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junshepard/Projects/state-eps-data-repository/OR/indst/BIFUbC/"/>
    </mc:Choice>
  </mc:AlternateContent>
  <xr:revisionPtr revIDLastSave="0" documentId="13_ncr:1_{429A9A7E-E45C-2A4B-9DAF-10DB085420F3}" xr6:coauthVersionLast="45" xr6:coauthVersionMax="45" xr10:uidLastSave="{00000000-0000-0000-0000-000000000000}"/>
  <bookViews>
    <workbookView xWindow="0" yWindow="460" windowWidth="28800" windowHeight="16120" firstSheet="9" activeTab="16" xr2:uid="{00000000-000D-0000-FFFF-FFFF00000000}"/>
  </bookViews>
  <sheets>
    <sheet name="About" sheetId="1" r:id="rId1"/>
    <sheet name="Refineries" sheetId="2" r:id="rId2"/>
    <sheet name="Scaling Parameters" sheetId="3" r:id="rId3"/>
    <sheet name="Pipelines &amp; Military" sheetId="4" r:id="rId4"/>
    <sheet name="AEO Table 73" sheetId="5" r:id="rId5"/>
    <sheet name="Data" sheetId="6" r:id="rId6"/>
    <sheet name="Mining Breakdown" sheetId="7" r:id="rId7"/>
    <sheet name="BIFUbC-electricity" sheetId="8" r:id="rId8"/>
    <sheet name="BIFUbC-coal" sheetId="9" r:id="rId9"/>
    <sheet name="BIFUbC-natural-gas" sheetId="10" r:id="rId10"/>
    <sheet name="BIFUbC-biomass" sheetId="11" r:id="rId11"/>
    <sheet name="BIFUbC-petroleum-diesel" sheetId="12" r:id="rId12"/>
    <sheet name="BIFUbC-heat" sheetId="13" r:id="rId13"/>
    <sheet name="BIFUbC-crude-oil" sheetId="14" r:id="rId14"/>
    <sheet name="BIFUbC-heavy-or-residual-oil" sheetId="15" r:id="rId15"/>
    <sheet name="BIFUbC-LPG-propane-or-butane" sheetId="16" r:id="rId16"/>
    <sheet name="BIFUbC-hydrogen" sheetId="17" r:id="rId17"/>
  </sheets>
  <definedNames>
    <definedName name="gal_per_barrel">About!$A$76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3" i="16" l="1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AH242" i="7"/>
  <c r="I242" i="7"/>
  <c r="I238" i="7"/>
  <c r="M234" i="7"/>
  <c r="M9" i="9" s="1"/>
  <c r="I234" i="7"/>
  <c r="I9" i="9" s="1"/>
  <c r="AI230" i="7"/>
  <c r="AH230" i="7"/>
  <c r="AG230" i="7"/>
  <c r="AF230" i="7"/>
  <c r="AE230" i="7"/>
  <c r="AD230" i="7"/>
  <c r="AC230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D230" i="7"/>
  <c r="AI226" i="7"/>
  <c r="AH226" i="7"/>
  <c r="AG226" i="7"/>
  <c r="AF226" i="7"/>
  <c r="AE226" i="7"/>
  <c r="AD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M238" i="7" s="1"/>
  <c r="L226" i="7"/>
  <c r="K226" i="7"/>
  <c r="J226" i="7"/>
  <c r="I226" i="7"/>
  <c r="H226" i="7"/>
  <c r="G226" i="7"/>
  <c r="F226" i="7"/>
  <c r="E226" i="7"/>
  <c r="D226" i="7"/>
  <c r="AI222" i="7"/>
  <c r="AI6" i="9" s="1"/>
  <c r="AH222" i="7"/>
  <c r="AH6" i="9" s="1"/>
  <c r="AG222" i="7"/>
  <c r="AG6" i="9" s="1"/>
  <c r="AF222" i="7"/>
  <c r="AF6" i="9" s="1"/>
  <c r="AE222" i="7"/>
  <c r="AE6" i="9" s="1"/>
  <c r="AD222" i="7"/>
  <c r="AD6" i="9" s="1"/>
  <c r="AC222" i="7"/>
  <c r="AC6" i="9" s="1"/>
  <c r="AB222" i="7"/>
  <c r="AB6" i="9" s="1"/>
  <c r="AA222" i="7"/>
  <c r="AA6" i="9" s="1"/>
  <c r="Z222" i="7"/>
  <c r="Z6" i="9" s="1"/>
  <c r="Y222" i="7"/>
  <c r="Y6" i="9" s="1"/>
  <c r="X222" i="7"/>
  <c r="X6" i="9" s="1"/>
  <c r="W222" i="7"/>
  <c r="W6" i="9" s="1"/>
  <c r="V222" i="7"/>
  <c r="V6" i="9" s="1"/>
  <c r="U222" i="7"/>
  <c r="U6" i="9" s="1"/>
  <c r="T222" i="7"/>
  <c r="T6" i="9" s="1"/>
  <c r="S222" i="7"/>
  <c r="S6" i="9" s="1"/>
  <c r="R222" i="7"/>
  <c r="R6" i="9" s="1"/>
  <c r="Q222" i="7"/>
  <c r="Q6" i="9" s="1"/>
  <c r="P222" i="7"/>
  <c r="P6" i="9" s="1"/>
  <c r="O222" i="7"/>
  <c r="O6" i="9" s="1"/>
  <c r="N222" i="7"/>
  <c r="N6" i="9" s="1"/>
  <c r="M222" i="7"/>
  <c r="M6" i="9" s="1"/>
  <c r="L222" i="7"/>
  <c r="L6" i="9" s="1"/>
  <c r="K222" i="7"/>
  <c r="K6" i="9" s="1"/>
  <c r="J222" i="7"/>
  <c r="J6" i="9" s="1"/>
  <c r="I222" i="7"/>
  <c r="I6" i="9" s="1"/>
  <c r="H222" i="7"/>
  <c r="H6" i="9" s="1"/>
  <c r="G222" i="7"/>
  <c r="G6" i="9" s="1"/>
  <c r="F222" i="7"/>
  <c r="F6" i="9" s="1"/>
  <c r="E222" i="7"/>
  <c r="E6" i="9" s="1"/>
  <c r="D222" i="7"/>
  <c r="D6" i="9" s="1"/>
  <c r="AI218" i="7"/>
  <c r="AI242" i="7" s="1"/>
  <c r="AH218" i="7"/>
  <c r="AG218" i="7"/>
  <c r="AG242" i="7" s="1"/>
  <c r="AF218" i="7"/>
  <c r="AF242" i="7" s="1"/>
  <c r="AE218" i="7"/>
  <c r="AE242" i="7" s="1"/>
  <c r="AD218" i="7"/>
  <c r="AD242" i="7" s="1"/>
  <c r="AC218" i="7"/>
  <c r="AC242" i="7" s="1"/>
  <c r="AB218" i="7"/>
  <c r="AB242" i="7" s="1"/>
  <c r="AA218" i="7"/>
  <c r="AA242" i="7" s="1"/>
  <c r="Z218" i="7"/>
  <c r="Z242" i="7" s="1"/>
  <c r="Y218" i="7"/>
  <c r="Y242" i="7" s="1"/>
  <c r="X218" i="7"/>
  <c r="X242" i="7" s="1"/>
  <c r="W218" i="7"/>
  <c r="W242" i="7" s="1"/>
  <c r="V218" i="7"/>
  <c r="V242" i="7" s="1"/>
  <c r="U218" i="7"/>
  <c r="U242" i="7" s="1"/>
  <c r="T218" i="7"/>
  <c r="T242" i="7" s="1"/>
  <c r="S218" i="7"/>
  <c r="S242" i="7" s="1"/>
  <c r="R218" i="7"/>
  <c r="R242" i="7" s="1"/>
  <c r="Q218" i="7"/>
  <c r="Q242" i="7" s="1"/>
  <c r="P218" i="7"/>
  <c r="P242" i="7" s="1"/>
  <c r="O218" i="7"/>
  <c r="O242" i="7" s="1"/>
  <c r="N218" i="7"/>
  <c r="N242" i="7" s="1"/>
  <c r="M218" i="7"/>
  <c r="M242" i="7" s="1"/>
  <c r="L218" i="7"/>
  <c r="L242" i="7" s="1"/>
  <c r="K218" i="7"/>
  <c r="K242" i="7" s="1"/>
  <c r="J218" i="7"/>
  <c r="J242" i="7" s="1"/>
  <c r="I218" i="7"/>
  <c r="H218" i="7"/>
  <c r="H242" i="7" s="1"/>
  <c r="G218" i="7"/>
  <c r="G242" i="7" s="1"/>
  <c r="F218" i="7"/>
  <c r="F242" i="7" s="1"/>
  <c r="E218" i="7"/>
  <c r="E242" i="7" s="1"/>
  <c r="D218" i="7"/>
  <c r="D242" i="7" s="1"/>
  <c r="AI214" i="7"/>
  <c r="AI238" i="7" s="1"/>
  <c r="AH214" i="7"/>
  <c r="AH238" i="7" s="1"/>
  <c r="AG214" i="7"/>
  <c r="AF214" i="7"/>
  <c r="AF238" i="7" s="1"/>
  <c r="AE214" i="7"/>
  <c r="AE238" i="7" s="1"/>
  <c r="AD214" i="7"/>
  <c r="AD238" i="7" s="1"/>
  <c r="AC214" i="7"/>
  <c r="AC238" i="7" s="1"/>
  <c r="AB214" i="7"/>
  <c r="AB238" i="7" s="1"/>
  <c r="AA214" i="7"/>
  <c r="AA238" i="7" s="1"/>
  <c r="Z214" i="7"/>
  <c r="Z238" i="7" s="1"/>
  <c r="Y214" i="7"/>
  <c r="Y238" i="7" s="1"/>
  <c r="X214" i="7"/>
  <c r="X238" i="7" s="1"/>
  <c r="W214" i="7"/>
  <c r="W238" i="7" s="1"/>
  <c r="V214" i="7"/>
  <c r="V238" i="7" s="1"/>
  <c r="U214" i="7"/>
  <c r="T214" i="7"/>
  <c r="T238" i="7" s="1"/>
  <c r="S214" i="7"/>
  <c r="S238" i="7" s="1"/>
  <c r="R214" i="7"/>
  <c r="R238" i="7" s="1"/>
  <c r="Q214" i="7"/>
  <c r="P214" i="7"/>
  <c r="P238" i="7" s="1"/>
  <c r="O214" i="7"/>
  <c r="O238" i="7" s="1"/>
  <c r="N214" i="7"/>
  <c r="N238" i="7" s="1"/>
  <c r="M214" i="7"/>
  <c r="L214" i="7"/>
  <c r="L238" i="7" s="1"/>
  <c r="K214" i="7"/>
  <c r="K238" i="7" s="1"/>
  <c r="J214" i="7"/>
  <c r="J238" i="7" s="1"/>
  <c r="I214" i="7"/>
  <c r="H214" i="7"/>
  <c r="H238" i="7" s="1"/>
  <c r="G214" i="7"/>
  <c r="G238" i="7" s="1"/>
  <c r="F214" i="7"/>
  <c r="F238" i="7" s="1"/>
  <c r="E214" i="7"/>
  <c r="D214" i="7"/>
  <c r="D238" i="7" s="1"/>
  <c r="AI210" i="7"/>
  <c r="AH210" i="7"/>
  <c r="AG210" i="7"/>
  <c r="AF210" i="7"/>
  <c r="AE210" i="7"/>
  <c r="AD210" i="7"/>
  <c r="AC210" i="7"/>
  <c r="AC3" i="9" s="1"/>
  <c r="AB210" i="7"/>
  <c r="AA210" i="7"/>
  <c r="Z210" i="7"/>
  <c r="Y210" i="7"/>
  <c r="Y3" i="9" s="1"/>
  <c r="X210" i="7"/>
  <c r="W210" i="7"/>
  <c r="V210" i="7"/>
  <c r="U210" i="7"/>
  <c r="T210" i="7"/>
  <c r="S210" i="7"/>
  <c r="R210" i="7"/>
  <c r="Q210" i="7"/>
  <c r="P210" i="7"/>
  <c r="O210" i="7"/>
  <c r="N210" i="7"/>
  <c r="M210" i="7"/>
  <c r="M3" i="9" s="1"/>
  <c r="L210" i="7"/>
  <c r="K210" i="7"/>
  <c r="J210" i="7"/>
  <c r="I210" i="7"/>
  <c r="I3" i="9" s="1"/>
  <c r="H210" i="7"/>
  <c r="G210" i="7"/>
  <c r="F210" i="7"/>
  <c r="E210" i="7"/>
  <c r="D210" i="7"/>
  <c r="AI191" i="7"/>
  <c r="AH191" i="7"/>
  <c r="AG191" i="7"/>
  <c r="AF191" i="7"/>
  <c r="AE191" i="7"/>
  <c r="AD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AI179" i="7"/>
  <c r="AH179" i="7"/>
  <c r="AG179" i="7"/>
  <c r="AF179" i="7"/>
  <c r="AE179" i="7"/>
  <c r="AD179" i="7"/>
  <c r="AC179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D179" i="7"/>
  <c r="AI178" i="7"/>
  <c r="AH178" i="7"/>
  <c r="AG178" i="7"/>
  <c r="AF178" i="7"/>
  <c r="AE178" i="7"/>
  <c r="AD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AI167" i="7"/>
  <c r="AH167" i="7"/>
  <c r="AG167" i="7"/>
  <c r="AF167" i="7"/>
  <c r="AE167" i="7"/>
  <c r="AD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AI166" i="7"/>
  <c r="AH166" i="7"/>
  <c r="AG166" i="7"/>
  <c r="AF166" i="7"/>
  <c r="AE166" i="7"/>
  <c r="AD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C145" i="7"/>
  <c r="C144" i="7"/>
  <c r="B137" i="7"/>
  <c r="B136" i="7"/>
  <c r="B135" i="7"/>
  <c r="B134" i="7"/>
  <c r="B129" i="7"/>
  <c r="B128" i="7"/>
  <c r="L127" i="7"/>
  <c r="B127" i="7"/>
  <c r="D127" i="7" s="1"/>
  <c r="K127" i="7" s="1"/>
  <c r="E145" i="7" s="1"/>
  <c r="B126" i="7"/>
  <c r="B125" i="7"/>
  <c r="B124" i="7"/>
  <c r="B123" i="7"/>
  <c r="B122" i="7"/>
  <c r="B121" i="7"/>
  <c r="D87" i="7"/>
  <c r="B115" i="7" s="1"/>
  <c r="E130" i="7" s="1"/>
  <c r="C48" i="7"/>
  <c r="D48" i="7" s="1"/>
  <c r="D47" i="7"/>
  <c r="C47" i="7"/>
  <c r="C46" i="7"/>
  <c r="D46" i="7" s="1"/>
  <c r="D45" i="7"/>
  <c r="C45" i="7"/>
  <c r="C44" i="7"/>
  <c r="D44" i="7" s="1"/>
  <c r="D43" i="7"/>
  <c r="C43" i="7"/>
  <c r="C42" i="7"/>
  <c r="D42" i="7" s="1"/>
  <c r="D41" i="7"/>
  <c r="C41" i="7"/>
  <c r="C40" i="7"/>
  <c r="D40" i="7" s="1"/>
  <c r="D39" i="7"/>
  <c r="C39" i="7"/>
  <c r="C38" i="7"/>
  <c r="D38" i="7" s="1"/>
  <c r="D37" i="7"/>
  <c r="C37" i="7"/>
  <c r="C36" i="7"/>
  <c r="D36" i="7" s="1"/>
  <c r="D35" i="7"/>
  <c r="C35" i="7"/>
  <c r="C34" i="7"/>
  <c r="D34" i="7" s="1"/>
  <c r="D33" i="7"/>
  <c r="C33" i="7"/>
  <c r="D32" i="7"/>
  <c r="D193" i="6"/>
  <c r="C193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D194" i="6" s="1"/>
  <c r="C192" i="6"/>
  <c r="C194" i="6" s="1"/>
  <c r="D189" i="6"/>
  <c r="C189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D190" i="6" s="1"/>
  <c r="C188" i="6"/>
  <c r="C190" i="6" s="1"/>
  <c r="D185" i="6"/>
  <c r="C185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D186" i="6" s="1"/>
  <c r="C184" i="6"/>
  <c r="C186" i="6" s="1"/>
  <c r="AD182" i="6"/>
  <c r="Z182" i="6"/>
  <c r="N182" i="6"/>
  <c r="J182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Y182" i="6" s="1"/>
  <c r="X181" i="6"/>
  <c r="W181" i="6"/>
  <c r="V181" i="6"/>
  <c r="U181" i="6"/>
  <c r="U182" i="6" s="1"/>
  <c r="T181" i="6"/>
  <c r="S181" i="6"/>
  <c r="R181" i="6"/>
  <c r="Q181" i="6"/>
  <c r="P181" i="6"/>
  <c r="O181" i="6"/>
  <c r="N181" i="6"/>
  <c r="M181" i="6"/>
  <c r="L181" i="6"/>
  <c r="K181" i="6"/>
  <c r="J181" i="6"/>
  <c r="I181" i="6"/>
  <c r="I182" i="6" s="1"/>
  <c r="H181" i="6"/>
  <c r="G181" i="6"/>
  <c r="F181" i="6"/>
  <c r="E181" i="6"/>
  <c r="E182" i="6" s="1"/>
  <c r="D181" i="6"/>
  <c r="C181" i="6"/>
  <c r="AJ180" i="6"/>
  <c r="AJ182" i="6" s="1"/>
  <c r="AI180" i="6"/>
  <c r="AI182" i="6" s="1"/>
  <c r="AH180" i="6"/>
  <c r="AH182" i="6" s="1"/>
  <c r="AG180" i="6"/>
  <c r="AF180" i="6"/>
  <c r="AF182" i="6" s="1"/>
  <c r="AE180" i="6"/>
  <c r="AE182" i="6" s="1"/>
  <c r="AD180" i="6"/>
  <c r="AC180" i="6"/>
  <c r="AB180" i="6"/>
  <c r="AB182" i="6" s="1"/>
  <c r="AA180" i="6"/>
  <c r="AA182" i="6" s="1"/>
  <c r="Z180" i="6"/>
  <c r="Y180" i="6"/>
  <c r="X180" i="6"/>
  <c r="X182" i="6" s="1"/>
  <c r="W180" i="6"/>
  <c r="W182" i="6" s="1"/>
  <c r="V180" i="6"/>
  <c r="V182" i="6" s="1"/>
  <c r="U180" i="6"/>
  <c r="T180" i="6"/>
  <c r="T182" i="6" s="1"/>
  <c r="S180" i="6"/>
  <c r="S182" i="6" s="1"/>
  <c r="R180" i="6"/>
  <c r="R182" i="6" s="1"/>
  <c r="Q180" i="6"/>
  <c r="P180" i="6"/>
  <c r="P182" i="6" s="1"/>
  <c r="O180" i="6"/>
  <c r="O182" i="6" s="1"/>
  <c r="N180" i="6"/>
  <c r="M180" i="6"/>
  <c r="L180" i="6"/>
  <c r="L182" i="6" s="1"/>
  <c r="K180" i="6"/>
  <c r="K182" i="6" s="1"/>
  <c r="J180" i="6"/>
  <c r="I180" i="6"/>
  <c r="H180" i="6"/>
  <c r="H182" i="6" s="1"/>
  <c r="G180" i="6"/>
  <c r="G182" i="6" s="1"/>
  <c r="F180" i="6"/>
  <c r="F182" i="6" s="1"/>
  <c r="E180" i="6"/>
  <c r="D180" i="6"/>
  <c r="D182" i="6" s="1"/>
  <c r="C180" i="6"/>
  <c r="C182" i="6" s="1"/>
  <c r="D177" i="6"/>
  <c r="C177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D178" i="6" s="1"/>
  <c r="C176" i="6"/>
  <c r="C178" i="6" s="1"/>
  <c r="N173" i="6"/>
  <c r="J173" i="6"/>
  <c r="D173" i="6"/>
  <c r="C173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J174" i="6" s="1"/>
  <c r="I172" i="6"/>
  <c r="H172" i="6"/>
  <c r="G172" i="6"/>
  <c r="F172" i="6"/>
  <c r="E172" i="6"/>
  <c r="D172" i="6"/>
  <c r="D174" i="6" s="1"/>
  <c r="C172" i="6"/>
  <c r="C174" i="6" s="1"/>
  <c r="D169" i="6"/>
  <c r="C169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D170" i="6" s="1"/>
  <c r="C168" i="6"/>
  <c r="D165" i="6"/>
  <c r="C165" i="6"/>
  <c r="AJ164" i="6"/>
  <c r="AI164" i="6"/>
  <c r="AF164" i="6"/>
  <c r="AB164" i="6"/>
  <c r="AA164" i="6"/>
  <c r="X164" i="6"/>
  <c r="T164" i="6"/>
  <c r="S164" i="6"/>
  <c r="P164" i="6"/>
  <c r="L164" i="6"/>
  <c r="K164" i="6"/>
  <c r="H164" i="6"/>
  <c r="D164" i="6"/>
  <c r="D166" i="6" s="1"/>
  <c r="C164" i="6"/>
  <c r="C166" i="6" s="1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AH138" i="6"/>
  <c r="Z138" i="6"/>
  <c r="R138" i="6"/>
  <c r="J138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AJ136" i="6"/>
  <c r="AJ138" i="6" s="1"/>
  <c r="AI136" i="6"/>
  <c r="AI138" i="6" s="1"/>
  <c r="AH136" i="6"/>
  <c r="AG136" i="6"/>
  <c r="AG138" i="6" s="1"/>
  <c r="AF136" i="6"/>
  <c r="AF138" i="6" s="1"/>
  <c r="AE136" i="6"/>
  <c r="AE138" i="6" s="1"/>
  <c r="AD136" i="6"/>
  <c r="AD138" i="6" s="1"/>
  <c r="AC136" i="6"/>
  <c r="AC138" i="6" s="1"/>
  <c r="AB136" i="6"/>
  <c r="AB138" i="6" s="1"/>
  <c r="AA136" i="6"/>
  <c r="AA138" i="6" s="1"/>
  <c r="Z136" i="6"/>
  <c r="Y136" i="6"/>
  <c r="Y138" i="6" s="1"/>
  <c r="X136" i="6"/>
  <c r="X138" i="6" s="1"/>
  <c r="W136" i="6"/>
  <c r="W138" i="6" s="1"/>
  <c r="V136" i="6"/>
  <c r="V138" i="6" s="1"/>
  <c r="U136" i="6"/>
  <c r="U138" i="6" s="1"/>
  <c r="T136" i="6"/>
  <c r="T138" i="6" s="1"/>
  <c r="S136" i="6"/>
  <c r="S138" i="6" s="1"/>
  <c r="R136" i="6"/>
  <c r="Q136" i="6"/>
  <c r="Q138" i="6" s="1"/>
  <c r="P136" i="6"/>
  <c r="P138" i="6" s="1"/>
  <c r="O136" i="6"/>
  <c r="O138" i="6" s="1"/>
  <c r="N136" i="6"/>
  <c r="N138" i="6" s="1"/>
  <c r="M136" i="6"/>
  <c r="M138" i="6" s="1"/>
  <c r="L136" i="6"/>
  <c r="L138" i="6" s="1"/>
  <c r="K136" i="6"/>
  <c r="K138" i="6" s="1"/>
  <c r="J136" i="6"/>
  <c r="I136" i="6"/>
  <c r="I138" i="6" s="1"/>
  <c r="H136" i="6"/>
  <c r="H138" i="6" s="1"/>
  <c r="G136" i="6"/>
  <c r="G138" i="6" s="1"/>
  <c r="F136" i="6"/>
  <c r="F138" i="6" s="1"/>
  <c r="E136" i="6"/>
  <c r="E138" i="6" s="1"/>
  <c r="AH135" i="6"/>
  <c r="Z135" i="6"/>
  <c r="R135" i="6"/>
  <c r="J135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AJ131" i="6"/>
  <c r="AJ135" i="6" s="1"/>
  <c r="AI131" i="6"/>
  <c r="AI135" i="6" s="1"/>
  <c r="AH131" i="6"/>
  <c r="AG131" i="6"/>
  <c r="AG135" i="6" s="1"/>
  <c r="AF131" i="6"/>
  <c r="AF135" i="6" s="1"/>
  <c r="AE131" i="6"/>
  <c r="AE135" i="6" s="1"/>
  <c r="AD131" i="6"/>
  <c r="AD135" i="6" s="1"/>
  <c r="AC131" i="6"/>
  <c r="AC135" i="6" s="1"/>
  <c r="AB131" i="6"/>
  <c r="AB135" i="6" s="1"/>
  <c r="AA131" i="6"/>
  <c r="AA135" i="6" s="1"/>
  <c r="Z131" i="6"/>
  <c r="Y131" i="6"/>
  <c r="Y135" i="6" s="1"/>
  <c r="X131" i="6"/>
  <c r="X135" i="6" s="1"/>
  <c r="W131" i="6"/>
  <c r="W135" i="6" s="1"/>
  <c r="V131" i="6"/>
  <c r="V135" i="6" s="1"/>
  <c r="U131" i="6"/>
  <c r="U135" i="6" s="1"/>
  <c r="T131" i="6"/>
  <c r="T135" i="6" s="1"/>
  <c r="S131" i="6"/>
  <c r="S135" i="6" s="1"/>
  <c r="R131" i="6"/>
  <c r="Q131" i="6"/>
  <c r="Q135" i="6" s="1"/>
  <c r="P131" i="6"/>
  <c r="P135" i="6" s="1"/>
  <c r="O131" i="6"/>
  <c r="O135" i="6" s="1"/>
  <c r="N131" i="6"/>
  <c r="N135" i="6" s="1"/>
  <c r="M131" i="6"/>
  <c r="M135" i="6" s="1"/>
  <c r="L131" i="6"/>
  <c r="L135" i="6" s="1"/>
  <c r="K131" i="6"/>
  <c r="K135" i="6" s="1"/>
  <c r="J131" i="6"/>
  <c r="I131" i="6"/>
  <c r="I135" i="6" s="1"/>
  <c r="H131" i="6"/>
  <c r="H135" i="6" s="1"/>
  <c r="G131" i="6"/>
  <c r="G135" i="6" s="1"/>
  <c r="F131" i="6"/>
  <c r="F135" i="6" s="1"/>
  <c r="E131" i="6"/>
  <c r="E135" i="6" s="1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AJ124" i="6"/>
  <c r="AI124" i="6"/>
  <c r="AH124" i="6"/>
  <c r="AH130" i="6" s="1"/>
  <c r="AG124" i="6"/>
  <c r="AF124" i="6"/>
  <c r="AE124" i="6"/>
  <c r="AD124" i="6"/>
  <c r="AC124" i="6"/>
  <c r="AB124" i="6"/>
  <c r="AA124" i="6"/>
  <c r="Z124" i="6"/>
  <c r="Z130" i="6" s="1"/>
  <c r="Y124" i="6"/>
  <c r="X124" i="6"/>
  <c r="W124" i="6"/>
  <c r="V124" i="6"/>
  <c r="U124" i="6"/>
  <c r="T124" i="6"/>
  <c r="S124" i="6"/>
  <c r="R124" i="6"/>
  <c r="R130" i="6" s="1"/>
  <c r="Q124" i="6"/>
  <c r="P124" i="6"/>
  <c r="O124" i="6"/>
  <c r="N124" i="6"/>
  <c r="M124" i="6"/>
  <c r="L124" i="6"/>
  <c r="K124" i="6"/>
  <c r="J124" i="6"/>
  <c r="J130" i="6" s="1"/>
  <c r="I124" i="6"/>
  <c r="H124" i="6"/>
  <c r="G124" i="6"/>
  <c r="F124" i="6"/>
  <c r="E124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B122" i="6"/>
  <c r="AJ121" i="6"/>
  <c r="AI121" i="6"/>
  <c r="AH121" i="6"/>
  <c r="AG121" i="6"/>
  <c r="AG130" i="6" s="1"/>
  <c r="AF121" i="6"/>
  <c r="AE121" i="6"/>
  <c r="AD121" i="6"/>
  <c r="AD130" i="6" s="1"/>
  <c r="AC121" i="6"/>
  <c r="AC130" i="6" s="1"/>
  <c r="AB121" i="6"/>
  <c r="AA121" i="6"/>
  <c r="Z121" i="6"/>
  <c r="Y121" i="6"/>
  <c r="Y130" i="6" s="1"/>
  <c r="X121" i="6"/>
  <c r="W121" i="6"/>
  <c r="V121" i="6"/>
  <c r="V130" i="6" s="1"/>
  <c r="U121" i="6"/>
  <c r="U130" i="6" s="1"/>
  <c r="T121" i="6"/>
  <c r="S121" i="6"/>
  <c r="R121" i="6"/>
  <c r="Q121" i="6"/>
  <c r="Q130" i="6" s="1"/>
  <c r="P121" i="6"/>
  <c r="O121" i="6"/>
  <c r="N121" i="6"/>
  <c r="N130" i="6" s="1"/>
  <c r="M121" i="6"/>
  <c r="M130" i="6" s="1"/>
  <c r="L121" i="6"/>
  <c r="K121" i="6"/>
  <c r="J121" i="6"/>
  <c r="I121" i="6"/>
  <c r="I130" i="6" s="1"/>
  <c r="H121" i="6"/>
  <c r="G121" i="6"/>
  <c r="F121" i="6"/>
  <c r="F130" i="6" s="1"/>
  <c r="E121" i="6"/>
  <c r="E130" i="6" s="1"/>
  <c r="B121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AJ112" i="6"/>
  <c r="AI112" i="6"/>
  <c r="AH112" i="6"/>
  <c r="AH164" i="6" s="1"/>
  <c r="AG112" i="6"/>
  <c r="AG164" i="6" s="1"/>
  <c r="AF112" i="6"/>
  <c r="AE112" i="6"/>
  <c r="AE164" i="6" s="1"/>
  <c r="AD112" i="6"/>
  <c r="AD164" i="6" s="1"/>
  <c r="AC112" i="6"/>
  <c r="AC164" i="6" s="1"/>
  <c r="AB112" i="6"/>
  <c r="AA112" i="6"/>
  <c r="Z112" i="6"/>
  <c r="Z164" i="6" s="1"/>
  <c r="Y112" i="6"/>
  <c r="Y164" i="6" s="1"/>
  <c r="X112" i="6"/>
  <c r="W112" i="6"/>
  <c r="W164" i="6" s="1"/>
  <c r="V112" i="6"/>
  <c r="V164" i="6" s="1"/>
  <c r="U112" i="6"/>
  <c r="U164" i="6" s="1"/>
  <c r="T112" i="6"/>
  <c r="S112" i="6"/>
  <c r="R112" i="6"/>
  <c r="R164" i="6" s="1"/>
  <c r="Q112" i="6"/>
  <c r="Q164" i="6" s="1"/>
  <c r="P112" i="6"/>
  <c r="O112" i="6"/>
  <c r="O164" i="6" s="1"/>
  <c r="N112" i="6"/>
  <c r="N164" i="6" s="1"/>
  <c r="M112" i="6"/>
  <c r="M164" i="6" s="1"/>
  <c r="L112" i="6"/>
  <c r="K112" i="6"/>
  <c r="J112" i="6"/>
  <c r="J164" i="6" s="1"/>
  <c r="I112" i="6"/>
  <c r="I164" i="6" s="1"/>
  <c r="H112" i="6"/>
  <c r="G112" i="6"/>
  <c r="G164" i="6" s="1"/>
  <c r="F112" i="6"/>
  <c r="F164" i="6" s="1"/>
  <c r="E112" i="6"/>
  <c r="E164" i="6" s="1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B103" i="6"/>
  <c r="B129" i="6" s="1"/>
  <c r="B102" i="6"/>
  <c r="B128" i="6" s="1"/>
  <c r="B101" i="6"/>
  <c r="B127" i="6" s="1"/>
  <c r="B100" i="6"/>
  <c r="B126" i="6" s="1"/>
  <c r="B99" i="6"/>
  <c r="B125" i="6" s="1"/>
  <c r="B98" i="6"/>
  <c r="B124" i="6" s="1"/>
  <c r="B97" i="6"/>
  <c r="B123" i="6" s="1"/>
  <c r="B96" i="6"/>
  <c r="B95" i="6"/>
  <c r="AJ88" i="6"/>
  <c r="AJ93" i="6" s="1"/>
  <c r="AI88" i="6"/>
  <c r="AI93" i="6" s="1"/>
  <c r="AH88" i="6"/>
  <c r="AH93" i="6" s="1"/>
  <c r="AG88" i="6"/>
  <c r="AG93" i="6" s="1"/>
  <c r="AF88" i="6"/>
  <c r="AF93" i="6" s="1"/>
  <c r="AE88" i="6"/>
  <c r="AE93" i="6" s="1"/>
  <c r="AD88" i="6"/>
  <c r="AD93" i="6" s="1"/>
  <c r="AC88" i="6"/>
  <c r="AC93" i="6" s="1"/>
  <c r="AB88" i="6"/>
  <c r="AB93" i="6" s="1"/>
  <c r="AA88" i="6"/>
  <c r="AA93" i="6" s="1"/>
  <c r="Z88" i="6"/>
  <c r="Z93" i="6" s="1"/>
  <c r="Y88" i="6"/>
  <c r="Y93" i="6" s="1"/>
  <c r="X88" i="6"/>
  <c r="X93" i="6" s="1"/>
  <c r="W88" i="6"/>
  <c r="W93" i="6" s="1"/>
  <c r="V88" i="6"/>
  <c r="V93" i="6" s="1"/>
  <c r="U88" i="6"/>
  <c r="U93" i="6" s="1"/>
  <c r="T88" i="6"/>
  <c r="T93" i="6" s="1"/>
  <c r="S88" i="6"/>
  <c r="S93" i="6" s="1"/>
  <c r="R88" i="6"/>
  <c r="R93" i="6" s="1"/>
  <c r="Q88" i="6"/>
  <c r="Q93" i="6" s="1"/>
  <c r="P88" i="6"/>
  <c r="P93" i="6" s="1"/>
  <c r="O88" i="6"/>
  <c r="O93" i="6" s="1"/>
  <c r="N88" i="6"/>
  <c r="N93" i="6" s="1"/>
  <c r="M88" i="6"/>
  <c r="M93" i="6" s="1"/>
  <c r="L88" i="6"/>
  <c r="L93" i="6" s="1"/>
  <c r="K88" i="6"/>
  <c r="K93" i="6" s="1"/>
  <c r="J88" i="6"/>
  <c r="J93" i="6" s="1"/>
  <c r="I88" i="6"/>
  <c r="I93" i="6" s="1"/>
  <c r="H88" i="6"/>
  <c r="H93" i="6" s="1"/>
  <c r="G88" i="6"/>
  <c r="G93" i="6" s="1"/>
  <c r="F88" i="6"/>
  <c r="F93" i="6" s="1"/>
  <c r="E88" i="6"/>
  <c r="E93" i="6" s="1"/>
  <c r="B87" i="6"/>
  <c r="B86" i="6"/>
  <c r="B85" i="6"/>
  <c r="B84" i="6"/>
  <c r="B83" i="6"/>
  <c r="C80" i="6"/>
  <c r="AI81" i="6" s="1"/>
  <c r="AJ69" i="6"/>
  <c r="AJ76" i="6" s="1"/>
  <c r="AI69" i="6"/>
  <c r="AI76" i="6" s="1"/>
  <c r="AH69" i="6"/>
  <c r="AH76" i="6" s="1"/>
  <c r="AG69" i="6"/>
  <c r="AG76" i="6" s="1"/>
  <c r="AF69" i="6"/>
  <c r="AF76" i="6" s="1"/>
  <c r="AE69" i="6"/>
  <c r="AE76" i="6" s="1"/>
  <c r="AD69" i="6"/>
  <c r="AD76" i="6" s="1"/>
  <c r="AC69" i="6"/>
  <c r="AC76" i="6" s="1"/>
  <c r="AB69" i="6"/>
  <c r="AB76" i="6" s="1"/>
  <c r="AA69" i="6"/>
  <c r="AA76" i="6" s="1"/>
  <c r="Z69" i="6"/>
  <c r="Z76" i="6" s="1"/>
  <c r="Y69" i="6"/>
  <c r="Y76" i="6" s="1"/>
  <c r="X69" i="6"/>
  <c r="X76" i="6" s="1"/>
  <c r="W69" i="6"/>
  <c r="W76" i="6" s="1"/>
  <c r="V69" i="6"/>
  <c r="V76" i="6" s="1"/>
  <c r="U69" i="6"/>
  <c r="U76" i="6" s="1"/>
  <c r="T69" i="6"/>
  <c r="T76" i="6" s="1"/>
  <c r="S69" i="6"/>
  <c r="S76" i="6" s="1"/>
  <c r="R69" i="6"/>
  <c r="R76" i="6" s="1"/>
  <c r="Q69" i="6"/>
  <c r="Q76" i="6" s="1"/>
  <c r="P69" i="6"/>
  <c r="P76" i="6" s="1"/>
  <c r="O69" i="6"/>
  <c r="O76" i="6" s="1"/>
  <c r="N69" i="6"/>
  <c r="N76" i="6" s="1"/>
  <c r="M69" i="6"/>
  <c r="M76" i="6" s="1"/>
  <c r="L69" i="6"/>
  <c r="L76" i="6" s="1"/>
  <c r="K69" i="6"/>
  <c r="K76" i="6" s="1"/>
  <c r="J69" i="6"/>
  <c r="J76" i="6" s="1"/>
  <c r="I69" i="6"/>
  <c r="I76" i="6" s="1"/>
  <c r="H69" i="6"/>
  <c r="H76" i="6" s="1"/>
  <c r="G69" i="6"/>
  <c r="G76" i="6" s="1"/>
  <c r="F69" i="6"/>
  <c r="F76" i="6" s="1"/>
  <c r="E69" i="6"/>
  <c r="E76" i="6" s="1"/>
  <c r="B68" i="6"/>
  <c r="B67" i="6"/>
  <c r="B66" i="6"/>
  <c r="B65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B61" i="6"/>
  <c r="B60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B52" i="6"/>
  <c r="B51" i="6"/>
  <c r="B50" i="6"/>
  <c r="B49" i="6"/>
  <c r="B48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AJ37" i="6"/>
  <c r="AJ45" i="6" s="1"/>
  <c r="AI37" i="6"/>
  <c r="AI45" i="6" s="1"/>
  <c r="AH37" i="6"/>
  <c r="AH45" i="6" s="1"/>
  <c r="AG37" i="6"/>
  <c r="AG45" i="6" s="1"/>
  <c r="AF37" i="6"/>
  <c r="AF45" i="6" s="1"/>
  <c r="AE37" i="6"/>
  <c r="AE45" i="6" s="1"/>
  <c r="AD37" i="6"/>
  <c r="AD45" i="6" s="1"/>
  <c r="AC37" i="6"/>
  <c r="AC45" i="6" s="1"/>
  <c r="AB37" i="6"/>
  <c r="AB45" i="6" s="1"/>
  <c r="AA37" i="6"/>
  <c r="AA45" i="6" s="1"/>
  <c r="Z37" i="6"/>
  <c r="Z45" i="6" s="1"/>
  <c r="Y37" i="6"/>
  <c r="Y45" i="6" s="1"/>
  <c r="X37" i="6"/>
  <c r="X45" i="6" s="1"/>
  <c r="W37" i="6"/>
  <c r="W45" i="6" s="1"/>
  <c r="V37" i="6"/>
  <c r="V45" i="6" s="1"/>
  <c r="U37" i="6"/>
  <c r="U45" i="6" s="1"/>
  <c r="T37" i="6"/>
  <c r="T45" i="6" s="1"/>
  <c r="S37" i="6"/>
  <c r="S45" i="6" s="1"/>
  <c r="R37" i="6"/>
  <c r="R45" i="6" s="1"/>
  <c r="Q37" i="6"/>
  <c r="Q45" i="6" s="1"/>
  <c r="P37" i="6"/>
  <c r="P45" i="6" s="1"/>
  <c r="O37" i="6"/>
  <c r="O45" i="6" s="1"/>
  <c r="N37" i="6"/>
  <c r="N45" i="6" s="1"/>
  <c r="M37" i="6"/>
  <c r="M45" i="6" s="1"/>
  <c r="L37" i="6"/>
  <c r="L45" i="6" s="1"/>
  <c r="K37" i="6"/>
  <c r="K45" i="6" s="1"/>
  <c r="J37" i="6"/>
  <c r="J45" i="6" s="1"/>
  <c r="I37" i="6"/>
  <c r="I45" i="6" s="1"/>
  <c r="H37" i="6"/>
  <c r="H45" i="6" s="1"/>
  <c r="G37" i="6"/>
  <c r="G45" i="6" s="1"/>
  <c r="F37" i="6"/>
  <c r="F45" i="6" s="1"/>
  <c r="E37" i="6"/>
  <c r="E45" i="6" s="1"/>
  <c r="B36" i="6"/>
  <c r="B35" i="6"/>
  <c r="B34" i="6"/>
  <c r="B33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AJ23" i="6"/>
  <c r="AJ31" i="6" s="1"/>
  <c r="AI23" i="6"/>
  <c r="AI31" i="6" s="1"/>
  <c r="AH23" i="6"/>
  <c r="AH31" i="6" s="1"/>
  <c r="AG23" i="6"/>
  <c r="AG31" i="6" s="1"/>
  <c r="AF23" i="6"/>
  <c r="AF31" i="6" s="1"/>
  <c r="AE23" i="6"/>
  <c r="AE31" i="6" s="1"/>
  <c r="AD23" i="6"/>
  <c r="AD31" i="6" s="1"/>
  <c r="AC23" i="6"/>
  <c r="AC31" i="6" s="1"/>
  <c r="AB23" i="6"/>
  <c r="AB31" i="6" s="1"/>
  <c r="AA23" i="6"/>
  <c r="AA31" i="6" s="1"/>
  <c r="Z23" i="6"/>
  <c r="Z31" i="6" s="1"/>
  <c r="Y23" i="6"/>
  <c r="Y31" i="6" s="1"/>
  <c r="X23" i="6"/>
  <c r="X31" i="6" s="1"/>
  <c r="W23" i="6"/>
  <c r="W31" i="6" s="1"/>
  <c r="V23" i="6"/>
  <c r="V31" i="6" s="1"/>
  <c r="U23" i="6"/>
  <c r="U31" i="6" s="1"/>
  <c r="T23" i="6"/>
  <c r="T31" i="6" s="1"/>
  <c r="S23" i="6"/>
  <c r="S31" i="6" s="1"/>
  <c r="R23" i="6"/>
  <c r="R31" i="6" s="1"/>
  <c r="Q23" i="6"/>
  <c r="Q31" i="6" s="1"/>
  <c r="P23" i="6"/>
  <c r="P31" i="6" s="1"/>
  <c r="O23" i="6"/>
  <c r="O31" i="6" s="1"/>
  <c r="N23" i="6"/>
  <c r="N31" i="6" s="1"/>
  <c r="M23" i="6"/>
  <c r="M31" i="6" s="1"/>
  <c r="L23" i="6"/>
  <c r="L31" i="6" s="1"/>
  <c r="K23" i="6"/>
  <c r="K31" i="6" s="1"/>
  <c r="J23" i="6"/>
  <c r="J31" i="6" s="1"/>
  <c r="I23" i="6"/>
  <c r="I31" i="6" s="1"/>
  <c r="H23" i="6"/>
  <c r="H31" i="6" s="1"/>
  <c r="G23" i="6"/>
  <c r="G31" i="6" s="1"/>
  <c r="F23" i="6"/>
  <c r="F31" i="6" s="1"/>
  <c r="E23" i="6"/>
  <c r="E31" i="6" s="1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AJ8" i="6"/>
  <c r="AJ15" i="6" s="1"/>
  <c r="AI8" i="6"/>
  <c r="AI15" i="6" s="1"/>
  <c r="AH8" i="6"/>
  <c r="AH15" i="6" s="1"/>
  <c r="AG8" i="6"/>
  <c r="AG15" i="6" s="1"/>
  <c r="AF8" i="6"/>
  <c r="AF15" i="6" s="1"/>
  <c r="AE8" i="6"/>
  <c r="AE15" i="6" s="1"/>
  <c r="AD8" i="6"/>
  <c r="AD15" i="6" s="1"/>
  <c r="AC8" i="6"/>
  <c r="AC15" i="6" s="1"/>
  <c r="AB8" i="6"/>
  <c r="AB15" i="6" s="1"/>
  <c r="AA8" i="6"/>
  <c r="AA15" i="6" s="1"/>
  <c r="Z8" i="6"/>
  <c r="Z15" i="6" s="1"/>
  <c r="Y8" i="6"/>
  <c r="Y15" i="6" s="1"/>
  <c r="X8" i="6"/>
  <c r="X15" i="6" s="1"/>
  <c r="W8" i="6"/>
  <c r="W15" i="6" s="1"/>
  <c r="V8" i="6"/>
  <c r="V15" i="6" s="1"/>
  <c r="U8" i="6"/>
  <c r="U15" i="6" s="1"/>
  <c r="T8" i="6"/>
  <c r="T15" i="6" s="1"/>
  <c r="S8" i="6"/>
  <c r="S15" i="6" s="1"/>
  <c r="R8" i="6"/>
  <c r="R15" i="6" s="1"/>
  <c r="Q8" i="6"/>
  <c r="Q15" i="6" s="1"/>
  <c r="P8" i="6"/>
  <c r="P15" i="6" s="1"/>
  <c r="O8" i="6"/>
  <c r="O15" i="6" s="1"/>
  <c r="N8" i="6"/>
  <c r="N15" i="6" s="1"/>
  <c r="M8" i="6"/>
  <c r="M15" i="6" s="1"/>
  <c r="L8" i="6"/>
  <c r="L15" i="6" s="1"/>
  <c r="K8" i="6"/>
  <c r="K15" i="6" s="1"/>
  <c r="J8" i="6"/>
  <c r="J15" i="6" s="1"/>
  <c r="I8" i="6"/>
  <c r="I15" i="6" s="1"/>
  <c r="H8" i="6"/>
  <c r="H15" i="6" s="1"/>
  <c r="G8" i="6"/>
  <c r="G15" i="6" s="1"/>
  <c r="F8" i="6"/>
  <c r="F15" i="6" s="1"/>
  <c r="E8" i="6"/>
  <c r="E15" i="6" s="1"/>
  <c r="B7" i="6"/>
  <c r="B6" i="6"/>
  <c r="B5" i="6"/>
  <c r="B4" i="6"/>
  <c r="B3" i="6"/>
  <c r="F142" i="6" l="1"/>
  <c r="F144" i="6" s="1"/>
  <c r="N142" i="6"/>
  <c r="N144" i="6" s="1"/>
  <c r="V142" i="6"/>
  <c r="V144" i="6" s="1"/>
  <c r="AD142" i="6"/>
  <c r="AD144" i="6" s="1"/>
  <c r="R142" i="6"/>
  <c r="R144" i="6" s="1"/>
  <c r="Z142" i="6"/>
  <c r="Z144" i="6" s="1"/>
  <c r="AH142" i="6"/>
  <c r="AH144" i="6" s="1"/>
  <c r="E142" i="6"/>
  <c r="E144" i="6" s="1"/>
  <c r="I142" i="6"/>
  <c r="I144" i="6" s="1"/>
  <c r="M142" i="6"/>
  <c r="M144" i="6" s="1"/>
  <c r="Q142" i="6"/>
  <c r="Q144" i="6" s="1"/>
  <c r="U142" i="6"/>
  <c r="U144" i="6" s="1"/>
  <c r="Y142" i="6"/>
  <c r="Y144" i="6" s="1"/>
  <c r="AC142" i="6"/>
  <c r="AC144" i="6" s="1"/>
  <c r="AG142" i="6"/>
  <c r="AG144" i="6" s="1"/>
  <c r="J142" i="6"/>
  <c r="J144" i="6" s="1"/>
  <c r="H81" i="6"/>
  <c r="L81" i="6"/>
  <c r="P81" i="6"/>
  <c r="T81" i="6"/>
  <c r="X81" i="6"/>
  <c r="AB81" i="6"/>
  <c r="AF81" i="6"/>
  <c r="AJ81" i="6"/>
  <c r="E81" i="6"/>
  <c r="I81" i="6"/>
  <c r="M81" i="6"/>
  <c r="Q81" i="6"/>
  <c r="U81" i="6"/>
  <c r="Y81" i="6"/>
  <c r="AC81" i="6"/>
  <c r="AG81" i="6"/>
  <c r="N174" i="6"/>
  <c r="F81" i="6"/>
  <c r="J81" i="6"/>
  <c r="N81" i="6"/>
  <c r="R81" i="6"/>
  <c r="V81" i="6"/>
  <c r="Z81" i="6"/>
  <c r="AD81" i="6"/>
  <c r="AH81" i="6"/>
  <c r="G130" i="6"/>
  <c r="K130" i="6"/>
  <c r="O130" i="6"/>
  <c r="S130" i="6"/>
  <c r="W130" i="6"/>
  <c r="AA130" i="6"/>
  <c r="AE130" i="6"/>
  <c r="AI130" i="6"/>
  <c r="G142" i="6"/>
  <c r="G144" i="6" s="1"/>
  <c r="K142" i="6"/>
  <c r="K144" i="6" s="1"/>
  <c r="O142" i="6"/>
  <c r="O144" i="6" s="1"/>
  <c r="S142" i="6"/>
  <c r="S144" i="6" s="1"/>
  <c r="W142" i="6"/>
  <c r="W144" i="6" s="1"/>
  <c r="AA142" i="6"/>
  <c r="AA144" i="6" s="1"/>
  <c r="AE142" i="6"/>
  <c r="AE144" i="6" s="1"/>
  <c r="AI142" i="6"/>
  <c r="AI144" i="6" s="1"/>
  <c r="C170" i="6"/>
  <c r="M182" i="6"/>
  <c r="Q182" i="6"/>
  <c r="AC182" i="6"/>
  <c r="AG182" i="6"/>
  <c r="E129" i="7"/>
  <c r="E128" i="7"/>
  <c r="E125" i="7"/>
  <c r="E124" i="7"/>
  <c r="E123" i="7"/>
  <c r="E122" i="7"/>
  <c r="E121" i="7"/>
  <c r="G81" i="6"/>
  <c r="K81" i="6"/>
  <c r="O81" i="6"/>
  <c r="S81" i="6"/>
  <c r="W81" i="6"/>
  <c r="AA81" i="6"/>
  <c r="AE81" i="6"/>
  <c r="H130" i="6"/>
  <c r="L130" i="6"/>
  <c r="P130" i="6"/>
  <c r="T130" i="6"/>
  <c r="X130" i="6"/>
  <c r="AB130" i="6"/>
  <c r="AF130" i="6"/>
  <c r="AJ130" i="6"/>
  <c r="H142" i="6"/>
  <c r="H144" i="6" s="1"/>
  <c r="L142" i="6"/>
  <c r="L144" i="6" s="1"/>
  <c r="P142" i="6"/>
  <c r="P144" i="6" s="1"/>
  <c r="T142" i="6"/>
  <c r="T144" i="6" s="1"/>
  <c r="X142" i="6"/>
  <c r="X144" i="6" s="1"/>
  <c r="AB142" i="6"/>
  <c r="AB144" i="6" s="1"/>
  <c r="AF142" i="6"/>
  <c r="AF144" i="6" s="1"/>
  <c r="AJ142" i="6"/>
  <c r="AJ144" i="6" s="1"/>
  <c r="K126" i="7"/>
  <c r="C126" i="7"/>
  <c r="J126" i="7" s="1"/>
  <c r="B51" i="7"/>
  <c r="B114" i="7" s="1"/>
  <c r="D130" i="7" s="1"/>
  <c r="J127" i="7"/>
  <c r="L126" i="7"/>
  <c r="E3" i="9"/>
  <c r="E234" i="7"/>
  <c r="E9" i="9" s="1"/>
  <c r="Q234" i="7"/>
  <c r="Q9" i="9" s="1"/>
  <c r="U3" i="9"/>
  <c r="U234" i="7"/>
  <c r="U9" i="9" s="1"/>
  <c r="AG3" i="9"/>
  <c r="AG234" i="7"/>
  <c r="AG9" i="9" s="1"/>
  <c r="E238" i="7"/>
  <c r="Q238" i="7"/>
  <c r="U238" i="7"/>
  <c r="AG238" i="7"/>
  <c r="AC234" i="7"/>
  <c r="AC9" i="9" s="1"/>
  <c r="AD173" i="6" s="1"/>
  <c r="AD174" i="6" s="1"/>
  <c r="D3" i="9"/>
  <c r="D234" i="7"/>
  <c r="D9" i="9" s="1"/>
  <c r="H3" i="9"/>
  <c r="H234" i="7"/>
  <c r="H9" i="9" s="1"/>
  <c r="L3" i="9"/>
  <c r="L234" i="7"/>
  <c r="L9" i="9" s="1"/>
  <c r="P3" i="9"/>
  <c r="P234" i="7"/>
  <c r="P9" i="9" s="1"/>
  <c r="T3" i="9"/>
  <c r="T234" i="7"/>
  <c r="T9" i="9" s="1"/>
  <c r="X3" i="9"/>
  <c r="X234" i="7"/>
  <c r="X9" i="9" s="1"/>
  <c r="AB3" i="9"/>
  <c r="AB234" i="7"/>
  <c r="AB9" i="9" s="1"/>
  <c r="AF3" i="9"/>
  <c r="AF234" i="7"/>
  <c r="AF9" i="9" s="1"/>
  <c r="Y234" i="7"/>
  <c r="Y9" i="9" s="1"/>
  <c r="Z173" i="6" s="1"/>
  <c r="Z174" i="6" s="1"/>
  <c r="Q3" i="9"/>
  <c r="F3" i="9"/>
  <c r="F234" i="7"/>
  <c r="F9" i="9" s="1"/>
  <c r="J3" i="9"/>
  <c r="J234" i="7"/>
  <c r="J9" i="9" s="1"/>
  <c r="N3" i="9"/>
  <c r="N234" i="7"/>
  <c r="N9" i="9" s="1"/>
  <c r="R3" i="9"/>
  <c r="R234" i="7"/>
  <c r="R9" i="9" s="1"/>
  <c r="V3" i="9"/>
  <c r="V234" i="7"/>
  <c r="V9" i="9" s="1"/>
  <c r="Z3" i="9"/>
  <c r="Z234" i="7"/>
  <c r="Z9" i="9" s="1"/>
  <c r="AD3" i="9"/>
  <c r="AD234" i="7"/>
  <c r="AD9" i="9" s="1"/>
  <c r="AH3" i="9"/>
  <c r="AH234" i="7"/>
  <c r="AH9" i="9" s="1"/>
  <c r="G3" i="9"/>
  <c r="G234" i="7"/>
  <c r="G9" i="9" s="1"/>
  <c r="K3" i="9"/>
  <c r="K234" i="7"/>
  <c r="K9" i="9" s="1"/>
  <c r="O3" i="9"/>
  <c r="O234" i="7"/>
  <c r="O9" i="9" s="1"/>
  <c r="S3" i="9"/>
  <c r="S234" i="7"/>
  <c r="S9" i="9" s="1"/>
  <c r="W3" i="9"/>
  <c r="W234" i="7"/>
  <c r="W9" i="9" s="1"/>
  <c r="AA3" i="9"/>
  <c r="AA234" i="7"/>
  <c r="AA9" i="9" s="1"/>
  <c r="AE3" i="9"/>
  <c r="AE234" i="7"/>
  <c r="AE9" i="9" s="1"/>
  <c r="AI3" i="9"/>
  <c r="AI234" i="7"/>
  <c r="AI9" i="9" s="1"/>
  <c r="AJ173" i="6" l="1"/>
  <c r="AJ174" i="6" s="1"/>
  <c r="AB173" i="6"/>
  <c r="AB174" i="6" s="1"/>
  <c r="T173" i="6"/>
  <c r="T174" i="6" s="1"/>
  <c r="L173" i="6"/>
  <c r="L174" i="6" s="1"/>
  <c r="AI173" i="6"/>
  <c r="AI174" i="6" s="1"/>
  <c r="AA173" i="6"/>
  <c r="AA174" i="6" s="1"/>
  <c r="S173" i="6"/>
  <c r="S174" i="6" s="1"/>
  <c r="K173" i="6"/>
  <c r="K174" i="6" s="1"/>
  <c r="AC173" i="6"/>
  <c r="AC174" i="6" s="1"/>
  <c r="U173" i="6"/>
  <c r="U174" i="6" s="1"/>
  <c r="M173" i="6"/>
  <c r="M174" i="6" s="1"/>
  <c r="E173" i="6"/>
  <c r="E174" i="6" s="1"/>
  <c r="AH173" i="6"/>
  <c r="AH174" i="6" s="1"/>
  <c r="V173" i="6"/>
  <c r="V174" i="6" s="1"/>
  <c r="D128" i="7"/>
  <c r="D124" i="7"/>
  <c r="D122" i="7"/>
  <c r="D129" i="7"/>
  <c r="D125" i="7"/>
  <c r="D123" i="7"/>
  <c r="D121" i="7"/>
  <c r="F173" i="6"/>
  <c r="F174" i="6" s="1"/>
  <c r="M126" i="7"/>
  <c r="AF173" i="6"/>
  <c r="AF174" i="6" s="1"/>
  <c r="X173" i="6"/>
  <c r="X174" i="6" s="1"/>
  <c r="P173" i="6"/>
  <c r="P174" i="6" s="1"/>
  <c r="H173" i="6"/>
  <c r="H174" i="6" s="1"/>
  <c r="AE173" i="6"/>
  <c r="AE174" i="6" s="1"/>
  <c r="W173" i="6"/>
  <c r="W174" i="6" s="1"/>
  <c r="O173" i="6"/>
  <c r="O174" i="6" s="1"/>
  <c r="G173" i="6"/>
  <c r="G174" i="6" s="1"/>
  <c r="AG173" i="6"/>
  <c r="AG174" i="6" s="1"/>
  <c r="Y173" i="6"/>
  <c r="Y174" i="6" s="1"/>
  <c r="Q173" i="6"/>
  <c r="Q174" i="6" s="1"/>
  <c r="I173" i="6"/>
  <c r="I174" i="6" s="1"/>
  <c r="R173" i="6"/>
  <c r="R174" i="6" s="1"/>
  <c r="M127" i="7"/>
  <c r="D145" i="7"/>
  <c r="B113" i="7"/>
  <c r="C130" i="7" s="1"/>
  <c r="C125" i="7" l="1"/>
  <c r="C123" i="7"/>
  <c r="C121" i="7"/>
  <c r="C128" i="7"/>
  <c r="C124" i="7"/>
  <c r="C122" i="7"/>
  <c r="C129" i="7"/>
  <c r="K129" i="7"/>
  <c r="D141" i="7" s="1"/>
  <c r="K121" i="7"/>
  <c r="K122" i="7"/>
  <c r="K125" i="7"/>
  <c r="D142" i="7" s="1"/>
  <c r="K128" i="7"/>
  <c r="J122" i="7" l="1"/>
  <c r="L122" i="7"/>
  <c r="J123" i="7"/>
  <c r="L123" i="7"/>
  <c r="D143" i="7"/>
  <c r="J124" i="7"/>
  <c r="L124" i="7"/>
  <c r="J125" i="7"/>
  <c r="L125" i="7"/>
  <c r="E142" i="7" s="1"/>
  <c r="K124" i="7"/>
  <c r="J128" i="7"/>
  <c r="M128" i="7" s="1"/>
  <c r="L128" i="7"/>
  <c r="K123" i="7"/>
  <c r="E144" i="7" s="1"/>
  <c r="J129" i="7"/>
  <c r="L129" i="7"/>
  <c r="E141" i="7" s="1"/>
  <c r="J121" i="7"/>
  <c r="L121" i="7"/>
  <c r="E156" i="7" l="1"/>
  <c r="E157" i="7"/>
  <c r="D150" i="7"/>
  <c r="C141" i="7"/>
  <c r="M129" i="7"/>
  <c r="M125" i="7"/>
  <c r="C142" i="7"/>
  <c r="M122" i="7"/>
  <c r="E143" i="7"/>
  <c r="M121" i="7"/>
  <c r="C143" i="7"/>
  <c r="M124" i="7"/>
  <c r="M123" i="7"/>
  <c r="D144" i="7"/>
  <c r="AH174" i="7" l="1"/>
  <c r="AD174" i="7"/>
  <c r="Z174" i="7"/>
  <c r="V174" i="7"/>
  <c r="R174" i="7"/>
  <c r="N174" i="7"/>
  <c r="J174" i="7"/>
  <c r="F174" i="7"/>
  <c r="AE174" i="7"/>
  <c r="Y174" i="7"/>
  <c r="T174" i="7"/>
  <c r="O174" i="7"/>
  <c r="I174" i="7"/>
  <c r="D174" i="7"/>
  <c r="AG174" i="7"/>
  <c r="AA174" i="7"/>
  <c r="S174" i="7"/>
  <c r="L174" i="7"/>
  <c r="E174" i="7"/>
  <c r="AF174" i="7"/>
  <c r="X174" i="7"/>
  <c r="Q174" i="7"/>
  <c r="K174" i="7"/>
  <c r="AC174" i="7"/>
  <c r="W174" i="7"/>
  <c r="P174" i="7"/>
  <c r="H174" i="7"/>
  <c r="AI174" i="7"/>
  <c r="AB174" i="7"/>
  <c r="U174" i="7"/>
  <c r="M174" i="7"/>
  <c r="G174" i="7"/>
  <c r="AI193" i="7"/>
  <c r="AE193" i="7"/>
  <c r="AA193" i="7"/>
  <c r="W193" i="7"/>
  <c r="S193" i="7"/>
  <c r="O193" i="7"/>
  <c r="K193" i="7"/>
  <c r="G193" i="7"/>
  <c r="AH193" i="7"/>
  <c r="AD193" i="7"/>
  <c r="Z193" i="7"/>
  <c r="V193" i="7"/>
  <c r="R193" i="7"/>
  <c r="N193" i="7"/>
  <c r="J193" i="7"/>
  <c r="F193" i="7"/>
  <c r="AB193" i="7"/>
  <c r="T193" i="7"/>
  <c r="L193" i="7"/>
  <c r="D193" i="7"/>
  <c r="AC193" i="7"/>
  <c r="U193" i="7"/>
  <c r="M193" i="7"/>
  <c r="E193" i="7"/>
  <c r="AG193" i="7"/>
  <c r="Q193" i="7"/>
  <c r="AF193" i="7"/>
  <c r="P193" i="7"/>
  <c r="Y193" i="7"/>
  <c r="I193" i="7"/>
  <c r="X193" i="7"/>
  <c r="H193" i="7"/>
  <c r="E150" i="7"/>
  <c r="E151" i="7"/>
  <c r="E149" i="7"/>
  <c r="E152" i="7"/>
  <c r="D152" i="7"/>
  <c r="AI192" i="7"/>
  <c r="AE192" i="7"/>
  <c r="AA192" i="7"/>
  <c r="W192" i="7"/>
  <c r="S192" i="7"/>
  <c r="O192" i="7"/>
  <c r="K192" i="7"/>
  <c r="G192" i="7"/>
  <c r="AH192" i="7"/>
  <c r="AD192" i="7"/>
  <c r="Z192" i="7"/>
  <c r="V192" i="7"/>
  <c r="R192" i="7"/>
  <c r="N192" i="7"/>
  <c r="J192" i="7"/>
  <c r="F192" i="7"/>
  <c r="AB192" i="7"/>
  <c r="T192" i="7"/>
  <c r="L192" i="7"/>
  <c r="D192" i="7"/>
  <c r="AC192" i="7"/>
  <c r="U192" i="7"/>
  <c r="M192" i="7"/>
  <c r="E192" i="7"/>
  <c r="AG192" i="7"/>
  <c r="Q192" i="7"/>
  <c r="AF192" i="7"/>
  <c r="P192" i="7"/>
  <c r="Y192" i="7"/>
  <c r="I192" i="7"/>
  <c r="X192" i="7"/>
  <c r="H192" i="7"/>
  <c r="C156" i="7"/>
  <c r="C157" i="7"/>
  <c r="D157" i="7"/>
  <c r="D156" i="7"/>
  <c r="D149" i="7"/>
  <c r="C152" i="7"/>
  <c r="C150" i="7"/>
  <c r="C151" i="7"/>
  <c r="C149" i="7"/>
  <c r="C153" i="7"/>
  <c r="D153" i="7"/>
  <c r="D151" i="7"/>
  <c r="E153" i="7"/>
  <c r="AI189" i="7" l="1"/>
  <c r="AE189" i="7"/>
  <c r="AA189" i="7"/>
  <c r="W189" i="7"/>
  <c r="S189" i="7"/>
  <c r="O189" i="7"/>
  <c r="K189" i="7"/>
  <c r="G189" i="7"/>
  <c r="AH189" i="7"/>
  <c r="AD189" i="7"/>
  <c r="Z189" i="7"/>
  <c r="V189" i="7"/>
  <c r="R189" i="7"/>
  <c r="N189" i="7"/>
  <c r="J189" i="7"/>
  <c r="F189" i="7"/>
  <c r="AB189" i="7"/>
  <c r="T189" i="7"/>
  <c r="L189" i="7"/>
  <c r="D189" i="7"/>
  <c r="AC189" i="7"/>
  <c r="U189" i="7"/>
  <c r="M189" i="7"/>
  <c r="E189" i="7"/>
  <c r="AG189" i="7"/>
  <c r="Q189" i="7"/>
  <c r="AF189" i="7"/>
  <c r="P189" i="7"/>
  <c r="Y189" i="7"/>
  <c r="I189" i="7"/>
  <c r="X189" i="7"/>
  <c r="H189" i="7"/>
  <c r="AI216" i="7"/>
  <c r="AE216" i="7"/>
  <c r="AA216" i="7"/>
  <c r="W216" i="7"/>
  <c r="S216" i="7"/>
  <c r="O216" i="7"/>
  <c r="K216" i="7"/>
  <c r="G216" i="7"/>
  <c r="AI215" i="7"/>
  <c r="AE215" i="7"/>
  <c r="AA215" i="7"/>
  <c r="W215" i="7"/>
  <c r="S215" i="7"/>
  <c r="O215" i="7"/>
  <c r="K215" i="7"/>
  <c r="G215" i="7"/>
  <c r="AH216" i="7"/>
  <c r="AD216" i="7"/>
  <c r="Z216" i="7"/>
  <c r="V216" i="7"/>
  <c r="R216" i="7"/>
  <c r="N216" i="7"/>
  <c r="J216" i="7"/>
  <c r="F216" i="7"/>
  <c r="AH215" i="7"/>
  <c r="AD215" i="7"/>
  <c r="Z215" i="7"/>
  <c r="V215" i="7"/>
  <c r="R215" i="7"/>
  <c r="N215" i="7"/>
  <c r="J215" i="7"/>
  <c r="F215" i="7"/>
  <c r="AB216" i="7"/>
  <c r="T216" i="7"/>
  <c r="L216" i="7"/>
  <c r="D216" i="7"/>
  <c r="AB215" i="7"/>
  <c r="T215" i="7"/>
  <c r="T239" i="7" s="1"/>
  <c r="L215" i="7"/>
  <c r="D215" i="7"/>
  <c r="AF161" i="7"/>
  <c r="AB161" i="7"/>
  <c r="X161" i="7"/>
  <c r="T161" i="7"/>
  <c r="P161" i="7"/>
  <c r="L161" i="7"/>
  <c r="H161" i="7"/>
  <c r="D161" i="7"/>
  <c r="AC216" i="7"/>
  <c r="U216" i="7"/>
  <c r="M216" i="7"/>
  <c r="E216" i="7"/>
  <c r="AC215" i="7"/>
  <c r="U215" i="7"/>
  <c r="U239" i="7" s="1"/>
  <c r="M215" i="7"/>
  <c r="E215" i="7"/>
  <c r="AG216" i="7"/>
  <c r="Q216" i="7"/>
  <c r="AG215" i="7"/>
  <c r="Q215" i="7"/>
  <c r="AI161" i="7"/>
  <c r="AD161" i="7"/>
  <c r="Y161" i="7"/>
  <c r="S161" i="7"/>
  <c r="N161" i="7"/>
  <c r="I161" i="7"/>
  <c r="AF216" i="7"/>
  <c r="P216" i="7"/>
  <c r="AF215" i="7"/>
  <c r="P215" i="7"/>
  <c r="P239" i="7" s="1"/>
  <c r="AH161" i="7"/>
  <c r="AC161" i="7"/>
  <c r="W161" i="7"/>
  <c r="R161" i="7"/>
  <c r="M161" i="7"/>
  <c r="G161" i="7"/>
  <c r="Y216" i="7"/>
  <c r="I216" i="7"/>
  <c r="Y215" i="7"/>
  <c r="I215" i="7"/>
  <c r="AG161" i="7"/>
  <c r="AA161" i="7"/>
  <c r="V161" i="7"/>
  <c r="Q161" i="7"/>
  <c r="K161" i="7"/>
  <c r="F161" i="7"/>
  <c r="X216" i="7"/>
  <c r="H216" i="7"/>
  <c r="X215" i="7"/>
  <c r="X239" i="7" s="1"/>
  <c r="H215" i="7"/>
  <c r="H239" i="7" s="1"/>
  <c r="AE161" i="7"/>
  <c r="Z161" i="7"/>
  <c r="U161" i="7"/>
  <c r="O161" i="7"/>
  <c r="J161" i="7"/>
  <c r="E161" i="7"/>
  <c r="AF228" i="7"/>
  <c r="AF6" i="15" s="1"/>
  <c r="AB228" i="7"/>
  <c r="AB6" i="15" s="1"/>
  <c r="X228" i="7"/>
  <c r="X6" i="15" s="1"/>
  <c r="T228" i="7"/>
  <c r="T6" i="15" s="1"/>
  <c r="P228" i="7"/>
  <c r="P6" i="15" s="1"/>
  <c r="L228" i="7"/>
  <c r="L6" i="15" s="1"/>
  <c r="H228" i="7"/>
  <c r="H6" i="15" s="1"/>
  <c r="D228" i="7"/>
  <c r="D6" i="15" s="1"/>
  <c r="AF227" i="7"/>
  <c r="AB227" i="7"/>
  <c r="X227" i="7"/>
  <c r="T227" i="7"/>
  <c r="P227" i="7"/>
  <c r="L227" i="7"/>
  <c r="H227" i="7"/>
  <c r="D227" i="7"/>
  <c r="AI228" i="7"/>
  <c r="AI6" i="15" s="1"/>
  <c r="AE228" i="7"/>
  <c r="AE6" i="15" s="1"/>
  <c r="AA228" i="7"/>
  <c r="AA6" i="15" s="1"/>
  <c r="W228" i="7"/>
  <c r="W6" i="15" s="1"/>
  <c r="S228" i="7"/>
  <c r="S6" i="15" s="1"/>
  <c r="O228" i="7"/>
  <c r="O6" i="15" s="1"/>
  <c r="K228" i="7"/>
  <c r="K6" i="15" s="1"/>
  <c r="G228" i="7"/>
  <c r="G6" i="15" s="1"/>
  <c r="AI227" i="7"/>
  <c r="AE227" i="7"/>
  <c r="AA227" i="7"/>
  <c r="W227" i="7"/>
  <c r="S227" i="7"/>
  <c r="O227" i="7"/>
  <c r="K227" i="7"/>
  <c r="G227" i="7"/>
  <c r="AH228" i="7"/>
  <c r="AH6" i="15" s="1"/>
  <c r="AD228" i="7"/>
  <c r="AD6" i="15" s="1"/>
  <c r="Z228" i="7"/>
  <c r="Z6" i="15" s="1"/>
  <c r="V228" i="7"/>
  <c r="V6" i="15" s="1"/>
  <c r="R228" i="7"/>
  <c r="R6" i="15" s="1"/>
  <c r="N228" i="7"/>
  <c r="N6" i="15" s="1"/>
  <c r="J228" i="7"/>
  <c r="J6" i="15" s="1"/>
  <c r="F228" i="7"/>
  <c r="F6" i="15" s="1"/>
  <c r="AH227" i="7"/>
  <c r="AD227" i="7"/>
  <c r="Z227" i="7"/>
  <c r="V227" i="7"/>
  <c r="R227" i="7"/>
  <c r="N227" i="7"/>
  <c r="J227" i="7"/>
  <c r="F227" i="7"/>
  <c r="U228" i="7"/>
  <c r="U6" i="15" s="1"/>
  <c r="E228" i="7"/>
  <c r="E6" i="15" s="1"/>
  <c r="U227" i="7"/>
  <c r="E227" i="7"/>
  <c r="AG228" i="7"/>
  <c r="AG6" i="15" s="1"/>
  <c r="Q228" i="7"/>
  <c r="Q6" i="15" s="1"/>
  <c r="AG227" i="7"/>
  <c r="Q227" i="7"/>
  <c r="AH173" i="7"/>
  <c r="AD173" i="7"/>
  <c r="Z173" i="7"/>
  <c r="V173" i="7"/>
  <c r="R173" i="7"/>
  <c r="N173" i="7"/>
  <c r="J173" i="7"/>
  <c r="F173" i="7"/>
  <c r="Y228" i="7"/>
  <c r="Y6" i="15" s="1"/>
  <c r="Y227" i="7"/>
  <c r="AE173" i="7"/>
  <c r="Y173" i="7"/>
  <c r="T173" i="7"/>
  <c r="O173" i="7"/>
  <c r="I173" i="7"/>
  <c r="D173" i="7"/>
  <c r="AC228" i="7"/>
  <c r="AC6" i="15" s="1"/>
  <c r="AC227" i="7"/>
  <c r="M228" i="7"/>
  <c r="M6" i="15" s="1"/>
  <c r="AC173" i="7"/>
  <c r="W173" i="7"/>
  <c r="P173" i="7"/>
  <c r="H173" i="7"/>
  <c r="I228" i="7"/>
  <c r="I6" i="15" s="1"/>
  <c r="AI173" i="7"/>
  <c r="AB173" i="7"/>
  <c r="U173" i="7"/>
  <c r="M173" i="7"/>
  <c r="G173" i="7"/>
  <c r="M227" i="7"/>
  <c r="AG173" i="7"/>
  <c r="AA173" i="7"/>
  <c r="S173" i="7"/>
  <c r="L173" i="7"/>
  <c r="E173" i="7"/>
  <c r="I227" i="7"/>
  <c r="AF173" i="7"/>
  <c r="X173" i="7"/>
  <c r="Q173" i="7"/>
  <c r="K173" i="7"/>
  <c r="AI212" i="7"/>
  <c r="AE212" i="7"/>
  <c r="AA212" i="7"/>
  <c r="W212" i="7"/>
  <c r="S212" i="7"/>
  <c r="O212" i="7"/>
  <c r="K212" i="7"/>
  <c r="G212" i="7"/>
  <c r="AH212" i="7"/>
  <c r="AD212" i="7"/>
  <c r="Z212" i="7"/>
  <c r="V212" i="7"/>
  <c r="R212" i="7"/>
  <c r="N212" i="7"/>
  <c r="J212" i="7"/>
  <c r="F212" i="7"/>
  <c r="AH168" i="7"/>
  <c r="AD168" i="7"/>
  <c r="Z168" i="7"/>
  <c r="V168" i="7"/>
  <c r="R168" i="7"/>
  <c r="N168" i="7"/>
  <c r="J168" i="7"/>
  <c r="F168" i="7"/>
  <c r="AB212" i="7"/>
  <c r="T212" i="7"/>
  <c r="T236" i="7" s="1"/>
  <c r="L212" i="7"/>
  <c r="D212" i="7"/>
  <c r="AE168" i="7"/>
  <c r="Y168" i="7"/>
  <c r="T168" i="7"/>
  <c r="O168" i="7"/>
  <c r="I168" i="7"/>
  <c r="D168" i="7"/>
  <c r="AC212" i="7"/>
  <c r="U212" i="7"/>
  <c r="M212" i="7"/>
  <c r="E212" i="7"/>
  <c r="AG212" i="7"/>
  <c r="Q212" i="7"/>
  <c r="AC168" i="7"/>
  <c r="W168" i="7"/>
  <c r="P168" i="7"/>
  <c r="H168" i="7"/>
  <c r="AF212" i="7"/>
  <c r="P212" i="7"/>
  <c r="P236" i="7" s="1"/>
  <c r="AI168" i="7"/>
  <c r="AB168" i="7"/>
  <c r="U168" i="7"/>
  <c r="M168" i="7"/>
  <c r="G168" i="7"/>
  <c r="Y212" i="7"/>
  <c r="I212" i="7"/>
  <c r="AG168" i="7"/>
  <c r="AA168" i="7"/>
  <c r="S168" i="7"/>
  <c r="L168" i="7"/>
  <c r="E168" i="7"/>
  <c r="X212" i="7"/>
  <c r="H212" i="7"/>
  <c r="H236" i="7" s="1"/>
  <c r="AF168" i="7"/>
  <c r="X168" i="7"/>
  <c r="Q168" i="7"/>
  <c r="K168" i="7"/>
  <c r="AI187" i="7"/>
  <c r="AE187" i="7"/>
  <c r="AA187" i="7"/>
  <c r="W187" i="7"/>
  <c r="S187" i="7"/>
  <c r="O187" i="7"/>
  <c r="K187" i="7"/>
  <c r="G187" i="7"/>
  <c r="AH187" i="7"/>
  <c r="AD187" i="7"/>
  <c r="Z187" i="7"/>
  <c r="V187" i="7"/>
  <c r="R187" i="7"/>
  <c r="N187" i="7"/>
  <c r="J187" i="7"/>
  <c r="F187" i="7"/>
  <c r="AB187" i="7"/>
  <c r="T187" i="7"/>
  <c r="L187" i="7"/>
  <c r="D187" i="7"/>
  <c r="AC187" i="7"/>
  <c r="U187" i="7"/>
  <c r="M187" i="7"/>
  <c r="E187" i="7"/>
  <c r="AG187" i="7"/>
  <c r="Q187" i="7"/>
  <c r="AF187" i="7"/>
  <c r="P187" i="7"/>
  <c r="Y187" i="7"/>
  <c r="I187" i="7"/>
  <c r="X187" i="7"/>
  <c r="H187" i="7"/>
  <c r="AH175" i="7"/>
  <c r="AD175" i="7"/>
  <c r="Z175" i="7"/>
  <c r="V175" i="7"/>
  <c r="R175" i="7"/>
  <c r="N175" i="7"/>
  <c r="J175" i="7"/>
  <c r="F175" i="7"/>
  <c r="AE175" i="7"/>
  <c r="Y175" i="7"/>
  <c r="T175" i="7"/>
  <c r="O175" i="7"/>
  <c r="I175" i="7"/>
  <c r="D175" i="7"/>
  <c r="AC175" i="7"/>
  <c r="W175" i="7"/>
  <c r="P175" i="7"/>
  <c r="H175" i="7"/>
  <c r="AI175" i="7"/>
  <c r="AB175" i="7"/>
  <c r="U175" i="7"/>
  <c r="M175" i="7"/>
  <c r="G175" i="7"/>
  <c r="AG175" i="7"/>
  <c r="AA175" i="7"/>
  <c r="S175" i="7"/>
  <c r="L175" i="7"/>
  <c r="E175" i="7"/>
  <c r="AF175" i="7"/>
  <c r="X175" i="7"/>
  <c r="Q175" i="7"/>
  <c r="K175" i="7"/>
  <c r="AF163" i="7"/>
  <c r="AB163" i="7"/>
  <c r="X163" i="7"/>
  <c r="T163" i="7"/>
  <c r="P163" i="7"/>
  <c r="L163" i="7"/>
  <c r="H163" i="7"/>
  <c r="D163" i="7"/>
  <c r="AI163" i="7"/>
  <c r="AD163" i="7"/>
  <c r="Y163" i="7"/>
  <c r="S163" i="7"/>
  <c r="N163" i="7"/>
  <c r="I163" i="7"/>
  <c r="AH163" i="7"/>
  <c r="AC163" i="7"/>
  <c r="W163" i="7"/>
  <c r="R163" i="7"/>
  <c r="M163" i="7"/>
  <c r="G163" i="7"/>
  <c r="AG163" i="7"/>
  <c r="AA163" i="7"/>
  <c r="V163" i="7"/>
  <c r="Q163" i="7"/>
  <c r="K163" i="7"/>
  <c r="F163" i="7"/>
  <c r="AE163" i="7"/>
  <c r="Z163" i="7"/>
  <c r="U163" i="7"/>
  <c r="O163" i="7"/>
  <c r="J163" i="7"/>
  <c r="E163" i="7"/>
  <c r="AF224" i="7"/>
  <c r="AB224" i="7"/>
  <c r="X224" i="7"/>
  <c r="T224" i="7"/>
  <c r="P224" i="7"/>
  <c r="L224" i="7"/>
  <c r="H224" i="7"/>
  <c r="D224" i="7"/>
  <c r="AI224" i="7"/>
  <c r="AE224" i="7"/>
  <c r="AA224" i="7"/>
  <c r="W224" i="7"/>
  <c r="S224" i="7"/>
  <c r="O224" i="7"/>
  <c r="K224" i="7"/>
  <c r="G224" i="7"/>
  <c r="AH224" i="7"/>
  <c r="AD224" i="7"/>
  <c r="Z224" i="7"/>
  <c r="V224" i="7"/>
  <c r="R224" i="7"/>
  <c r="N224" i="7"/>
  <c r="J224" i="7"/>
  <c r="F224" i="7"/>
  <c r="U224" i="7"/>
  <c r="E224" i="7"/>
  <c r="AI180" i="7"/>
  <c r="AE180" i="7"/>
  <c r="AA180" i="7"/>
  <c r="W180" i="7"/>
  <c r="S180" i="7"/>
  <c r="O180" i="7"/>
  <c r="K180" i="7"/>
  <c r="G180" i="7"/>
  <c r="AG224" i="7"/>
  <c r="Q224" i="7"/>
  <c r="AH180" i="7"/>
  <c r="AD180" i="7"/>
  <c r="Z180" i="7"/>
  <c r="V180" i="7"/>
  <c r="R180" i="7"/>
  <c r="N180" i="7"/>
  <c r="J180" i="7"/>
  <c r="F180" i="7"/>
  <c r="Y224" i="7"/>
  <c r="AB180" i="7"/>
  <c r="T180" i="7"/>
  <c r="L180" i="7"/>
  <c r="D180" i="7"/>
  <c r="AC224" i="7"/>
  <c r="AG180" i="7"/>
  <c r="X180" i="7"/>
  <c r="M180" i="7"/>
  <c r="AF180" i="7"/>
  <c r="U180" i="7"/>
  <c r="I180" i="7"/>
  <c r="M224" i="7"/>
  <c r="AC180" i="7"/>
  <c r="Q180" i="7"/>
  <c r="H180" i="7"/>
  <c r="I224" i="7"/>
  <c r="Y180" i="7"/>
  <c r="P180" i="7"/>
  <c r="E180" i="7"/>
  <c r="AF229" i="7"/>
  <c r="AB229" i="7"/>
  <c r="X229" i="7"/>
  <c r="T229" i="7"/>
  <c r="P229" i="7"/>
  <c r="L229" i="7"/>
  <c r="H229" i="7"/>
  <c r="D229" i="7"/>
  <c r="AF225" i="7"/>
  <c r="AF6" i="12" s="1"/>
  <c r="AB225" i="7"/>
  <c r="AB6" i="12" s="1"/>
  <c r="X225" i="7"/>
  <c r="X6" i="12" s="1"/>
  <c r="T225" i="7"/>
  <c r="T6" i="12" s="1"/>
  <c r="P225" i="7"/>
  <c r="P6" i="12" s="1"/>
  <c r="L225" i="7"/>
  <c r="L6" i="12" s="1"/>
  <c r="H225" i="7"/>
  <c r="H6" i="12" s="1"/>
  <c r="D225" i="7"/>
  <c r="D6" i="12" s="1"/>
  <c r="AI229" i="7"/>
  <c r="AE229" i="7"/>
  <c r="AA229" i="7"/>
  <c r="W229" i="7"/>
  <c r="S229" i="7"/>
  <c r="O229" i="7"/>
  <c r="K229" i="7"/>
  <c r="G229" i="7"/>
  <c r="AI225" i="7"/>
  <c r="AI6" i="12" s="1"/>
  <c r="AE225" i="7"/>
  <c r="AE6" i="12" s="1"/>
  <c r="AA225" i="7"/>
  <c r="AA6" i="12" s="1"/>
  <c r="W225" i="7"/>
  <c r="W6" i="12" s="1"/>
  <c r="S225" i="7"/>
  <c r="S6" i="12" s="1"/>
  <c r="O225" i="7"/>
  <c r="O6" i="12" s="1"/>
  <c r="K225" i="7"/>
  <c r="K6" i="12" s="1"/>
  <c r="G225" i="7"/>
  <c r="G6" i="12" s="1"/>
  <c r="AH229" i="7"/>
  <c r="AD229" i="7"/>
  <c r="Z229" i="7"/>
  <c r="V229" i="7"/>
  <c r="R229" i="7"/>
  <c r="N229" i="7"/>
  <c r="J229" i="7"/>
  <c r="F229" i="7"/>
  <c r="AH225" i="7"/>
  <c r="AH6" i="12" s="1"/>
  <c r="AD225" i="7"/>
  <c r="AD6" i="12" s="1"/>
  <c r="Z225" i="7"/>
  <c r="Z6" i="12" s="1"/>
  <c r="V225" i="7"/>
  <c r="V6" i="12" s="1"/>
  <c r="R225" i="7"/>
  <c r="R6" i="12" s="1"/>
  <c r="N225" i="7"/>
  <c r="N6" i="12" s="1"/>
  <c r="J225" i="7"/>
  <c r="J6" i="12" s="1"/>
  <c r="F225" i="7"/>
  <c r="F6" i="12" s="1"/>
  <c r="U229" i="7"/>
  <c r="E229" i="7"/>
  <c r="U225" i="7"/>
  <c r="U6" i="12" s="1"/>
  <c r="E225" i="7"/>
  <c r="E6" i="12" s="1"/>
  <c r="AG229" i="7"/>
  <c r="Q229" i="7"/>
  <c r="AG225" i="7"/>
  <c r="AG6" i="12" s="1"/>
  <c r="Q225" i="7"/>
  <c r="Q6" i="12" s="1"/>
  <c r="AH176" i="7"/>
  <c r="AD176" i="7"/>
  <c r="Z176" i="7"/>
  <c r="V176" i="7"/>
  <c r="R176" i="7"/>
  <c r="N176" i="7"/>
  <c r="J176" i="7"/>
  <c r="F176" i="7"/>
  <c r="Y229" i="7"/>
  <c r="Y225" i="7"/>
  <c r="Y6" i="12" s="1"/>
  <c r="AE176" i="7"/>
  <c r="Y176" i="7"/>
  <c r="T176" i="7"/>
  <c r="O176" i="7"/>
  <c r="I176" i="7"/>
  <c r="D176" i="7"/>
  <c r="AC229" i="7"/>
  <c r="AC225" i="7"/>
  <c r="AC6" i="12" s="1"/>
  <c r="M225" i="7"/>
  <c r="M6" i="12" s="1"/>
  <c r="AG176" i="7"/>
  <c r="AA176" i="7"/>
  <c r="S176" i="7"/>
  <c r="L176" i="7"/>
  <c r="E176" i="7"/>
  <c r="I225" i="7"/>
  <c r="I6" i="12" s="1"/>
  <c r="AF176" i="7"/>
  <c r="X176" i="7"/>
  <c r="Q176" i="7"/>
  <c r="K176" i="7"/>
  <c r="M229" i="7"/>
  <c r="AC176" i="7"/>
  <c r="W176" i="7"/>
  <c r="P176" i="7"/>
  <c r="H176" i="7"/>
  <c r="I229" i="7"/>
  <c r="AI176" i="7"/>
  <c r="AB176" i="7"/>
  <c r="U176" i="7"/>
  <c r="M176" i="7"/>
  <c r="G176" i="7"/>
  <c r="AI186" i="7"/>
  <c r="AE186" i="7"/>
  <c r="AA186" i="7"/>
  <c r="W186" i="7"/>
  <c r="S186" i="7"/>
  <c r="O186" i="7"/>
  <c r="K186" i="7"/>
  <c r="G186" i="7"/>
  <c r="AH186" i="7"/>
  <c r="AD186" i="7"/>
  <c r="Z186" i="7"/>
  <c r="V186" i="7"/>
  <c r="R186" i="7"/>
  <c r="N186" i="7"/>
  <c r="J186" i="7"/>
  <c r="F186" i="7"/>
  <c r="AB186" i="7"/>
  <c r="T186" i="7"/>
  <c r="L186" i="7"/>
  <c r="D186" i="7"/>
  <c r="AC186" i="7"/>
  <c r="U186" i="7"/>
  <c r="M186" i="7"/>
  <c r="E186" i="7"/>
  <c r="AG186" i="7"/>
  <c r="Q186" i="7"/>
  <c r="AF186" i="7"/>
  <c r="P186" i="7"/>
  <c r="Y186" i="7"/>
  <c r="I186" i="7"/>
  <c r="X186" i="7"/>
  <c r="H186" i="7"/>
  <c r="AF223" i="7"/>
  <c r="AF6" i="10" s="1"/>
  <c r="AB223" i="7"/>
  <c r="AB6" i="10" s="1"/>
  <c r="X223" i="7"/>
  <c r="X6" i="10" s="1"/>
  <c r="T223" i="7"/>
  <c r="T6" i="10" s="1"/>
  <c r="P223" i="7"/>
  <c r="P6" i="10" s="1"/>
  <c r="L223" i="7"/>
  <c r="L6" i="10" s="1"/>
  <c r="H223" i="7"/>
  <c r="H6" i="10" s="1"/>
  <c r="D223" i="7"/>
  <c r="D6" i="10" s="1"/>
  <c r="AI223" i="7"/>
  <c r="AI6" i="10" s="1"/>
  <c r="AE223" i="7"/>
  <c r="AE6" i="10" s="1"/>
  <c r="AA223" i="7"/>
  <c r="AA6" i="10" s="1"/>
  <c r="W223" i="7"/>
  <c r="W6" i="10" s="1"/>
  <c r="S223" i="7"/>
  <c r="S6" i="10" s="1"/>
  <c r="O223" i="7"/>
  <c r="O6" i="10" s="1"/>
  <c r="K223" i="7"/>
  <c r="K6" i="10" s="1"/>
  <c r="G223" i="7"/>
  <c r="G6" i="10" s="1"/>
  <c r="AH223" i="7"/>
  <c r="AH6" i="10" s="1"/>
  <c r="AD223" i="7"/>
  <c r="AD6" i="10" s="1"/>
  <c r="Z223" i="7"/>
  <c r="Z6" i="10" s="1"/>
  <c r="V223" i="7"/>
  <c r="V6" i="10" s="1"/>
  <c r="R223" i="7"/>
  <c r="R6" i="10" s="1"/>
  <c r="N223" i="7"/>
  <c r="N6" i="10" s="1"/>
  <c r="J223" i="7"/>
  <c r="J6" i="10" s="1"/>
  <c r="F223" i="7"/>
  <c r="F6" i="10" s="1"/>
  <c r="U223" i="7"/>
  <c r="U6" i="10" s="1"/>
  <c r="E223" i="7"/>
  <c r="E6" i="10" s="1"/>
  <c r="AI177" i="7"/>
  <c r="AE177" i="7"/>
  <c r="AA177" i="7"/>
  <c r="W177" i="7"/>
  <c r="AG223" i="7"/>
  <c r="AG6" i="10" s="1"/>
  <c r="Q223" i="7"/>
  <c r="Q6" i="10" s="1"/>
  <c r="AH177" i="7"/>
  <c r="AD177" i="7"/>
  <c r="Z177" i="7"/>
  <c r="V177" i="7"/>
  <c r="R177" i="7"/>
  <c r="N177" i="7"/>
  <c r="J177" i="7"/>
  <c r="F177" i="7"/>
  <c r="Y223" i="7"/>
  <c r="Y6" i="10" s="1"/>
  <c r="AB177" i="7"/>
  <c r="T177" i="7"/>
  <c r="O177" i="7"/>
  <c r="I177" i="7"/>
  <c r="D177" i="7"/>
  <c r="AC223" i="7"/>
  <c r="AC6" i="10" s="1"/>
  <c r="M223" i="7"/>
  <c r="M6" i="10" s="1"/>
  <c r="AG177" i="7"/>
  <c r="X177" i="7"/>
  <c r="P177" i="7"/>
  <c r="H177" i="7"/>
  <c r="I223" i="7"/>
  <c r="I6" i="10" s="1"/>
  <c r="AF177" i="7"/>
  <c r="U177" i="7"/>
  <c r="M177" i="7"/>
  <c r="G177" i="7"/>
  <c r="AC177" i="7"/>
  <c r="S177" i="7"/>
  <c r="L177" i="7"/>
  <c r="E177" i="7"/>
  <c r="Y177" i="7"/>
  <c r="Q177" i="7"/>
  <c r="K177" i="7"/>
  <c r="AF162" i="7"/>
  <c r="AB162" i="7"/>
  <c r="X162" i="7"/>
  <c r="T162" i="7"/>
  <c r="P162" i="7"/>
  <c r="L162" i="7"/>
  <c r="H162" i="7"/>
  <c r="D162" i="7"/>
  <c r="AI162" i="7"/>
  <c r="AD162" i="7"/>
  <c r="Y162" i="7"/>
  <c r="S162" i="7"/>
  <c r="N162" i="7"/>
  <c r="I162" i="7"/>
  <c r="AH162" i="7"/>
  <c r="AC162" i="7"/>
  <c r="W162" i="7"/>
  <c r="R162" i="7"/>
  <c r="M162" i="7"/>
  <c r="G162" i="7"/>
  <c r="AG162" i="7"/>
  <c r="AA162" i="7"/>
  <c r="V162" i="7"/>
  <c r="Q162" i="7"/>
  <c r="K162" i="7"/>
  <c r="F162" i="7"/>
  <c r="AE162" i="7"/>
  <c r="Z162" i="7"/>
  <c r="U162" i="7"/>
  <c r="O162" i="7"/>
  <c r="J162" i="7"/>
  <c r="E162" i="7"/>
  <c r="AF221" i="7"/>
  <c r="AF6" i="8" s="1"/>
  <c r="AB221" i="7"/>
  <c r="AB6" i="8" s="1"/>
  <c r="X221" i="7"/>
  <c r="X6" i="8" s="1"/>
  <c r="T221" i="7"/>
  <c r="T6" i="8" s="1"/>
  <c r="P221" i="7"/>
  <c r="P6" i="8" s="1"/>
  <c r="L221" i="7"/>
  <c r="L6" i="8" s="1"/>
  <c r="H221" i="7"/>
  <c r="H6" i="8" s="1"/>
  <c r="D221" i="7"/>
  <c r="D6" i="8" s="1"/>
  <c r="AI221" i="7"/>
  <c r="AI6" i="8" s="1"/>
  <c r="AE221" i="7"/>
  <c r="AE6" i="8" s="1"/>
  <c r="AA221" i="7"/>
  <c r="AA6" i="8" s="1"/>
  <c r="W221" i="7"/>
  <c r="W6" i="8" s="1"/>
  <c r="S221" i="7"/>
  <c r="S6" i="8" s="1"/>
  <c r="O221" i="7"/>
  <c r="O6" i="8" s="1"/>
  <c r="K221" i="7"/>
  <c r="K6" i="8" s="1"/>
  <c r="G221" i="7"/>
  <c r="G6" i="8" s="1"/>
  <c r="AH221" i="7"/>
  <c r="AH6" i="8" s="1"/>
  <c r="AD221" i="7"/>
  <c r="AD6" i="8" s="1"/>
  <c r="Z221" i="7"/>
  <c r="Z6" i="8" s="1"/>
  <c r="V221" i="7"/>
  <c r="V6" i="8" s="1"/>
  <c r="R221" i="7"/>
  <c r="R6" i="8" s="1"/>
  <c r="N221" i="7"/>
  <c r="N6" i="8" s="1"/>
  <c r="J221" i="7"/>
  <c r="J6" i="8" s="1"/>
  <c r="F221" i="7"/>
  <c r="F6" i="8" s="1"/>
  <c r="U221" i="7"/>
  <c r="U6" i="8" s="1"/>
  <c r="E221" i="7"/>
  <c r="E6" i="8" s="1"/>
  <c r="AI181" i="7"/>
  <c r="AE181" i="7"/>
  <c r="AA181" i="7"/>
  <c r="W181" i="7"/>
  <c r="S181" i="7"/>
  <c r="O181" i="7"/>
  <c r="K181" i="7"/>
  <c r="G181" i="7"/>
  <c r="AG221" i="7"/>
  <c r="AG6" i="8" s="1"/>
  <c r="Q221" i="7"/>
  <c r="Q6" i="8" s="1"/>
  <c r="AH181" i="7"/>
  <c r="AD181" i="7"/>
  <c r="Z181" i="7"/>
  <c r="V181" i="7"/>
  <c r="R181" i="7"/>
  <c r="N181" i="7"/>
  <c r="J181" i="7"/>
  <c r="F181" i="7"/>
  <c r="Y221" i="7"/>
  <c r="Y6" i="8" s="1"/>
  <c r="AB181" i="7"/>
  <c r="T181" i="7"/>
  <c r="L181" i="7"/>
  <c r="D181" i="7"/>
  <c r="AC221" i="7"/>
  <c r="AC6" i="8" s="1"/>
  <c r="AG181" i="7"/>
  <c r="X181" i="7"/>
  <c r="M181" i="7"/>
  <c r="AF181" i="7"/>
  <c r="U181" i="7"/>
  <c r="I181" i="7"/>
  <c r="M221" i="7"/>
  <c r="M6" i="8" s="1"/>
  <c r="AC181" i="7"/>
  <c r="Q181" i="7"/>
  <c r="H181" i="7"/>
  <c r="I221" i="7"/>
  <c r="I6" i="8" s="1"/>
  <c r="Y181" i="7"/>
  <c r="P181" i="7"/>
  <c r="E181" i="7"/>
  <c r="AI188" i="7"/>
  <c r="AE188" i="7"/>
  <c r="AA188" i="7"/>
  <c r="W188" i="7"/>
  <c r="S188" i="7"/>
  <c r="O188" i="7"/>
  <c r="K188" i="7"/>
  <c r="G188" i="7"/>
  <c r="AH188" i="7"/>
  <c r="AD188" i="7"/>
  <c r="Z188" i="7"/>
  <c r="V188" i="7"/>
  <c r="R188" i="7"/>
  <c r="N188" i="7"/>
  <c r="J188" i="7"/>
  <c r="F188" i="7"/>
  <c r="AB188" i="7"/>
  <c r="T188" i="7"/>
  <c r="L188" i="7"/>
  <c r="D188" i="7"/>
  <c r="AC188" i="7"/>
  <c r="U188" i="7"/>
  <c r="M188" i="7"/>
  <c r="E188" i="7"/>
  <c r="AG188" i="7"/>
  <c r="Q188" i="7"/>
  <c r="AF188" i="7"/>
  <c r="P188" i="7"/>
  <c r="Y188" i="7"/>
  <c r="I188" i="7"/>
  <c r="X188" i="7"/>
  <c r="H188" i="7"/>
  <c r="AI211" i="7"/>
  <c r="AE211" i="7"/>
  <c r="AA211" i="7"/>
  <c r="W211" i="7"/>
  <c r="S211" i="7"/>
  <c r="O211" i="7"/>
  <c r="K211" i="7"/>
  <c r="G211" i="7"/>
  <c r="AH211" i="7"/>
  <c r="AD211" i="7"/>
  <c r="Z211" i="7"/>
  <c r="V211" i="7"/>
  <c r="R211" i="7"/>
  <c r="N211" i="7"/>
  <c r="J211" i="7"/>
  <c r="F211" i="7"/>
  <c r="AH165" i="7"/>
  <c r="AD165" i="7"/>
  <c r="Z165" i="7"/>
  <c r="V165" i="7"/>
  <c r="AB211" i="7"/>
  <c r="T211" i="7"/>
  <c r="L211" i="7"/>
  <c r="D211" i="7"/>
  <c r="AE165" i="7"/>
  <c r="Y165" i="7"/>
  <c r="T165" i="7"/>
  <c r="P165" i="7"/>
  <c r="L165" i="7"/>
  <c r="H165" i="7"/>
  <c r="D165" i="7"/>
  <c r="AC211" i="7"/>
  <c r="U211" i="7"/>
  <c r="M211" i="7"/>
  <c r="E211" i="7"/>
  <c r="AG211" i="7"/>
  <c r="Q211" i="7"/>
  <c r="AG165" i="7"/>
  <c r="AA165" i="7"/>
  <c r="S165" i="7"/>
  <c r="N165" i="7"/>
  <c r="I165" i="7"/>
  <c r="AF211" i="7"/>
  <c r="P211" i="7"/>
  <c r="AF165" i="7"/>
  <c r="X165" i="7"/>
  <c r="R165" i="7"/>
  <c r="M165" i="7"/>
  <c r="G165" i="7"/>
  <c r="Y211" i="7"/>
  <c r="I211" i="7"/>
  <c r="AC165" i="7"/>
  <c r="W165" i="7"/>
  <c r="Q165" i="7"/>
  <c r="K165" i="7"/>
  <c r="F165" i="7"/>
  <c r="X211" i="7"/>
  <c r="H211" i="7"/>
  <c r="AI165" i="7"/>
  <c r="AB165" i="7"/>
  <c r="U165" i="7"/>
  <c r="O165" i="7"/>
  <c r="J165" i="7"/>
  <c r="E165" i="7"/>
  <c r="AI217" i="7"/>
  <c r="AI241" i="7" s="1"/>
  <c r="AI9" i="16" s="1"/>
  <c r="AE217" i="7"/>
  <c r="AE241" i="7" s="1"/>
  <c r="AE9" i="16" s="1"/>
  <c r="AA217" i="7"/>
  <c r="AA241" i="7" s="1"/>
  <c r="AA9" i="16" s="1"/>
  <c r="W217" i="7"/>
  <c r="W241" i="7" s="1"/>
  <c r="W9" i="16" s="1"/>
  <c r="S217" i="7"/>
  <c r="S241" i="7" s="1"/>
  <c r="S9" i="16" s="1"/>
  <c r="O217" i="7"/>
  <c r="O241" i="7" s="1"/>
  <c r="O9" i="16" s="1"/>
  <c r="AH217" i="7"/>
  <c r="AD217" i="7"/>
  <c r="Z217" i="7"/>
  <c r="Z241" i="7" s="1"/>
  <c r="Z9" i="16" s="1"/>
  <c r="V217" i="7"/>
  <c r="V241" i="7" s="1"/>
  <c r="V9" i="16" s="1"/>
  <c r="R217" i="7"/>
  <c r="N217" i="7"/>
  <c r="J217" i="7"/>
  <c r="J241" i="7" s="1"/>
  <c r="J9" i="16" s="1"/>
  <c r="AB217" i="7"/>
  <c r="AB241" i="7" s="1"/>
  <c r="AB9" i="16" s="1"/>
  <c r="T217" i="7"/>
  <c r="L217" i="7"/>
  <c r="G217" i="7"/>
  <c r="G241" i="7" s="1"/>
  <c r="G9" i="16" s="1"/>
  <c r="AI213" i="7"/>
  <c r="AE213" i="7"/>
  <c r="AA213" i="7"/>
  <c r="W213" i="7"/>
  <c r="S213" i="7"/>
  <c r="O213" i="7"/>
  <c r="K213" i="7"/>
  <c r="G213" i="7"/>
  <c r="AG217" i="7"/>
  <c r="AG241" i="7" s="1"/>
  <c r="AG9" i="16" s="1"/>
  <c r="Y217" i="7"/>
  <c r="Q217" i="7"/>
  <c r="K217" i="7"/>
  <c r="K241" i="7" s="1"/>
  <c r="K9" i="16" s="1"/>
  <c r="F217" i="7"/>
  <c r="F241" i="7" s="1"/>
  <c r="F9" i="16" s="1"/>
  <c r="AH213" i="7"/>
  <c r="AD213" i="7"/>
  <c r="Z213" i="7"/>
  <c r="V213" i="7"/>
  <c r="R213" i="7"/>
  <c r="N213" i="7"/>
  <c r="J213" i="7"/>
  <c r="F213" i="7"/>
  <c r="AC217" i="7"/>
  <c r="M217" i="7"/>
  <c r="D217" i="7"/>
  <c r="D241" i="7" s="1"/>
  <c r="D9" i="16" s="1"/>
  <c r="AB213" i="7"/>
  <c r="T213" i="7"/>
  <c r="L213" i="7"/>
  <c r="D213" i="7"/>
  <c r="AF164" i="7"/>
  <c r="AB164" i="7"/>
  <c r="X164" i="7"/>
  <c r="T164" i="7"/>
  <c r="P164" i="7"/>
  <c r="L164" i="7"/>
  <c r="H164" i="7"/>
  <c r="D164" i="7"/>
  <c r="AF217" i="7"/>
  <c r="AF241" i="7" s="1"/>
  <c r="AF9" i="16" s="1"/>
  <c r="P217" i="7"/>
  <c r="E217" i="7"/>
  <c r="AC213" i="7"/>
  <c r="U213" i="7"/>
  <c r="M213" i="7"/>
  <c r="E213" i="7"/>
  <c r="X217" i="7"/>
  <c r="X241" i="7" s="1"/>
  <c r="X9" i="16" s="1"/>
  <c r="AG213" i="7"/>
  <c r="Q213" i="7"/>
  <c r="AI164" i="7"/>
  <c r="AD164" i="7"/>
  <c r="Y164" i="7"/>
  <c r="S164" i="7"/>
  <c r="N164" i="7"/>
  <c r="I164" i="7"/>
  <c r="U217" i="7"/>
  <c r="U241" i="7" s="1"/>
  <c r="U9" i="16" s="1"/>
  <c r="AF213" i="7"/>
  <c r="P213" i="7"/>
  <c r="AH164" i="7"/>
  <c r="AC164" i="7"/>
  <c r="W164" i="7"/>
  <c r="R164" i="7"/>
  <c r="M164" i="7"/>
  <c r="G164" i="7"/>
  <c r="I217" i="7"/>
  <c r="I241" i="7" s="1"/>
  <c r="I9" i="16" s="1"/>
  <c r="Y213" i="7"/>
  <c r="I213" i="7"/>
  <c r="AG164" i="7"/>
  <c r="AA164" i="7"/>
  <c r="V164" i="7"/>
  <c r="Q164" i="7"/>
  <c r="K164" i="7"/>
  <c r="F164" i="7"/>
  <c r="H217" i="7"/>
  <c r="H241" i="7" s="1"/>
  <c r="H9" i="16" s="1"/>
  <c r="X213" i="7"/>
  <c r="H213" i="7"/>
  <c r="AE164" i="7"/>
  <c r="Z164" i="7"/>
  <c r="U164" i="7"/>
  <c r="O164" i="7"/>
  <c r="J164" i="7"/>
  <c r="E164" i="7"/>
  <c r="AI209" i="7"/>
  <c r="AE209" i="7"/>
  <c r="AA209" i="7"/>
  <c r="W209" i="7"/>
  <c r="S209" i="7"/>
  <c r="O209" i="7"/>
  <c r="K209" i="7"/>
  <c r="G209" i="7"/>
  <c r="AH209" i="7"/>
  <c r="AD209" i="7"/>
  <c r="Z209" i="7"/>
  <c r="V209" i="7"/>
  <c r="R209" i="7"/>
  <c r="N209" i="7"/>
  <c r="J209" i="7"/>
  <c r="F209" i="7"/>
  <c r="AH169" i="7"/>
  <c r="AD169" i="7"/>
  <c r="Z169" i="7"/>
  <c r="V169" i="7"/>
  <c r="R169" i="7"/>
  <c r="N169" i="7"/>
  <c r="J169" i="7"/>
  <c r="F169" i="7"/>
  <c r="AB209" i="7"/>
  <c r="T209" i="7"/>
  <c r="L209" i="7"/>
  <c r="D209" i="7"/>
  <c r="AE169" i="7"/>
  <c r="Y169" i="7"/>
  <c r="T169" i="7"/>
  <c r="O169" i="7"/>
  <c r="I169" i="7"/>
  <c r="D169" i="7"/>
  <c r="AC209" i="7"/>
  <c r="U209" i="7"/>
  <c r="M209" i="7"/>
  <c r="E209" i="7"/>
  <c r="AG209" i="7"/>
  <c r="Q209" i="7"/>
  <c r="AG169" i="7"/>
  <c r="AA169" i="7"/>
  <c r="S169" i="7"/>
  <c r="L169" i="7"/>
  <c r="E169" i="7"/>
  <c r="AF209" i="7"/>
  <c r="P209" i="7"/>
  <c r="AF169" i="7"/>
  <c r="X169" i="7"/>
  <c r="Q169" i="7"/>
  <c r="K169" i="7"/>
  <c r="Y209" i="7"/>
  <c r="I209" i="7"/>
  <c r="AC169" i="7"/>
  <c r="W169" i="7"/>
  <c r="P169" i="7"/>
  <c r="H169" i="7"/>
  <c r="X209" i="7"/>
  <c r="H209" i="7"/>
  <c r="AI169" i="7"/>
  <c r="AB169" i="7"/>
  <c r="U169" i="7"/>
  <c r="M169" i="7"/>
  <c r="G169" i="7"/>
  <c r="AI185" i="7"/>
  <c r="AE185" i="7"/>
  <c r="AA185" i="7"/>
  <c r="W185" i="7"/>
  <c r="S185" i="7"/>
  <c r="O185" i="7"/>
  <c r="K185" i="7"/>
  <c r="G185" i="7"/>
  <c r="AH185" i="7"/>
  <c r="AD185" i="7"/>
  <c r="Z185" i="7"/>
  <c r="V185" i="7"/>
  <c r="R185" i="7"/>
  <c r="N185" i="7"/>
  <c r="J185" i="7"/>
  <c r="F185" i="7"/>
  <c r="AB185" i="7"/>
  <c r="T185" i="7"/>
  <c r="L185" i="7"/>
  <c r="D185" i="7"/>
  <c r="AC185" i="7"/>
  <c r="U185" i="7"/>
  <c r="M185" i="7"/>
  <c r="E185" i="7"/>
  <c r="AG185" i="7"/>
  <c r="Q185" i="7"/>
  <c r="AF185" i="7"/>
  <c r="P185" i="7"/>
  <c r="Y185" i="7"/>
  <c r="I185" i="7"/>
  <c r="X185" i="7"/>
  <c r="H185" i="7"/>
  <c r="V193" i="6" l="1"/>
  <c r="V194" i="6" s="1"/>
  <c r="AG193" i="6"/>
  <c r="AG194" i="6" s="1"/>
  <c r="V3" i="12"/>
  <c r="V237" i="7"/>
  <c r="V9" i="12" s="1"/>
  <c r="G193" i="6"/>
  <c r="G194" i="6" s="1"/>
  <c r="S3" i="12"/>
  <c r="S237" i="7"/>
  <c r="S9" i="12" s="1"/>
  <c r="AC193" i="6"/>
  <c r="AC194" i="6" s="1"/>
  <c r="AF193" i="6"/>
  <c r="AF194" i="6" s="1"/>
  <c r="H3" i="10"/>
  <c r="H235" i="7"/>
  <c r="H9" i="10" s="1"/>
  <c r="Y3" i="10"/>
  <c r="Y235" i="7"/>
  <c r="Y9" i="10" s="1"/>
  <c r="M3" i="10"/>
  <c r="M235" i="7"/>
  <c r="M9" i="10" s="1"/>
  <c r="O3" i="10"/>
  <c r="O235" i="7"/>
  <c r="O9" i="10" s="1"/>
  <c r="N236" i="7"/>
  <c r="O236" i="7"/>
  <c r="I3" i="15"/>
  <c r="I240" i="7"/>
  <c r="I9" i="15" s="1"/>
  <c r="T3" i="15"/>
  <c r="T240" i="7"/>
  <c r="T9" i="15" s="1"/>
  <c r="AD239" i="7"/>
  <c r="N3" i="15"/>
  <c r="O189" i="6" s="1"/>
  <c r="O190" i="6" s="1"/>
  <c r="N240" i="7"/>
  <c r="N9" i="15" s="1"/>
  <c r="AE239" i="7"/>
  <c r="AE3" i="15"/>
  <c r="AE240" i="7"/>
  <c r="AE9" i="15" s="1"/>
  <c r="I3" i="8"/>
  <c r="I233" i="7"/>
  <c r="I9" i="8" s="1"/>
  <c r="AB3" i="8"/>
  <c r="AB233" i="7"/>
  <c r="AB9" i="8" s="1"/>
  <c r="AH3" i="8"/>
  <c r="AH233" i="7"/>
  <c r="AH9" i="8" s="1"/>
  <c r="AI3" i="8"/>
  <c r="AI233" i="7"/>
  <c r="AI9" i="8" s="1"/>
  <c r="X3" i="12"/>
  <c r="X237" i="7"/>
  <c r="X9" i="12" s="1"/>
  <c r="I3" i="12"/>
  <c r="I237" i="7"/>
  <c r="I9" i="12" s="1"/>
  <c r="AC3" i="12"/>
  <c r="AC237" i="7"/>
  <c r="AC9" i="12" s="1"/>
  <c r="E193" i="6"/>
  <c r="E194" i="6" s="1"/>
  <c r="J3" i="12"/>
  <c r="J237" i="7"/>
  <c r="J9" i="12" s="1"/>
  <c r="Z3" i="12"/>
  <c r="Z237" i="7"/>
  <c r="Z9" i="12" s="1"/>
  <c r="H193" i="6"/>
  <c r="H194" i="6" s="1"/>
  <c r="K193" i="6"/>
  <c r="K194" i="6" s="1"/>
  <c r="AJ193" i="6"/>
  <c r="AJ194" i="6" s="1"/>
  <c r="Q3" i="10"/>
  <c r="Q235" i="7"/>
  <c r="Q9" i="10" s="1"/>
  <c r="AB3" i="10"/>
  <c r="AB235" i="7"/>
  <c r="AB9" i="10" s="1"/>
  <c r="R3" i="10"/>
  <c r="R235" i="7"/>
  <c r="R9" i="10" s="1"/>
  <c r="S3" i="10"/>
  <c r="S235" i="7"/>
  <c r="S9" i="10" s="1"/>
  <c r="I236" i="7"/>
  <c r="AF236" i="7"/>
  <c r="M236" i="7"/>
  <c r="AB236" i="7"/>
  <c r="R236" i="7"/>
  <c r="AH236" i="7"/>
  <c r="S236" i="7"/>
  <c r="AI236" i="7"/>
  <c r="Y3" i="15"/>
  <c r="Y240" i="7"/>
  <c r="Y9" i="15" s="1"/>
  <c r="AF239" i="7"/>
  <c r="AG3" i="15"/>
  <c r="AH189" i="6" s="1"/>
  <c r="AH190" i="6" s="1"/>
  <c r="AG240" i="7"/>
  <c r="AG9" i="15" s="1"/>
  <c r="AC239" i="7"/>
  <c r="AC3" i="15"/>
  <c r="AC240" i="7"/>
  <c r="AC9" i="15" s="1"/>
  <c r="AB239" i="7"/>
  <c r="AB3" i="15"/>
  <c r="AC189" i="6" s="1"/>
  <c r="AC190" i="6" s="1"/>
  <c r="AB240" i="7"/>
  <c r="AB9" i="15" s="1"/>
  <c r="R239" i="7"/>
  <c r="AH239" i="7"/>
  <c r="R3" i="15"/>
  <c r="S189" i="6" s="1"/>
  <c r="S190" i="6" s="1"/>
  <c r="R240" i="7"/>
  <c r="R9" i="15" s="1"/>
  <c r="AH3" i="15"/>
  <c r="AI189" i="6" s="1"/>
  <c r="AI190" i="6" s="1"/>
  <c r="AH240" i="7"/>
  <c r="AH9" i="15" s="1"/>
  <c r="S239" i="7"/>
  <c r="AI239" i="7"/>
  <c r="S3" i="15"/>
  <c r="T189" i="6" s="1"/>
  <c r="T190" i="6" s="1"/>
  <c r="S240" i="7"/>
  <c r="S9" i="15" s="1"/>
  <c r="AI3" i="15"/>
  <c r="AJ189" i="6" s="1"/>
  <c r="AJ190" i="6" s="1"/>
  <c r="AI240" i="7"/>
  <c r="AI9" i="15" s="1"/>
  <c r="Y3" i="8"/>
  <c r="Y233" i="7"/>
  <c r="Y9" i="8" s="1"/>
  <c r="Q3" i="8"/>
  <c r="Q233" i="7"/>
  <c r="Q9" i="8" s="1"/>
  <c r="U233" i="7"/>
  <c r="U9" i="8" s="1"/>
  <c r="U3" i="8"/>
  <c r="D3" i="8"/>
  <c r="D233" i="7"/>
  <c r="D9" i="8" s="1"/>
  <c r="F3" i="8"/>
  <c r="F233" i="7"/>
  <c r="F9" i="8" s="1"/>
  <c r="V3" i="8"/>
  <c r="V233" i="7"/>
  <c r="V9" i="8" s="1"/>
  <c r="G233" i="7"/>
  <c r="G9" i="8" s="1"/>
  <c r="G3" i="8"/>
  <c r="W233" i="7"/>
  <c r="W9" i="8" s="1"/>
  <c r="W3" i="8"/>
  <c r="I193" i="6"/>
  <c r="I194" i="6" s="1"/>
  <c r="Y3" i="12"/>
  <c r="Y237" i="7"/>
  <c r="Y9" i="12" s="1"/>
  <c r="P3" i="12"/>
  <c r="P237" i="7"/>
  <c r="P9" i="12" s="1"/>
  <c r="E3" i="12"/>
  <c r="E237" i="7"/>
  <c r="E9" i="12" s="1"/>
  <c r="E241" i="7"/>
  <c r="E9" i="16" s="1"/>
  <c r="L3" i="12"/>
  <c r="L237" i="7"/>
  <c r="L9" i="12" s="1"/>
  <c r="M241" i="7"/>
  <c r="M9" i="16" s="1"/>
  <c r="N3" i="12"/>
  <c r="N237" i="7"/>
  <c r="N9" i="12" s="1"/>
  <c r="AD3" i="12"/>
  <c r="AD237" i="7"/>
  <c r="AD9" i="12" s="1"/>
  <c r="Q241" i="7"/>
  <c r="Q9" i="16" s="1"/>
  <c r="K3" i="12"/>
  <c r="K237" i="7"/>
  <c r="K9" i="12" s="1"/>
  <c r="AA3" i="12"/>
  <c r="AA237" i="7"/>
  <c r="AA9" i="12" s="1"/>
  <c r="L241" i="7"/>
  <c r="L9" i="16" s="1"/>
  <c r="N241" i="7"/>
  <c r="N9" i="16" s="1"/>
  <c r="AD241" i="7"/>
  <c r="AD9" i="16" s="1"/>
  <c r="X193" i="6"/>
  <c r="X194" i="6" s="1"/>
  <c r="P3" i="10"/>
  <c r="P235" i="7"/>
  <c r="P9" i="10" s="1"/>
  <c r="AG3" i="10"/>
  <c r="AG235" i="7"/>
  <c r="AG9" i="10" s="1"/>
  <c r="AC3" i="10"/>
  <c r="AC235" i="7"/>
  <c r="AC9" i="10" s="1"/>
  <c r="D3" i="10"/>
  <c r="D235" i="7"/>
  <c r="D9" i="10" s="1"/>
  <c r="F3" i="10"/>
  <c r="F235" i="7"/>
  <c r="F9" i="10" s="1"/>
  <c r="V3" i="10"/>
  <c r="V235" i="7"/>
  <c r="V9" i="10" s="1"/>
  <c r="G3" i="10"/>
  <c r="G235" i="7"/>
  <c r="G9" i="10" s="1"/>
  <c r="W3" i="10"/>
  <c r="W235" i="7"/>
  <c r="W9" i="10" s="1"/>
  <c r="Y236" i="7"/>
  <c r="Q236" i="7"/>
  <c r="U236" i="7"/>
  <c r="D236" i="7"/>
  <c r="F236" i="7"/>
  <c r="V236" i="7"/>
  <c r="G236" i="7"/>
  <c r="W236" i="7"/>
  <c r="H3" i="15"/>
  <c r="I189" i="6" s="1"/>
  <c r="I190" i="6" s="1"/>
  <c r="H240" i="7"/>
  <c r="H9" i="15" s="1"/>
  <c r="I239" i="7"/>
  <c r="P3" i="15"/>
  <c r="P240" i="7"/>
  <c r="P9" i="15" s="1"/>
  <c r="Q239" i="7"/>
  <c r="E239" i="7"/>
  <c r="E3" i="15"/>
  <c r="E240" i="7"/>
  <c r="E9" i="15" s="1"/>
  <c r="D239" i="7"/>
  <c r="D3" i="15"/>
  <c r="E189" i="6" s="1"/>
  <c r="E190" i="6" s="1"/>
  <c r="D240" i="7"/>
  <c r="D9" i="15" s="1"/>
  <c r="F239" i="7"/>
  <c r="V239" i="7"/>
  <c r="F3" i="15"/>
  <c r="G189" i="6" s="1"/>
  <c r="G190" i="6" s="1"/>
  <c r="F240" i="7"/>
  <c r="F9" i="15" s="1"/>
  <c r="V3" i="15"/>
  <c r="W189" i="6" s="1"/>
  <c r="W190" i="6" s="1"/>
  <c r="V240" i="7"/>
  <c r="V9" i="15" s="1"/>
  <c r="G239" i="7"/>
  <c r="W239" i="7"/>
  <c r="G3" i="15"/>
  <c r="H189" i="6" s="1"/>
  <c r="H190" i="6" s="1"/>
  <c r="G240" i="7"/>
  <c r="G9" i="15" s="1"/>
  <c r="W3" i="15"/>
  <c r="X189" i="6" s="1"/>
  <c r="X190" i="6" s="1"/>
  <c r="W240" i="7"/>
  <c r="W9" i="15" s="1"/>
  <c r="H3" i="8"/>
  <c r="H233" i="7"/>
  <c r="H9" i="8" s="1"/>
  <c r="P3" i="8"/>
  <c r="P233" i="7"/>
  <c r="P9" i="8" s="1"/>
  <c r="AG3" i="8"/>
  <c r="AG233" i="7"/>
  <c r="AG9" i="8" s="1"/>
  <c r="AC3" i="8"/>
  <c r="AC233" i="7"/>
  <c r="AC9" i="8" s="1"/>
  <c r="L3" i="8"/>
  <c r="L233" i="7"/>
  <c r="L9" i="8" s="1"/>
  <c r="J3" i="8"/>
  <c r="J233" i="7"/>
  <c r="J9" i="8" s="1"/>
  <c r="Z3" i="8"/>
  <c r="Z233" i="7"/>
  <c r="Z9" i="8" s="1"/>
  <c r="K3" i="8"/>
  <c r="K233" i="7"/>
  <c r="K9" i="8" s="1"/>
  <c r="AA3" i="8"/>
  <c r="AA233" i="7"/>
  <c r="AA9" i="8" s="1"/>
  <c r="J193" i="6"/>
  <c r="J194" i="6" s="1"/>
  <c r="AF3" i="12"/>
  <c r="AF237" i="7"/>
  <c r="AF9" i="12" s="1"/>
  <c r="Q3" i="12"/>
  <c r="Q237" i="7"/>
  <c r="Q9" i="12" s="1"/>
  <c r="M3" i="12"/>
  <c r="M237" i="7"/>
  <c r="M9" i="12" s="1"/>
  <c r="P241" i="7"/>
  <c r="P9" i="16" s="1"/>
  <c r="T3" i="12"/>
  <c r="T237" i="7"/>
  <c r="T9" i="12" s="1"/>
  <c r="AC241" i="7"/>
  <c r="AC9" i="16" s="1"/>
  <c r="R3" i="12"/>
  <c r="R237" i="7"/>
  <c r="R9" i="12" s="1"/>
  <c r="AH3" i="12"/>
  <c r="AH237" i="7"/>
  <c r="AH9" i="12" s="1"/>
  <c r="Y241" i="7"/>
  <c r="Y9" i="16" s="1"/>
  <c r="O3" i="12"/>
  <c r="O237" i="7"/>
  <c r="O9" i="12" s="1"/>
  <c r="AE3" i="12"/>
  <c r="AE237" i="7"/>
  <c r="AE9" i="12" s="1"/>
  <c r="T241" i="7"/>
  <c r="T9" i="16" s="1"/>
  <c r="R241" i="7"/>
  <c r="R9" i="16" s="1"/>
  <c r="AH241" i="7"/>
  <c r="AH9" i="16" s="1"/>
  <c r="AB193" i="6"/>
  <c r="AB194" i="6" s="1"/>
  <c r="I3" i="10"/>
  <c r="I235" i="7"/>
  <c r="I9" i="10" s="1"/>
  <c r="AF3" i="10"/>
  <c r="AF235" i="7"/>
  <c r="AF9" i="10" s="1"/>
  <c r="E3" i="10"/>
  <c r="E235" i="7"/>
  <c r="E9" i="10" s="1"/>
  <c r="L3" i="10"/>
  <c r="L235" i="7"/>
  <c r="L9" i="10" s="1"/>
  <c r="J3" i="10"/>
  <c r="J235" i="7"/>
  <c r="J9" i="10" s="1"/>
  <c r="Z3" i="10"/>
  <c r="Z235" i="7"/>
  <c r="Z9" i="10" s="1"/>
  <c r="K3" i="10"/>
  <c r="K235" i="7"/>
  <c r="K9" i="10" s="1"/>
  <c r="AA235" i="7"/>
  <c r="AA9" i="10" s="1"/>
  <c r="AA3" i="10"/>
  <c r="X236" i="7"/>
  <c r="AG236" i="7"/>
  <c r="AC236" i="7"/>
  <c r="L236" i="7"/>
  <c r="J236" i="7"/>
  <c r="Z236" i="7"/>
  <c r="K236" i="7"/>
  <c r="AA236" i="7"/>
  <c r="X3" i="15"/>
  <c r="Y189" i="6" s="1"/>
  <c r="Y190" i="6" s="1"/>
  <c r="X240" i="7"/>
  <c r="X9" i="15" s="1"/>
  <c r="Y239" i="7"/>
  <c r="AF3" i="15"/>
  <c r="AF240" i="7"/>
  <c r="AF9" i="15" s="1"/>
  <c r="AG239" i="7"/>
  <c r="M239" i="7"/>
  <c r="M3" i="15"/>
  <c r="M240" i="7"/>
  <c r="M9" i="15" s="1"/>
  <c r="L239" i="7"/>
  <c r="L3" i="15"/>
  <c r="M189" i="6" s="1"/>
  <c r="M190" i="6" s="1"/>
  <c r="L240" i="7"/>
  <c r="L9" i="15" s="1"/>
  <c r="J239" i="7"/>
  <c r="Z239" i="7"/>
  <c r="J3" i="15"/>
  <c r="K189" i="6" s="1"/>
  <c r="K190" i="6" s="1"/>
  <c r="J240" i="7"/>
  <c r="J9" i="15" s="1"/>
  <c r="Z3" i="15"/>
  <c r="AA189" i="6" s="1"/>
  <c r="AA190" i="6" s="1"/>
  <c r="Z240" i="7"/>
  <c r="Z9" i="15" s="1"/>
  <c r="K239" i="7"/>
  <c r="AA239" i="7"/>
  <c r="K3" i="15"/>
  <c r="L189" i="6" s="1"/>
  <c r="L190" i="6" s="1"/>
  <c r="K240" i="7"/>
  <c r="K9" i="15" s="1"/>
  <c r="AA3" i="15"/>
  <c r="AB189" i="6" s="1"/>
  <c r="AB190" i="6" s="1"/>
  <c r="AA240" i="7"/>
  <c r="AA9" i="15" s="1"/>
  <c r="X3" i="8"/>
  <c r="X233" i="7"/>
  <c r="X9" i="8" s="1"/>
  <c r="AF3" i="8"/>
  <c r="AF233" i="7"/>
  <c r="AF9" i="8" s="1"/>
  <c r="E3" i="8"/>
  <c r="E233" i="7"/>
  <c r="E9" i="8" s="1"/>
  <c r="T3" i="8"/>
  <c r="T233" i="7"/>
  <c r="T9" i="8" s="1"/>
  <c r="N3" i="8"/>
  <c r="N233" i="7"/>
  <c r="N9" i="8" s="1"/>
  <c r="AD3" i="8"/>
  <c r="AD233" i="7"/>
  <c r="AD9" i="8" s="1"/>
  <c r="O233" i="7"/>
  <c r="O9" i="8" s="1"/>
  <c r="O3" i="8"/>
  <c r="AE3" i="8"/>
  <c r="AE233" i="7"/>
  <c r="AE9" i="8" s="1"/>
  <c r="H3" i="12"/>
  <c r="H237" i="7"/>
  <c r="H9" i="12" s="1"/>
  <c r="AG3" i="12"/>
  <c r="AG237" i="7"/>
  <c r="AG9" i="12" s="1"/>
  <c r="U3" i="12"/>
  <c r="U237" i="7"/>
  <c r="U9" i="12" s="1"/>
  <c r="AB3" i="12"/>
  <c r="AB237" i="7"/>
  <c r="AB9" i="12" s="1"/>
  <c r="F3" i="12"/>
  <c r="F237" i="7"/>
  <c r="F9" i="12" s="1"/>
  <c r="AH193" i="6"/>
  <c r="AH194" i="6" s="1"/>
  <c r="AI3" i="12"/>
  <c r="AI237" i="7"/>
  <c r="AI9" i="12" s="1"/>
  <c r="W193" i="6"/>
  <c r="W194" i="6" s="1"/>
  <c r="P193" i="6"/>
  <c r="P194" i="6" s="1"/>
  <c r="T3" i="10"/>
  <c r="T235" i="7"/>
  <c r="T9" i="10" s="1"/>
  <c r="N3" i="10"/>
  <c r="N235" i="7"/>
  <c r="N9" i="10" s="1"/>
  <c r="AD3" i="10"/>
  <c r="AD235" i="7"/>
  <c r="AD9" i="10" s="1"/>
  <c r="AE3" i="10"/>
  <c r="AE235" i="7"/>
  <c r="AE9" i="10" s="1"/>
  <c r="E236" i="7"/>
  <c r="AD236" i="7"/>
  <c r="AE236" i="7"/>
  <c r="Q3" i="15"/>
  <c r="Q240" i="7"/>
  <c r="Q9" i="15" s="1"/>
  <c r="U3" i="15"/>
  <c r="U240" i="7"/>
  <c r="U9" i="15" s="1"/>
  <c r="N239" i="7"/>
  <c r="AD3" i="15"/>
  <c r="AE189" i="6" s="1"/>
  <c r="AE190" i="6" s="1"/>
  <c r="AD240" i="7"/>
  <c r="AD9" i="15" s="1"/>
  <c r="O239" i="7"/>
  <c r="O3" i="15"/>
  <c r="O240" i="7"/>
  <c r="O9" i="15" s="1"/>
  <c r="M3" i="8"/>
  <c r="M233" i="7"/>
  <c r="M9" i="8" s="1"/>
  <c r="R3" i="8"/>
  <c r="R233" i="7"/>
  <c r="R9" i="8" s="1"/>
  <c r="S3" i="8"/>
  <c r="S233" i="7"/>
  <c r="S9" i="8" s="1"/>
  <c r="Y193" i="6"/>
  <c r="Y194" i="6" s="1"/>
  <c r="D3" i="12"/>
  <c r="D237" i="7"/>
  <c r="D9" i="12" s="1"/>
  <c r="L193" i="6"/>
  <c r="L194" i="6" s="1"/>
  <c r="G3" i="12"/>
  <c r="G237" i="7"/>
  <c r="G9" i="12" s="1"/>
  <c r="W3" i="12"/>
  <c r="W237" i="7"/>
  <c r="W9" i="12" s="1"/>
  <c r="AA193" i="6"/>
  <c r="AA194" i="6" s="1"/>
  <c r="T193" i="6"/>
  <c r="T194" i="6" s="1"/>
  <c r="X3" i="10"/>
  <c r="X235" i="7"/>
  <c r="X9" i="10" s="1"/>
  <c r="U3" i="10"/>
  <c r="U235" i="7"/>
  <c r="U9" i="10" s="1"/>
  <c r="AH3" i="10"/>
  <c r="AH235" i="7"/>
  <c r="AH9" i="10" s="1"/>
  <c r="AI3" i="10"/>
  <c r="AI235" i="7"/>
  <c r="AI9" i="10" s="1"/>
  <c r="G185" i="6" l="1"/>
  <c r="G186" i="6" s="1"/>
  <c r="V185" i="6"/>
  <c r="V186" i="6" s="1"/>
  <c r="I185" i="6"/>
  <c r="I186" i="6" s="1"/>
  <c r="O165" i="6"/>
  <c r="O166" i="6" s="1"/>
  <c r="O169" i="6"/>
  <c r="O170" i="6" s="1"/>
  <c r="Y169" i="6"/>
  <c r="Y170" i="6" s="1"/>
  <c r="Y165" i="6"/>
  <c r="Y166" i="6" s="1"/>
  <c r="K177" i="6"/>
  <c r="K178" i="6" s="1"/>
  <c r="S193" i="6"/>
  <c r="S194" i="6" s="1"/>
  <c r="AG185" i="6"/>
  <c r="AG186" i="6" s="1"/>
  <c r="AA165" i="6"/>
  <c r="AA166" i="6" s="1"/>
  <c r="AA169" i="6"/>
  <c r="AA170" i="6" s="1"/>
  <c r="I169" i="6"/>
  <c r="I170" i="6" s="1"/>
  <c r="I165" i="6"/>
  <c r="I166" i="6" s="1"/>
  <c r="AE177" i="6"/>
  <c r="AE178" i="6" s="1"/>
  <c r="U177" i="6"/>
  <c r="U178" i="6" s="1"/>
  <c r="AC185" i="6"/>
  <c r="AC186" i="6" s="1"/>
  <c r="AH185" i="6"/>
  <c r="AH186" i="6" s="1"/>
  <c r="AF165" i="6"/>
  <c r="AF166" i="6" s="1"/>
  <c r="AF169" i="6"/>
  <c r="AF170" i="6" s="1"/>
  <c r="AE165" i="6"/>
  <c r="AE166" i="6" s="1"/>
  <c r="AE169" i="6"/>
  <c r="AE170" i="6" s="1"/>
  <c r="U169" i="6"/>
  <c r="U170" i="6" s="1"/>
  <c r="U165" i="6"/>
  <c r="U166" i="6" s="1"/>
  <c r="AG169" i="6"/>
  <c r="AG170" i="6" s="1"/>
  <c r="AG165" i="6"/>
  <c r="AG166" i="6" s="1"/>
  <c r="AA177" i="6"/>
  <c r="AA178" i="6" s="1"/>
  <c r="M177" i="6"/>
  <c r="M178" i="6" s="1"/>
  <c r="AG177" i="6"/>
  <c r="AG178" i="6" s="1"/>
  <c r="Z193" i="6"/>
  <c r="Z194" i="6" s="1"/>
  <c r="S185" i="6"/>
  <c r="S186" i="6" s="1"/>
  <c r="Q193" i="6"/>
  <c r="Q194" i="6" s="1"/>
  <c r="R185" i="6"/>
  <c r="R186" i="6" s="1"/>
  <c r="L165" i="6"/>
  <c r="L166" i="6" s="1"/>
  <c r="L169" i="6"/>
  <c r="L170" i="6" s="1"/>
  <c r="K165" i="6"/>
  <c r="K166" i="6" s="1"/>
  <c r="K169" i="6"/>
  <c r="K170" i="6" s="1"/>
  <c r="AD169" i="6"/>
  <c r="AD170" i="6" s="1"/>
  <c r="AD165" i="6"/>
  <c r="AD166" i="6" s="1"/>
  <c r="Q169" i="6"/>
  <c r="Q170" i="6" s="1"/>
  <c r="Q165" i="6"/>
  <c r="Q166" i="6" s="1"/>
  <c r="X177" i="6"/>
  <c r="X178" i="6" s="1"/>
  <c r="W177" i="6"/>
  <c r="W178" i="6" s="1"/>
  <c r="E177" i="6"/>
  <c r="E178" i="6" s="1"/>
  <c r="AH177" i="6"/>
  <c r="AH178" i="6" s="1"/>
  <c r="R193" i="6"/>
  <c r="R194" i="6" s="1"/>
  <c r="O185" i="6"/>
  <c r="O186" i="6" s="1"/>
  <c r="F193" i="6"/>
  <c r="F194" i="6" s="1"/>
  <c r="Q185" i="6"/>
  <c r="Q186" i="6" s="1"/>
  <c r="G165" i="6"/>
  <c r="G166" i="6" s="1"/>
  <c r="G169" i="6"/>
  <c r="G170" i="6" s="1"/>
  <c r="Z169" i="6"/>
  <c r="Z170" i="6" s="1"/>
  <c r="Z165" i="6"/>
  <c r="Z166" i="6" s="1"/>
  <c r="AJ177" i="6"/>
  <c r="AJ178" i="6" s="1"/>
  <c r="V177" i="6"/>
  <c r="V178" i="6" s="1"/>
  <c r="X185" i="6"/>
  <c r="X186" i="6" s="1"/>
  <c r="S165" i="6"/>
  <c r="S166" i="6" s="1"/>
  <c r="S169" i="6"/>
  <c r="S170" i="6" s="1"/>
  <c r="P189" i="6"/>
  <c r="P190" i="6" s="1"/>
  <c r="R189" i="6"/>
  <c r="R190" i="6" s="1"/>
  <c r="P165" i="6"/>
  <c r="P166" i="6" s="1"/>
  <c r="P169" i="6"/>
  <c r="P170" i="6" s="1"/>
  <c r="AI193" i="6"/>
  <c r="AI194" i="6" s="1"/>
  <c r="AF185" i="6"/>
  <c r="AF186" i="6" s="1"/>
  <c r="AD193" i="6"/>
  <c r="AD194" i="6" s="1"/>
  <c r="AE193" i="6"/>
  <c r="AE194" i="6" s="1"/>
  <c r="AB185" i="6"/>
  <c r="AB186" i="6" s="1"/>
  <c r="N193" i="6"/>
  <c r="N194" i="6" s="1"/>
  <c r="X165" i="6"/>
  <c r="X166" i="6" s="1"/>
  <c r="X169" i="6"/>
  <c r="X170" i="6" s="1"/>
  <c r="AD189" i="6"/>
  <c r="AD190" i="6" s="1"/>
  <c r="T177" i="6"/>
  <c r="T178" i="6" s="1"/>
  <c r="AC177" i="6"/>
  <c r="AC178" i="6" s="1"/>
  <c r="K185" i="6"/>
  <c r="K186" i="6" s="1"/>
  <c r="AD185" i="6"/>
  <c r="AD186" i="6" s="1"/>
  <c r="Y185" i="6"/>
  <c r="Y186" i="6" s="1"/>
  <c r="AI165" i="6"/>
  <c r="AI166" i="6" s="1"/>
  <c r="AI169" i="6"/>
  <c r="AI170" i="6" s="1"/>
  <c r="J169" i="6"/>
  <c r="J170" i="6" s="1"/>
  <c r="J165" i="6"/>
  <c r="J166" i="6" s="1"/>
  <c r="U189" i="6"/>
  <c r="U190" i="6" s="1"/>
  <c r="N177" i="6"/>
  <c r="N178" i="6" s="1"/>
  <c r="I177" i="6"/>
  <c r="I178" i="6" s="1"/>
  <c r="AF177" i="6"/>
  <c r="AF178" i="6" s="1"/>
  <c r="O177" i="6"/>
  <c r="O178" i="6" s="1"/>
  <c r="AJ185" i="6"/>
  <c r="AJ186" i="6" s="1"/>
  <c r="F169" i="6"/>
  <c r="F170" i="6" s="1"/>
  <c r="F165" i="6"/>
  <c r="F166" i="6" s="1"/>
  <c r="L177" i="6"/>
  <c r="L178" i="6" s="1"/>
  <c r="F177" i="6"/>
  <c r="F178" i="6" s="1"/>
  <c r="J177" i="6"/>
  <c r="J178" i="6" s="1"/>
  <c r="AI185" i="6"/>
  <c r="AI186" i="6" s="1"/>
  <c r="N185" i="6"/>
  <c r="N186" i="6" s="1"/>
  <c r="AB165" i="6"/>
  <c r="AB166" i="6" s="1"/>
  <c r="AB169" i="6"/>
  <c r="AB170" i="6" s="1"/>
  <c r="M169" i="6"/>
  <c r="M170" i="6" s="1"/>
  <c r="M165" i="6"/>
  <c r="M166" i="6" s="1"/>
  <c r="AH169" i="6"/>
  <c r="AH170" i="6" s="1"/>
  <c r="AH165" i="6"/>
  <c r="AH166" i="6" s="1"/>
  <c r="H177" i="6"/>
  <c r="H178" i="6" s="1"/>
  <c r="G177" i="6"/>
  <c r="G178" i="6" s="1"/>
  <c r="AD177" i="6"/>
  <c r="AD178" i="6" s="1"/>
  <c r="Q177" i="6"/>
  <c r="Q178" i="6" s="1"/>
  <c r="O193" i="6"/>
  <c r="O194" i="6" s="1"/>
  <c r="AE185" i="6"/>
  <c r="AE186" i="6" s="1"/>
  <c r="F185" i="6"/>
  <c r="F186" i="6" s="1"/>
  <c r="Z185" i="6"/>
  <c r="Z186" i="6" s="1"/>
  <c r="W165" i="6"/>
  <c r="W166" i="6" s="1"/>
  <c r="W169" i="6"/>
  <c r="W170" i="6" s="1"/>
  <c r="E169" i="6"/>
  <c r="E170" i="6" s="1"/>
  <c r="E165" i="6"/>
  <c r="E166" i="6" s="1"/>
  <c r="R169" i="6"/>
  <c r="R170" i="6" s="1"/>
  <c r="R165" i="6"/>
  <c r="R166" i="6" s="1"/>
  <c r="AI177" i="6"/>
  <c r="AI178" i="6" s="1"/>
  <c r="Y177" i="6"/>
  <c r="Y178" i="6" s="1"/>
  <c r="H185" i="6"/>
  <c r="H186" i="6" s="1"/>
  <c r="E185" i="6"/>
  <c r="E186" i="6" s="1"/>
  <c r="T165" i="6"/>
  <c r="T166" i="6" s="1"/>
  <c r="T169" i="6"/>
  <c r="T170" i="6" s="1"/>
  <c r="N169" i="6"/>
  <c r="N170" i="6" s="1"/>
  <c r="N165" i="6"/>
  <c r="N166" i="6" s="1"/>
  <c r="V189" i="6"/>
  <c r="V190" i="6" s="1"/>
  <c r="N189" i="6"/>
  <c r="N190" i="6" s="1"/>
  <c r="AG189" i="6"/>
  <c r="AG190" i="6" s="1"/>
  <c r="AB177" i="6"/>
  <c r="AB178" i="6" s="1"/>
  <c r="U193" i="6"/>
  <c r="U194" i="6" s="1"/>
  <c r="P185" i="6"/>
  <c r="P186" i="6" s="1"/>
  <c r="U185" i="6"/>
  <c r="U186" i="6" s="1"/>
  <c r="F189" i="6"/>
  <c r="F190" i="6" s="1"/>
  <c r="Q189" i="6"/>
  <c r="Q190" i="6" s="1"/>
  <c r="M193" i="6"/>
  <c r="M194" i="6" s="1"/>
  <c r="L185" i="6"/>
  <c r="L186" i="6" s="1"/>
  <c r="M185" i="6"/>
  <c r="M186" i="6" s="1"/>
  <c r="H165" i="6"/>
  <c r="H166" i="6" s="1"/>
  <c r="H169" i="6"/>
  <c r="H170" i="6" s="1"/>
  <c r="V169" i="6"/>
  <c r="V170" i="6" s="1"/>
  <c r="V165" i="6"/>
  <c r="V166" i="6" s="1"/>
  <c r="Z189" i="6"/>
  <c r="Z190" i="6" s="1"/>
  <c r="S177" i="6"/>
  <c r="S178" i="6" s="1"/>
  <c r="R177" i="6"/>
  <c r="R178" i="6" s="1"/>
  <c r="AA185" i="6"/>
  <c r="AA186" i="6" s="1"/>
  <c r="J185" i="6"/>
  <c r="J186" i="6" s="1"/>
  <c r="AJ165" i="6"/>
  <c r="AJ166" i="6" s="1"/>
  <c r="AJ169" i="6"/>
  <c r="AJ170" i="6" s="1"/>
  <c r="AC169" i="6"/>
  <c r="AC170" i="6" s="1"/>
  <c r="AC165" i="6"/>
  <c r="AC166" i="6" s="1"/>
  <c r="AF189" i="6"/>
  <c r="AF190" i="6" s="1"/>
  <c r="J189" i="6"/>
  <c r="J190" i="6" s="1"/>
  <c r="P177" i="6"/>
  <c r="P178" i="6" s="1"/>
  <c r="Z177" i="6"/>
  <c r="Z178" i="6" s="1"/>
  <c r="T185" i="6"/>
  <c r="T186" i="6" s="1"/>
  <c r="W185" i="6"/>
  <c r="W186" i="6" s="1"/>
</calcChain>
</file>

<file path=xl/sharedStrings.xml><?xml version="1.0" encoding="utf-8"?>
<sst xmlns="http://schemas.openxmlformats.org/spreadsheetml/2006/main" count="1090" uniqueCount="636">
  <si>
    <t>BIFUbC BAU Industrial Fuel Use before CCS</t>
  </si>
  <si>
    <t>Sources:</t>
  </si>
  <si>
    <t>All Subscripts Except Waste Management</t>
  </si>
  <si>
    <t>&lt;- All 0</t>
  </si>
  <si>
    <t>Energy Information Administration</t>
  </si>
  <si>
    <t>&lt;- Values inputted by script</t>
  </si>
  <si>
    <t>Annual Energy Outlook 2019</t>
  </si>
  <si>
    <t>https://www.eia.gov/outlooks/aeo/tables_ref.php</t>
  </si>
  <si>
    <t>Waste Management (2010)</t>
  </si>
  <si>
    <t>Population</t>
  </si>
  <si>
    <t>Sanders, Kelly and Webber, Michael.</t>
  </si>
  <si>
    <t>U.S. Census Bureau</t>
  </si>
  <si>
    <t>Evaluating the energy consumed for water use in the United States</t>
  </si>
  <si>
    <t>2017 National Population Projections: Summary Tables</t>
  </si>
  <si>
    <t>http://iopscience.iop.org/1748-9326/7/3/034034/media/erl426087suppdata.pdf</t>
  </si>
  <si>
    <t>https://www2.census.gov/programs-surveys/popproj/tables/2017/2017-summary-tables/np2017-t1.xlsx</t>
  </si>
  <si>
    <t>Supplementary data, Page 6, Paragraph 1</t>
  </si>
  <si>
    <t>Table 1</t>
  </si>
  <si>
    <t>Model subscript</t>
  </si>
  <si>
    <t>Table</t>
  </si>
  <si>
    <t>Note</t>
  </si>
  <si>
    <t>cement and other carbonate use</t>
  </si>
  <si>
    <t>Table 30</t>
  </si>
  <si>
    <t>natural gas and petroleum systems</t>
  </si>
  <si>
    <t>Table 11, Table 25, Table 35, Table 37</t>
  </si>
  <si>
    <t>Calculated crude in from Tables 11 and 25. Lease and plant fuel taken from Table 35. Pipline fuel natural gas taken from Table 37.</t>
  </si>
  <si>
    <t>iron and steel</t>
  </si>
  <si>
    <t>Table 31</t>
  </si>
  <si>
    <t>We intentionally exclude metallurgical coal</t>
  </si>
  <si>
    <t>chemicals</t>
  </si>
  <si>
    <t>Table 28</t>
  </si>
  <si>
    <t>mining</t>
  </si>
  <si>
    <t>Table 35</t>
  </si>
  <si>
    <t>waste management</t>
  </si>
  <si>
    <t>Sanders and Webber 2012 plus population estimates (U.S. Census Bureau)</t>
  </si>
  <si>
    <t>wastewater only (2010)</t>
  </si>
  <si>
    <t>agriculture</t>
  </si>
  <si>
    <t>other industries</t>
  </si>
  <si>
    <t>Table 2, Table 37</t>
  </si>
  <si>
    <t>Industry total minus the industries above plus military fuel use</t>
  </si>
  <si>
    <t>Mining Industry Breakout: Coal, Metals, Minerals</t>
  </si>
  <si>
    <t>U.S. DOE</t>
  </si>
  <si>
    <t>Mining Industry Energy Bandwidth Study</t>
  </si>
  <si>
    <t>https://www.energy.gov/sites/prod/files/2013/11/f4/mining_bandwidth.pdf</t>
  </si>
  <si>
    <t>Page 2, Exhibit 2</t>
  </si>
  <si>
    <t>Coal mining historical production for scaling</t>
  </si>
  <si>
    <t>U.S. EIA</t>
  </si>
  <si>
    <t>Coal Data Browser</t>
  </si>
  <si>
    <t>https://www.eia.gov/coal/data/browser/#/topic/33?agg=2</t>
  </si>
  <si>
    <t>Metals and minerals mining historical production for scaling</t>
  </si>
  <si>
    <t>U.S. Federal Reserve Bank of St. Louis</t>
  </si>
  <si>
    <t>Industrial Production: Mining: Copper, nickel, lead, and zinc mining, Index 2012=100, Quarterly, Not Seasonally Adjusted</t>
  </si>
  <si>
    <t>https://fred.stlouisfed.org/series/IPG21223NQ</t>
  </si>
  <si>
    <t>State Downscale: Census Bureau Business Activity</t>
  </si>
  <si>
    <t>Census Bureau</t>
  </si>
  <si>
    <t>County Business Patterns &amp; Nonemployer Statistics Combined Report</t>
  </si>
  <si>
    <t>https://www.census.gov/data/tables/2018/econ/nonemployer-statistics/2018-combined-report.html</t>
  </si>
  <si>
    <t>State Downscaling: Electrification Futures</t>
  </si>
  <si>
    <t>National Renewable Energy Laboratory</t>
  </si>
  <si>
    <t>Electrification Futures Study</t>
  </si>
  <si>
    <t>Service Demand, Technical Stock, Final Demand</t>
  </si>
  <si>
    <t>https://data.nrel.gov/submissions/92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</si>
  <si>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</si>
  <si>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</si>
  <si>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</si>
  <si>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</si>
  <si>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</si>
  <si>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</si>
  <si>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</si>
  <si>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</si>
  <si>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</si>
  <si>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</si>
  <si>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</si>
  <si>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</si>
  <si>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</si>
  <si>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</si>
  <si>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</si>
  <si>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</si>
  <si>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</si>
  <si>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</si>
  <si>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</si>
  <si>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</si>
  <si>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</si>
  <si>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</si>
  <si>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</si>
  <si>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</si>
  <si>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</si>
  <si>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</si>
  <si>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</si>
  <si>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</si>
  <si>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</si>
  <si>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</si>
  <si>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</si>
  <si>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</si>
  <si>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</si>
  <si>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</si>
  <si>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</si>
  <si>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</si>
  <si>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</si>
  <si>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</si>
  <si>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</si>
  <si>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</si>
  <si>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</si>
  <si>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</si>
  <si>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</si>
  <si>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</si>
  <si>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</si>
  <si>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</si>
  <si>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</si>
  <si>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</si>
  <si>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</si>
  <si>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State Downscaling Notes</t>
  </si>
  <si>
    <t>AEO provides energy demand by industrial subsector and fuel nationwide. Currently, the script calls the API for the given subsector and fuel (e.g. Cement and Lime Manufacturing, Residual Fuel Oil)</t>
  </si>
  <si>
    <t>Census data (County Business Patterns) used to obtain employment by industrial subsector and state</t>
  </si>
  <si>
    <t>We use employment as a proxy for energy consumption, scaling national level AEO data to the state/subsector level</t>
  </si>
  <si>
    <t>Energy demand by subsector, fuel, and state = energy demand by subsector, fuel, and US * subsector employment by state / subsector employment by US</t>
  </si>
  <si>
    <t>Subsectors are defined by NAICS code</t>
  </si>
  <si>
    <t>Adjustments for military, pipelines, and refineries</t>
  </si>
  <si>
    <t>These adjustments are calculated in the Excel spreadsheet</t>
  </si>
  <si>
    <t>We populate a scaling parameter for pipelines and refineries</t>
  </si>
  <si>
    <t>Military adjustments are direct made in the “Pipelines &amp; Military” tab</t>
  </si>
  <si>
    <t>Adjustments for military</t>
  </si>
  <si>
    <t>NREL EF provides transportation energy demand for military use by state and fuel. We use these values directly in the military adjustments</t>
  </si>
  <si>
    <t>Adjustments for pipelines</t>
  </si>
  <si>
    <t>EIA publishes pipeline capacity by state (link)</t>
  </si>
  <si>
    <t>We estimate a state’s pipeline capacity as capacity for inflow + capacity for outflow</t>
  </si>
  <si>
    <t>Scaling parameter = share of pipeline capacity by state</t>
  </si>
  <si>
    <t>Adjustments for refining</t>
  </si>
  <si>
    <t>Scaling parameter is the share of total employment in refineries in a given state</t>
  </si>
  <si>
    <t>This is the same scaling procedure as the other BIFUbc tables above</t>
  </si>
  <si>
    <t>Multiply refining energy consumption by scaling parameter</t>
  </si>
  <si>
    <t>Script:</t>
  </si>
  <si>
    <t>https://github.com/RMI-Web/state-policy-simulator/blob/master/derive_metrics/indst/BIFUbC.py</t>
  </si>
  <si>
    <t>25. Refining Industry Energy Consumption</t>
  </si>
  <si>
    <t>2018-</t>
  </si>
  <si>
    <t xml:space="preserve"> Shipments, Energy Consumption, and Emissions</t>
  </si>
  <si>
    <t>Value of Shipments (billion 2009 dollars)</t>
  </si>
  <si>
    <t>Inputs to Distillation Units</t>
  </si>
  <si>
    <t>(million barrels per day)</t>
  </si>
  <si>
    <t>Total Energy Consumption (trillion Btu) 1/</t>
  </si>
  <si>
    <t xml:space="preserve"> Residual Fuel Oil</t>
  </si>
  <si>
    <t>- -</t>
  </si>
  <si>
    <t xml:space="preserve"> Distillate Fuel Oil</t>
  </si>
  <si>
    <t xml:space="preserve"> Liquefied Petroleum Gases</t>
  </si>
  <si>
    <t xml:space="preserve"> Petroleum Coke</t>
  </si>
  <si>
    <t xml:space="preserve"> Still Gas</t>
  </si>
  <si>
    <t xml:space="preserve"> Other Petroleum 2/</t>
  </si>
  <si>
    <t xml:space="preserve">   Petroleum and Other Liquids Subtotal</t>
  </si>
  <si>
    <t xml:space="preserve"> Natural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</si>
  <si>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</si>
  <si>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</si>
  <si>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</si>
  <si>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Steam Coal 3/</t>
  </si>
  <si>
    <t xml:space="preserve"> Biofuels Heat and Coproducts</t>
  </si>
  <si>
    <t xml:space="preserve"> Purchased Electricity</t>
  </si>
  <si>
    <t xml:space="preserve">   Total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</si>
  <si>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</si>
  <si>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</si>
  <si>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</si>
  <si>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</si>
  <si>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Residual Fuel Oil</t>
  </si>
  <si>
    <t xml:space="preserve">    Distillate Fuel Oil</t>
  </si>
  <si>
    <t xml:space="preserve">    Liquefied Petroleum Gases</t>
  </si>
  <si>
    <t xml:space="preserve">    Petroleum Coke</t>
  </si>
  <si>
    <t xml:space="preserve">    Still Gas</t>
  </si>
  <si>
    <t xml:space="preserve">    Other Petroleum 2/</t>
  </si>
  <si>
    <t xml:space="preserve">      Petroleum and Other Liquids Subtotal</t>
  </si>
  <si>
    <t xml:space="preserve">    Natural Gas</t>
  </si>
  <si>
    <t xml:space="preserve">    Steam Coal</t>
  </si>
  <si>
    <t xml:space="preserve">    Purchased Electricity</t>
  </si>
  <si>
    <t xml:space="preserve">      Total</t>
  </si>
  <si>
    <t xml:space="preserve">  Carbon Dioxide Emissions 4/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</si>
  <si>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</si>
  <si>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</si>
  <si>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</si>
  <si>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 xml:space="preserve">    Steam Coal 3/</t>
  </si>
  <si>
    <t>Combined Heat and Power</t>
  </si>
  <si>
    <t xml:space="preserve">  Generating Capacity (gigawatts)</t>
  </si>
  <si>
    <t xml:space="preserve">    Petroleum</t>
  </si>
  <si>
    <t xml:space="preserve">    Coal 3/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</si>
  <si>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</si>
  <si>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</si>
  <si>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</si>
  <si>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</si>
  <si>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</si>
  <si>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</si>
  <si>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</si>
  <si>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</si>
  <si>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</si>
  <si>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</si>
  <si>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</si>
  <si>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</si>
  <si>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</si>
  <si>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</si>
  <si>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</si>
  <si>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</si>
  <si>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</si>
  <si>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</si>
  <si>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</si>
  <si>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</si>
  <si>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</si>
  <si>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</si>
  <si>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 xml:space="preserve">     Total Crude Supply</t>
  </si>
  <si>
    <t>From python script: energy use</t>
  </si>
  <si>
    <t>BTUs</t>
  </si>
  <si>
    <t>Natural Gas</t>
  </si>
  <si>
    <t>Coal</t>
  </si>
  <si>
    <t>Electricity</t>
  </si>
  <si>
    <t>biomass</t>
  </si>
  <si>
    <t>LPG</t>
  </si>
  <si>
    <t>Other industries energy use by type</t>
  </si>
  <si>
    <t>BTU/yr</t>
  </si>
  <si>
    <t>electricity</t>
  </si>
  <si>
    <t>coal</t>
  </si>
  <si>
    <t>natural gas</t>
  </si>
  <si>
    <t>petroleum diesel</t>
  </si>
  <si>
    <t>heat</t>
  </si>
  <si>
    <t>crude oil</t>
  </si>
  <si>
    <t>heavy or residual oil</t>
  </si>
  <si>
    <t>lpg</t>
  </si>
  <si>
    <t>hydrogen</t>
  </si>
  <si>
    <t>ref2019.d111618a</t>
  </si>
  <si>
    <t>Report</t>
  </si>
  <si>
    <t>Scenario</t>
  </si>
  <si>
    <t>ref2019</t>
  </si>
  <si>
    <t>Reference case</t>
  </si>
  <si>
    <t>Datekey</t>
  </si>
  <si>
    <t>d111618a</t>
  </si>
  <si>
    <t>Release Date</t>
  </si>
  <si>
    <t xml:space="preserve"> January 2019</t>
  </si>
  <si>
    <t>TEF000</t>
  </si>
  <si>
    <t>37. Transportation Sector Energy Use by Fuel Type Within a Mode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</si>
  <si>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</si>
  <si>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</si>
  <si>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</si>
  <si>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</si>
  <si>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</si>
  <si>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</si>
  <si>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</si>
  <si>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</si>
  <si>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</si>
  <si>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</si>
  <si>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 xml:space="preserve">  Compressed/Liquefied Natural Gas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</si>
  <si>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</si>
  <si>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</si>
  <si>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</si>
  <si>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</si>
  <si>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</si>
  <si>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</si>
  <si>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</si>
  <si>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</si>
  <si>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</si>
  <si>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</si>
  <si>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</si>
  <si>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</si>
  <si>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</si>
  <si>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</si>
  <si>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</si>
  <si>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</si>
  <si>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</si>
  <si>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</si>
  <si>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</si>
  <si>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</si>
  <si>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</si>
  <si>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</si>
  <si>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 xml:space="preserve">  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</si>
  <si>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</si>
  <si>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</si>
  <si>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</si>
  <si>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</si>
  <si>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</si>
  <si>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</si>
  <si>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</si>
  <si>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</si>
  <si>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</si>
  <si>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</si>
  <si>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</si>
  <si>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</si>
  <si>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</si>
  <si>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</si>
  <si>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</si>
  <si>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</si>
  <si>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</si>
  <si>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</si>
  <si>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</si>
  <si>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</si>
  <si>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</si>
  <si>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</si>
  <si>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</si>
  <si>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</si>
  <si>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</si>
  <si>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</si>
  <si>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</si>
  <si>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</si>
  <si>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</si>
  <si>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 xml:space="preserve">  Aviation Gasoline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</si>
  <si>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</si>
  <si>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</si>
  <si>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</si>
  <si>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</si>
  <si>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</si>
  <si>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</si>
  <si>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</si>
  <si>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</si>
  <si>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</si>
  <si>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</si>
  <si>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</si>
  <si>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</si>
  <si>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</si>
  <si>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</si>
  <si>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</si>
  <si>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</si>
  <si>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</si>
  <si>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</si>
  <si>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</si>
  <si>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</si>
  <si>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 xml:space="preserve">    Propane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</si>
  <si>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</si>
  <si>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</si>
  <si>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</si>
  <si>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</si>
  <si>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</si>
  <si>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</si>
  <si>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</si>
  <si>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</si>
  <si>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</si>
  <si>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</si>
  <si>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</si>
  <si>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</si>
  <si>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</si>
  <si>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</si>
  <si>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</si>
  <si>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</si>
  <si>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</si>
  <si>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</si>
  <si>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</si>
  <si>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</si>
  <si>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</si>
  <si>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</si>
  <si>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</si>
  <si>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</si>
  <si>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</si>
  <si>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</si>
  <si>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</si>
  <si>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</si>
  <si>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</si>
  <si>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</si>
  <si>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</si>
  <si>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</si>
  <si>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</si>
  <si>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</si>
  <si>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</si>
  <si>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</si>
  <si>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</si>
  <si>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</si>
  <si>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</si>
  <si>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</si>
  <si>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</si>
  <si>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</si>
  <si>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</si>
  <si>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</si>
  <si>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</si>
  <si>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</si>
  <si>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</si>
  <si>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</si>
  <si>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</si>
  <si>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</si>
  <si>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</si>
  <si>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</si>
  <si>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</si>
  <si>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 xml:space="preserve">   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</si>
  <si>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</si>
  <si>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2/ Commercial trucks from 8,501 to 10,000 pounds.</t>
  </si>
  <si>
    <t xml:space="preserve">   3/ Does not include military distillate.  Does not include commercial buses.</t>
  </si>
  <si>
    <t xml:space="preserve">   4/ Does not include passenger rail.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</si>
  <si>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</si>
  <si>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</si>
  <si>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</si>
  <si>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>Data for 2017 are model results and may differ from official EIA data reports.</t>
  </si>
  <si>
    <t xml:space="preserve">   Sources:  2017 compressed and liquefied natural gas volumes:  U.S. Energy Information Administration (EIA),</t>
  </si>
  <si>
    <t>AEO2019 National Energy Modeling System run ref2019.d111618a.  Other 2017 values derived using:  EIA, Monthly</t>
  </si>
  <si>
    <t>Energy Review, September 2018; EIA, Fuel Oil and Kerosene Sales 2014; EIA, State Energy Data System 2016; Oak Ridge</t>
  </si>
  <si>
    <t>National Laboratory, Transportation Energy Data Book:  Edition 36; Department of Defense, Defense Logistics Agency Energy,</t>
  </si>
  <si>
    <t>Fiscal Year 2015 Fact Book; and EIA, AEO2019 National Energy Modeling System run ref2019.d111618a.  2018 and</t>
  </si>
  <si>
    <t>projections:  EIA, AEO2019 National Energy Modeling System run ref2019.d111618a.</t>
  </si>
  <si>
    <t>CNV000</t>
  </si>
  <si>
    <t>73. Conversion Factors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</si>
  <si>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</si>
  <si>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</si>
  <si>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</si>
  <si>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</si>
  <si>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</si>
  <si>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</si>
  <si>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</si>
  <si>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</si>
  <si>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</si>
  <si>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</si>
  <si>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</si>
  <si>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</si>
  <si>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</si>
  <si>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</si>
  <si>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</si>
  <si>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</si>
  <si>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</si>
  <si>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 xml:space="preserve">    Industrial</t>
  </si>
  <si>
    <t>CNV000:aa_ElectricPower</t>
  </si>
  <si>
    <t xml:space="preserve">    Electric 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</si>
  <si>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</si>
  <si>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</si>
  <si>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</si>
  <si>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</si>
  <si>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</si>
  <si>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</si>
  <si>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</si>
  <si>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</si>
  <si>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</si>
  <si>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</si>
  <si>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</si>
  <si>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</si>
  <si>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</si>
  <si>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</si>
  <si>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</si>
  <si>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</si>
  <si>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</si>
  <si>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</si>
  <si>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</si>
  <si>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</si>
  <si>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</si>
  <si>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</si>
  <si>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</si>
  <si>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</si>
  <si>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</si>
  <si>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</si>
  <si>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</si>
  <si>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</si>
  <si>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</si>
  <si>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</si>
  <si>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</si>
  <si>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</si>
  <si>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</si>
  <si>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</si>
  <si>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</si>
  <si>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</si>
  <si>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</si>
  <si>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</si>
  <si>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</si>
  <si>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</si>
  <si>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</si>
  <si>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</si>
  <si>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</si>
  <si>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</si>
  <si>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</si>
  <si>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</si>
  <si>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</si>
  <si>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</si>
  <si>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</si>
  <si>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</si>
  <si>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</si>
  <si>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</si>
  <si>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</si>
  <si>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</si>
  <si>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</si>
  <si>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</si>
  <si>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</si>
  <si>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</si>
  <si>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</si>
  <si>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</si>
  <si>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</si>
  <si>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</si>
  <si>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</si>
  <si>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</si>
  <si>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</si>
  <si>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</si>
  <si>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</si>
  <si>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</si>
  <si>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</si>
  <si>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</si>
  <si>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</si>
  <si>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</si>
  <si>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</si>
  <si>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</si>
  <si>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</si>
  <si>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</si>
  <si>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</si>
  <si>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</si>
  <si>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</si>
  <si>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</si>
  <si>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</si>
  <si>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</si>
  <si>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</si>
  <si>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</si>
  <si>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</si>
  <si>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</si>
  <si>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</si>
  <si>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</si>
  <si>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>Electricity (Btu per kilowatthour)</t>
  </si>
  <si>
    <t xml:space="preserve">   1/ Includes ethane, natural gasoline, and refinery olefins.</t>
  </si>
  <si>
    <t xml:space="preserve">   2/ Includes all electricity-only and combined heat and power plants that have a regulatory status.</t>
  </si>
  <si>
    <t xml:space="preserve">   3/ Includes combined heat and power plants that have a non-regulatory status, and small on-site generating systems.</t>
  </si>
  <si>
    <t xml:space="preserve">   Note:  Data for 2017 are model results and may differ from official EIA data reports.</t>
  </si>
  <si>
    <t xml:space="preserve">   Sources:  2017 based on:  U.S. Energy Information Administration (EIA),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</si>
  <si>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</si>
  <si>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</si>
  <si>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Year</t>
  </si>
  <si>
    <t>EPS Mapped Fuel</t>
  </si>
  <si>
    <t>Cement and Lime Industry Energy Consumption (trillion BTU) from Table 30</t>
  </si>
  <si>
    <t xml:space="preserve"> Propane</t>
  </si>
  <si>
    <t xml:space="preserve"> Steam Coal</t>
  </si>
  <si>
    <t xml:space="preserve"> Metallurgical Coal</t>
  </si>
  <si>
    <t xml:space="preserve">   Coal Subtotal</t>
  </si>
  <si>
    <t xml:space="preserve"> Renewables</t>
  </si>
  <si>
    <t>Refining Industry Energy Consumption (trillion BTU) from Table 25</t>
  </si>
  <si>
    <t>Iron and Steel Industry Energy Use (trillion BTU) from Table 31</t>
  </si>
  <si>
    <t xml:space="preserve"> Net Coke Imports</t>
  </si>
  <si>
    <t>Chemicals Industry Energy Use for Heat and Power (trillion BTU) from Table 28</t>
  </si>
  <si>
    <t>Heat and Power</t>
  </si>
  <si>
    <t xml:space="preserve">    Renewables</t>
  </si>
  <si>
    <t xml:space="preserve">      Total Heat and Power</t>
  </si>
  <si>
    <t>Feedstock</t>
  </si>
  <si>
    <t xml:space="preserve">    Liquefied Petroleum Gases and Other 3/</t>
  </si>
  <si>
    <t xml:space="preserve">    Petrochemical Feedstocks</t>
  </si>
  <si>
    <t xml:space="preserve">      Total Feedstocks</t>
  </si>
  <si>
    <t>Mining Energy Use (trillion BTU) from Table 35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</si>
  <si>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</si>
  <si>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</si>
  <si>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</si>
  <si>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</si>
  <si>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   Petroleum and Other Liquids Subtotal</t>
  </si>
  <si>
    <t xml:space="preserve">      Natural Gas</t>
  </si>
  <si>
    <t xml:space="preserve">      Lease and Plant Fuel 2/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</si>
  <si>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</si>
  <si>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</si>
  <si>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</si>
  <si>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</si>
  <si>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</si>
  <si>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>Wastewater Energy Use (trillion BTU), Sanders and Webber</t>
  </si>
  <si>
    <t>U.S. Population</t>
  </si>
  <si>
    <t>U.S. Population (2010)</t>
  </si>
  <si>
    <t>&lt;- USA</t>
  </si>
  <si>
    <t>2010 Primary Energy (assumed to be elec.)</t>
  </si>
  <si>
    <t>Primary Energy Use (assumed to be elec.)</t>
  </si>
  <si>
    <t>Agriculture Energy Use (trillion BTU) from Table 35</t>
  </si>
  <si>
    <t xml:space="preserve">      Propane</t>
  </si>
  <si>
    <t xml:space="preserve">      Purchased Electricity</t>
  </si>
  <si>
    <t xml:space="preserve"> Industrial Consumption Excluding Refining from Table 6</t>
  </si>
  <si>
    <t xml:space="preserve">     Petroleum and Other Liquids Subtotal</t>
  </si>
  <si>
    <t xml:space="preserve">   Natural Gas Heat and Power</t>
  </si>
  <si>
    <t xml:space="preserve">   Natural Gas Feedstocks</t>
  </si>
  <si>
    <t xml:space="preserve">   Lease and Plant Fuel 4/</t>
  </si>
  <si>
    <t xml:space="preserve">   Natural Gas Liquefaction for Export 5/</t>
  </si>
  <si>
    <t xml:space="preserve">     Natural Gas Subtotal</t>
  </si>
  <si>
    <t xml:space="preserve">   Metallurgical Coal and Coke 6/</t>
  </si>
  <si>
    <t xml:space="preserve">   Other Industrial Coal</t>
  </si>
  <si>
    <t xml:space="preserve">     Coal Subtotal</t>
  </si>
  <si>
    <t xml:space="preserve">   Renewables 7/</t>
  </si>
  <si>
    <t xml:space="preserve">   Purchased Electricity</t>
  </si>
  <si>
    <t xml:space="preserve">     Delivered Energy</t>
  </si>
  <si>
    <t xml:space="preserve">   Electricity Related Losses</t>
  </si>
  <si>
    <t xml:space="preserve">     Total</t>
  </si>
  <si>
    <t>Industry Total Energy Use (Quadrillion BTU) adjusted for Refineries, Pipelines, and Military</t>
  </si>
  <si>
    <t>Total Less Metallurgical Coal and renewables</t>
  </si>
  <si>
    <t>Calculated Total</t>
  </si>
  <si>
    <t>Difference</t>
  </si>
  <si>
    <t>Biomass</t>
  </si>
  <si>
    <t>Calcualted Total</t>
  </si>
  <si>
    <t>Petroleum</t>
  </si>
  <si>
    <t>HFO</t>
  </si>
  <si>
    <t>The EIA AEO "Mining" industry includes the following types of mining, which belong to</t>
  </si>
  <si>
    <t>different EPS industry categories</t>
  </si>
  <si>
    <t>&lt;- Filled in through Python script (see derive_metrics/BIFUbC.py)</t>
  </si>
  <si>
    <t>Type of Mining</t>
  </si>
  <si>
    <t>EPS Industry Category</t>
  </si>
  <si>
    <t>oil and gas mining</t>
  </si>
  <si>
    <t>coal mining</t>
  </si>
  <si>
    <t>metals and minerals mining</t>
  </si>
  <si>
    <t>Therefore, we need to divide up energy use into these three groups.</t>
  </si>
  <si>
    <t>U.S. DOE Mining Industry Energy Bandwidth Study (2007)</t>
  </si>
  <si>
    <t>Breaks down mining energy use as follows (p. 2)</t>
  </si>
  <si>
    <t>metals mining</t>
  </si>
  <si>
    <t>T BTU/yr</t>
  </si>
  <si>
    <t>minerals mining</t>
  </si>
  <si>
    <t>It also specifies energy use shares for these industries (p. 7)</t>
  </si>
  <si>
    <t>Diesel</t>
  </si>
  <si>
    <t>Gasoline</t>
  </si>
  <si>
    <t>Coal Mining Scaling from 2007 to 2017</t>
  </si>
  <si>
    <t>Data from EIA Coal Data Browser</t>
  </si>
  <si>
    <t>Aggregate coal mine production for total Annual</t>
  </si>
  <si>
    <t>21:29:16 GMT-0700 (Pacific Daylight Time)</t>
  </si>
  <si>
    <t>Source: U.S. Energy Information Administration</t>
  </si>
  <si>
    <t>All coal : United States short tons</t>
  </si>
  <si>
    <t>Coal Share in State</t>
  </si>
  <si>
    <t>Coal extraction in state</t>
  </si>
  <si>
    <t>Assuming constant efficiency, estimated coal mining energy use in 2017 is:</t>
  </si>
  <si>
    <t>coal mining energy use in 2017</t>
  </si>
  <si>
    <t>Metals Mining Scaling 2007 to 2017</t>
  </si>
  <si>
    <t>Data from Federal Reserve Bank FRED Economic Data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</si>
  <si>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</si>
  <si>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</si>
  <si>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</si>
  <si>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</si>
  <si>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</si>
  <si>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</si>
  <si>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IPG21223NQ</t>
  </si>
  <si>
    <t>Frequency: Quarterly</t>
  </si>
  <si>
    <t>observation_date</t>
  </si>
  <si>
    <t>Low R^2 value, trend is not significant</t>
  </si>
  <si>
    <t>We will assume constant energy use for metals mining.</t>
  </si>
  <si>
    <t>We will also assume constant energy use for minerals mining.</t>
  </si>
  <si>
    <t>metals and minerals mining energy use in 2017</t>
  </si>
  <si>
    <t>Mining Energy Use by Mining Sub-Sector (2019)</t>
  </si>
  <si>
    <t>T BTU</t>
  </si>
  <si>
    <t>Assigning Energy Use by Fuel Type (2017): Step 1 assign values of within-subsector energy use proxy</t>
  </si>
  <si>
    <t>Assigning Energy Use by Fuel Type (2017): Step 2 assign values of across-subsector energy use</t>
  </si>
  <si>
    <t>Total</t>
  </si>
  <si>
    <t>Notes</t>
  </si>
  <si>
    <t>sum of mining (check)</t>
  </si>
  <si>
    <t>We assign all lease and plant fuel to oil and gas mining</t>
  </si>
  <si>
    <t>We assign all coal to coal mining</t>
  </si>
  <si>
    <t>Total from above</t>
  </si>
  <si>
    <t>Coal, Metal, and Minerals Fuel Use Percentages Excluding Coal</t>
  </si>
  <si>
    <t>Resulting Fuel Assignments</t>
  </si>
  <si>
    <t>Lastly, we assign percentages of each EIA fuel type to each of the three mining sub-industries</t>
  </si>
  <si>
    <t>Oil and Gas Mining Energy Use</t>
  </si>
  <si>
    <t>Coal Mining Energy Use</t>
  </si>
  <si>
    <t>Metals and Minerals Mining Energy Use</t>
  </si>
  <si>
    <t>OVERALL Mining Energy Use</t>
  </si>
  <si>
    <t>Oil and gas Mining Energy Use</t>
  </si>
  <si>
    <t>Other Mining Energy Use</t>
  </si>
  <si>
    <t>Cement and other carbonate use</t>
  </si>
  <si>
    <t>Natural gas and petroleum systems</t>
  </si>
  <si>
    <t>Iron and steel</t>
  </si>
  <si>
    <t>Chemicals</t>
  </si>
  <si>
    <t>Coal Mining</t>
  </si>
  <si>
    <t>Water + Waste</t>
  </si>
  <si>
    <t>Agriculture</t>
  </si>
  <si>
    <t>Other industries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</si>
</sst>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4"/>
      <name val="Calibri"/>
      <family val="2"/>
    </font>
    <font>
      <b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9"/>
      <color rgb="FF000000"/>
      <name val="Calibri"/>
      <family val="2"/>
    </font>
    <font>
      <b/>
      <sz val="11"/>
      <name val="Arial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u/>
      <sz val="11"/>
      <color rgb="FF000000"/>
      <name val="Calibri"/>
      <family val="2"/>
    </font>
    <font>
      <u/>
      <sz val="11"/>
      <color rgb="FF0000FF"/>
      <name val="Arial"/>
      <family val="2"/>
    </font>
    <font>
      <b/>
      <sz val="12"/>
      <color rgb="FF0066CC"/>
      <name val="Calibri"/>
      <family val="2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9"/>
      <color theme="1"/>
      <name val="Calibri"/>
      <family val="2"/>
    </font>
    <font>
      <sz val="11"/>
      <color rgb="FFBFBFBF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2F2F2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2">
    <xf numFmtId="0" fontId="0" fillId="0" borderId="0" xfId="0" applyBorder="1"/>
    <xf numFmtId="0" fontId="1" fillId="0" borderId="0" xfId="0" applyFont="1" applyBorder="1"/>
    <xf numFmtId="0" fontId="1" fillId="2" borderId="1" xfId="0" applyFont="1" applyFill="1"/>
    <xf numFmtId="0" fontId="2" fillId="3" borderId="1" xfId="0" applyFont="1" applyFill="1"/>
    <xf numFmtId="0" fontId="4" fillId="0" borderId="0" xfId="0" applyFont="1" applyBorder="1"/>
    <xf numFmtId="0" fontId="2" fillId="0" borderId="0" xfId="0" applyFont="1" applyBorder="1" applyAlignment="1">
      <alignment wrapText="1"/>
    </xf>
    <xf numFmtId="0" fontId="5" fillId="5" borderId="0" xfId="0" applyFont="1" applyFill="1" applyBorder="1"/>
    <xf numFmtId="0" fontId="2" fillId="0" borderId="0" xfId="0" applyFont="1" applyBorder="1" applyAlignment="1">
      <alignment horizontal="left"/>
    </xf>
    <xf numFmtId="0" fontId="6" fillId="0" borderId="0" xfId="0" applyFont="1" applyBorder="1" applyAlignment="1">
      <alignment horizontal="left"/>
    </xf>
    <xf numFmtId="0" fontId="1" fillId="6" borderId="0" xfId="0" applyFont="1" applyFill="1" applyBorder="1"/>
    <xf numFmtId="0" fontId="2" fillId="0" borderId="0" xfId="0" applyFont="1" applyBorder="1"/>
    <xf numFmtId="0" fontId="7" fillId="0" borderId="0" xfId="0" applyFont="1" applyBorder="1"/>
    <xf numFmtId="0" fontId="8" fillId="7" borderId="1" xfId="0" applyFont="1" applyFill="1"/>
    <xf numFmtId="0" fontId="9" fillId="7" borderId="1" xfId="0" applyFont="1" applyFill="1"/>
    <xf numFmtId="0" fontId="9" fillId="0" borderId="0" xfId="0" applyFont="1" applyBorder="1"/>
    <xf numFmtId="0" fontId="8" fillId="0" borderId="0" xfId="0" applyFont="1" applyBorder="1"/>
    <xf numFmtId="0" fontId="2" fillId="0" borderId="2" xfId="0" applyFont="1" applyBorder="1" applyAlignment="1">
      <alignment wrapText="1"/>
    </xf>
    <xf numFmtId="0" fontId="9" fillId="0" borderId="2" xfId="0" applyFont="1" applyBorder="1"/>
    <xf numFmtId="0" fontId="2" fillId="0" borderId="2" xfId="0" applyFont="1" applyBorder="1"/>
    <xf numFmtId="0" fontId="10" fillId="0" borderId="3" xfId="0" applyFont="1" applyBorder="1" applyAlignment="1">
      <alignment wrapText="1"/>
    </xf>
    <xf numFmtId="0" fontId="11" fillId="0" borderId="0" xfId="0" applyFont="1" applyBorder="1"/>
    <xf numFmtId="0" fontId="13" fillId="0" borderId="0" xfId="0" applyFont="1" applyBorder="1"/>
    <xf numFmtId="0" fontId="14" fillId="0" borderId="0" xfId="0" applyFont="1" applyBorder="1"/>
    <xf numFmtId="0" fontId="3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7" fillId="0" borderId="0" xfId="0" applyFont="1" applyBorder="1"/>
    <xf numFmtId="0" fontId="10" fillId="0" borderId="4" xfId="0" applyFont="1" applyBorder="1" applyAlignment="1">
      <alignment wrapText="1"/>
    </xf>
    <xf numFmtId="3" fontId="10" fillId="0" borderId="3" xfId="0" applyNumberFormat="1" applyFont="1" applyBorder="1" applyAlignment="1">
      <alignment horizontal="right" wrapText="1"/>
    </xf>
    <xf numFmtId="164" fontId="10" fillId="0" borderId="3" xfId="0" applyNumberFormat="1" applyFont="1" applyBorder="1" applyAlignment="1">
      <alignment horizontal="right" wrapText="1"/>
    </xf>
    <xf numFmtId="165" fontId="10" fillId="0" borderId="3" xfId="0" applyNumberFormat="1" applyFont="1" applyBorder="1" applyAlignment="1">
      <alignment horizontal="right" wrapText="1"/>
    </xf>
    <xf numFmtId="0" fontId="2" fillId="8" borderId="5" xfId="0" applyFont="1" applyFill="1" applyBorder="1" applyAlignment="1">
      <alignment wrapText="1"/>
    </xf>
    <xf numFmtId="165" fontId="2" fillId="0" borderId="2" xfId="0" applyNumberFormat="1" applyFont="1" applyBorder="1" applyAlignment="1">
      <alignment horizontal="right" wrapText="1"/>
    </xf>
    <xf numFmtId="164" fontId="2" fillId="0" borderId="2" xfId="0" applyNumberFormat="1" applyFont="1" applyBorder="1" applyAlignment="1">
      <alignment horizontal="right" wrapText="1"/>
    </xf>
    <xf numFmtId="4" fontId="2" fillId="0" borderId="2" xfId="0" applyNumberFormat="1" applyFont="1" applyBorder="1" applyAlignment="1">
      <alignment horizontal="right" wrapText="1"/>
    </xf>
    <xf numFmtId="4" fontId="10" fillId="0" borderId="3" xfId="0" applyNumberFormat="1" applyFont="1" applyBorder="1" applyAlignment="1">
      <alignment horizontal="right" wrapText="1"/>
    </xf>
    <xf numFmtId="0" fontId="2" fillId="9" borderId="6" xfId="0" applyFont="1" applyFill="1" applyBorder="1"/>
    <xf numFmtId="0" fontId="1" fillId="9" borderId="7" xfId="0" applyFont="1" applyFill="1" applyBorder="1"/>
    <xf numFmtId="0" fontId="2" fillId="9" borderId="7" xfId="0" applyFont="1" applyFill="1" applyBorder="1"/>
    <xf numFmtId="0" fontId="2" fillId="4" borderId="8" xfId="0" applyFont="1" applyFill="1" applyBorder="1"/>
    <xf numFmtId="0" fontId="18" fillId="4" borderId="1" xfId="0" applyFont="1" applyFill="1"/>
    <xf numFmtId="0" fontId="10" fillId="4" borderId="9" xfId="0" applyFont="1" applyFill="1" applyBorder="1" applyAlignment="1">
      <alignment wrapText="1"/>
    </xf>
    <xf numFmtId="0" fontId="2" fillId="4" borderId="1" xfId="0" applyFont="1" applyFill="1" applyAlignment="1">
      <alignment wrapText="1"/>
    </xf>
    <xf numFmtId="0" fontId="2" fillId="4" borderId="10" xfId="0" applyFont="1" applyFill="1" applyBorder="1"/>
    <xf numFmtId="0" fontId="2" fillId="4" borderId="11" xfId="0" applyFont="1" applyFill="1" applyBorder="1"/>
    <xf numFmtId="0" fontId="1" fillId="9" borderId="6" xfId="0" applyFont="1" applyFill="1" applyBorder="1"/>
    <xf numFmtId="0" fontId="1" fillId="4" borderId="8" xfId="0" applyFont="1" applyFill="1" applyBorder="1"/>
    <xf numFmtId="0" fontId="1" fillId="4" borderId="1" xfId="0" applyFont="1" applyFill="1"/>
    <xf numFmtId="0" fontId="19" fillId="0" borderId="0" xfId="0" applyFont="1" applyBorder="1"/>
    <xf numFmtId="0" fontId="20" fillId="0" borderId="0" xfId="0" applyFont="1" applyBorder="1"/>
    <xf numFmtId="3" fontId="2" fillId="0" borderId="2" xfId="0" applyNumberFormat="1" applyFont="1" applyBorder="1" applyAlignment="1">
      <alignment horizontal="right" wrapText="1"/>
    </xf>
    <xf numFmtId="0" fontId="18" fillId="0" borderId="0" xfId="0" applyFont="1" applyBorder="1"/>
    <xf numFmtId="0" fontId="17" fillId="0" borderId="0" xfId="0" applyFont="1" applyBorder="1" applyAlignment="1">
      <alignment horizontal="left"/>
    </xf>
    <xf numFmtId="166" fontId="2" fillId="0" borderId="2" xfId="0" applyNumberFormat="1" applyFont="1" applyBorder="1" applyAlignment="1">
      <alignment horizontal="right" wrapText="1"/>
    </xf>
    <xf numFmtId="0" fontId="20" fillId="7" borderId="1" xfId="0" applyFont="1" applyFill="1"/>
    <xf numFmtId="0" fontId="2" fillId="7" borderId="5" xfId="0" applyFont="1" applyFill="1" applyBorder="1" applyAlignment="1">
      <alignment wrapText="1"/>
    </xf>
    <xf numFmtId="166" fontId="2" fillId="7" borderId="5" xfId="0" applyNumberFormat="1" applyFont="1" applyFill="1" applyBorder="1" applyAlignment="1">
      <alignment horizontal="right" wrapText="1"/>
    </xf>
    <xf numFmtId="164" fontId="2" fillId="7" borderId="5" xfId="0" applyNumberFormat="1" applyFont="1" applyFill="1" applyBorder="1" applyAlignment="1">
      <alignment horizontal="right" wrapText="1"/>
    </xf>
    <xf numFmtId="0" fontId="17" fillId="0" borderId="3" xfId="0" applyFont="1" applyBorder="1" applyAlignment="1">
      <alignment wrapText="1"/>
    </xf>
    <xf numFmtId="0" fontId="2" fillId="2" borderId="1" xfId="0" applyFont="1" applyFill="1"/>
    <xf numFmtId="0" fontId="10" fillId="0" borderId="0" xfId="0" applyFont="1" applyBorder="1" applyAlignment="1">
      <alignment wrapText="1"/>
    </xf>
    <xf numFmtId="165" fontId="21" fillId="0" borderId="3" xfId="0" applyNumberFormat="1" applyFont="1" applyBorder="1" applyAlignment="1">
      <alignment horizontal="right" wrapText="1"/>
    </xf>
    <xf numFmtId="0" fontId="2" fillId="8" borderId="1" xfId="0" applyFont="1" applyFill="1" applyAlignment="1">
      <alignment wrapText="1"/>
    </xf>
    <xf numFmtId="165" fontId="2" fillId="8" borderId="5" xfId="0" applyNumberFormat="1" applyFont="1" applyFill="1" applyBorder="1" applyAlignment="1">
      <alignment horizontal="right" wrapText="1"/>
    </xf>
    <xf numFmtId="164" fontId="2" fillId="8" borderId="5" xfId="0" applyNumberFormat="1" applyFont="1" applyFill="1" applyBorder="1" applyAlignment="1">
      <alignment horizontal="right" wrapText="1"/>
    </xf>
    <xf numFmtId="0" fontId="10" fillId="8" borderId="13" xfId="0" applyFont="1" applyFill="1" applyBorder="1" applyAlignment="1">
      <alignment wrapText="1"/>
    </xf>
    <xf numFmtId="0" fontId="10" fillId="8" borderId="1" xfId="0" applyFont="1" applyFill="1" applyAlignment="1">
      <alignment wrapText="1"/>
    </xf>
    <xf numFmtId="165" fontId="21" fillId="8" borderId="13" xfId="0" applyNumberFormat="1" applyFont="1" applyFill="1" applyBorder="1" applyAlignment="1">
      <alignment horizontal="right" wrapText="1"/>
    </xf>
    <xf numFmtId="164" fontId="21" fillId="8" borderId="13" xfId="0" applyNumberFormat="1" applyFont="1" applyFill="1" applyBorder="1" applyAlignment="1">
      <alignment horizontal="right" wrapText="1"/>
    </xf>
    <xf numFmtId="0" fontId="1" fillId="0" borderId="0" xfId="0" applyFont="1" applyBorder="1" applyAlignment="1">
      <alignment wrapText="1"/>
    </xf>
    <xf numFmtId="164" fontId="21" fillId="0" borderId="3" xfId="0" applyNumberFormat="1" applyFont="1" applyBorder="1" applyAlignment="1">
      <alignment horizontal="right" wrapText="1"/>
    </xf>
    <xf numFmtId="0" fontId="17" fillId="0" borderId="0" xfId="0" applyFont="1" applyBorder="1" applyAlignment="1">
      <alignment wrapText="1"/>
    </xf>
    <xf numFmtId="0" fontId="18" fillId="0" borderId="0" xfId="0" applyFont="1" applyBorder="1" applyAlignment="1">
      <alignment horizontal="right"/>
    </xf>
    <xf numFmtId="0" fontId="17" fillId="0" borderId="0" xfId="0" applyFont="1" applyBorder="1" applyAlignment="1">
      <alignment horizontal="right"/>
    </xf>
    <xf numFmtId="1" fontId="18" fillId="0" borderId="0" xfId="0" applyNumberFormat="1" applyFont="1" applyBorder="1"/>
    <xf numFmtId="0" fontId="1" fillId="8" borderId="1" xfId="0" applyFont="1" applyFill="1"/>
    <xf numFmtId="167" fontId="2" fillId="0" borderId="0" xfId="0" applyNumberFormat="1" applyFont="1" applyBorder="1"/>
    <xf numFmtId="168" fontId="2" fillId="0" borderId="0" xfId="0" applyNumberFormat="1" applyFont="1" applyBorder="1"/>
    <xf numFmtId="169" fontId="2" fillId="0" borderId="0" xfId="0" applyNumberFormat="1" applyFont="1" applyBorder="1"/>
    <xf numFmtId="170" fontId="2" fillId="0" borderId="0" xfId="0" applyNumberFormat="1" applyFont="1" applyBorder="1"/>
    <xf numFmtId="171" fontId="3" fillId="0" borderId="0" xfId="0" applyNumberFormat="1" applyFont="1" applyBorder="1"/>
    <xf numFmtId="4" fontId="2" fillId="0" borderId="0" xfId="0" applyNumberFormat="1" applyFont="1" applyBorder="1"/>
    <xf numFmtId="9" fontId="2" fillId="0" borderId="0" xfId="0" applyNumberFormat="1" applyFont="1" applyBorder="1"/>
    <xf numFmtId="0" fontId="2" fillId="9" borderId="1" xfId="0" applyFont="1" applyFill="1"/>
    <xf numFmtId="0" fontId="2" fillId="0" borderId="0" xfId="0" applyFont="1" applyBorder="1" applyAlignment="1">
      <alignment horizontal="right"/>
    </xf>
    <xf numFmtId="171" fontId="2" fillId="0" borderId="0" xfId="0" applyNumberFormat="1" applyFont="1" applyBorder="1"/>
    <xf numFmtId="9" fontId="2" fillId="2" borderId="1" xfId="0" applyNumberFormat="1" applyFont="1" applyFill="1"/>
    <xf numFmtId="0" fontId="22" fillId="0" borderId="0" xfId="0" applyFont="1" applyBorder="1"/>
    <xf numFmtId="167" fontId="2" fillId="10" borderId="1" xfId="0" applyNumberFormat="1" applyFont="1" applyFill="1"/>
    <xf numFmtId="0" fontId="2" fillId="7" borderId="1" xfId="0" applyFont="1" applyFill="1"/>
    <xf numFmtId="172" fontId="2" fillId="0" borderId="0" xfId="0" applyNumberFormat="1" applyFont="1" applyBorder="1"/>
    <xf numFmtId="173" fontId="2" fillId="0" borderId="0" xfId="0" applyNumberFormat="1" applyFont="1" applyBorder="1"/>
    <xf numFmtId="0" fontId="2" fillId="10" borderId="1" xfId="0" applyFont="1" applyFill="1"/>
    <xf numFmtId="9" fontId="1" fillId="2" borderId="1" xfId="0" applyNumberFormat="1" applyFont="1" applyFill="1"/>
    <xf numFmtId="1" fontId="2" fillId="0" borderId="0" xfId="0" applyNumberFormat="1" applyFont="1" applyBorder="1"/>
    <xf numFmtId="0" fontId="23" fillId="2" borderId="1" xfId="0" applyFont="1" applyFill="1"/>
    <xf numFmtId="0" fontId="12" fillId="2" borderId="1" xfId="0" applyFont="1" applyFill="1"/>
    <xf numFmtId="0" fontId="12" fillId="0" borderId="0" xfId="0" applyFont="1" applyBorder="1"/>
    <xf numFmtId="0" fontId="23" fillId="0" borderId="0" xfId="0" applyFont="1" applyBorder="1"/>
    <xf numFmtId="0" fontId="12" fillId="0" borderId="2" xfId="0" applyFont="1" applyBorder="1" applyAlignment="1">
      <alignment wrapText="1"/>
    </xf>
    <xf numFmtId="167" fontId="12" fillId="0" borderId="0" xfId="0" applyNumberFormat="1" applyFont="1" applyBorder="1"/>
    <xf numFmtId="0" fontId="23" fillId="0" borderId="0" xfId="0" applyFont="1" applyBorder="1" applyAlignment="1">
      <alignment wrapText="1"/>
    </xf>
    <xf numFmtId="1" fontId="12" fillId="0" borderId="0" xfId="0" applyNumberFormat="1" applyFont="1" applyBorder="1"/>
    <xf numFmtId="174" fontId="2" fillId="0" borderId="0" xfId="0" applyNumberFormat="1" applyFont="1" applyBorder="1"/>
    <xf numFmtId="10" fontId="2" fillId="0" borderId="0" xfId="0" applyNumberFormat="1" applyFont="1" applyBorder="1"/>
    <xf numFmtId="0" fontId="2" fillId="0" borderId="0" xfId="0" applyFont="1" applyBorder="1" applyAlignment="1">
      <alignment horizontal="right" wrapText="1"/>
    </xf>
    <xf numFmtId="9" fontId="2" fillId="0" borderId="0" xfId="0" applyNumberFormat="1" applyFont="1" applyBorder="1" applyAlignment="1">
      <alignment horizontal="right" wrapText="1"/>
    </xf>
    <xf numFmtId="0" fontId="1" fillId="10" borderId="1" xfId="0" applyFont="1" applyFill="1"/>
    <xf numFmtId="9" fontId="2" fillId="10" borderId="1" xfId="0" applyNumberFormat="1" applyFont="1" applyFill="1"/>
    <xf numFmtId="0" fontId="23" fillId="9" borderId="6" xfId="0" applyFont="1" applyFill="1" applyBorder="1"/>
    <xf numFmtId="0" fontId="23" fillId="9" borderId="7" xfId="0" applyFont="1" applyFill="1" applyBorder="1"/>
    <xf numFmtId="0" fontId="12" fillId="9" borderId="7" xfId="0" applyFont="1" applyFill="1" applyBorder="1"/>
    <xf numFmtId="171" fontId="2" fillId="4" borderId="1" xfId="0" applyNumberFormat="1" applyFont="1" applyFill="1"/>
    <xf numFmtId="11" fontId="2" fillId="0" borderId="0" xfId="0" applyNumberFormat="1" applyFont="1" applyBorder="1"/>
    <xf numFmtId="2" fontId="2" fillId="0" borderId="0" xfId="0" applyNumberFormat="1" applyFont="1" applyBorder="1"/>
    <xf numFmtId="2" fontId="1" fillId="0" borderId="0" xfId="0" applyNumberFormat="1" applyFont="1" applyBorder="1"/>
    <xf numFmtId="0" fontId="24" fillId="0" borderId="2" xfId="0" applyFont="1" applyBorder="1" applyAlignment="1">
      <alignment wrapText="1"/>
    </xf>
    <xf numFmtId="4" fontId="21" fillId="0" borderId="3" xfId="0" applyNumberFormat="1" applyFont="1" applyBorder="1" applyAlignment="1">
      <alignment horizontal="right" wrapText="1"/>
    </xf>
    <xf numFmtId="1" fontId="1" fillId="0" borderId="0" xfId="0" applyNumberFormat="1" applyFont="1" applyBorder="1"/>
    <xf numFmtId="11" fontId="2" fillId="4" borderId="1" xfId="0" applyNumberFormat="1" applyFont="1" applyFill="1"/>
    <xf numFmtId="0" fontId="0" fillId="0" borderId="0" xfId="0" applyBorder="1"/>
    <xf numFmtId="2" fontId="0" fillId="0" borderId="0" xfId="0" applyNumberFormat="1" applyBorder="1"/>
    <xf numFmtId="0" fontId="2" fillId="4" borderId="1" xfId="0" applyFont="1" applyFill="1"/>
    <xf numFmtId="0" fontId="3" fillId="0" borderId="1" xfId="0" applyFont="1"/>
    <xf numFmtId="0" fontId="0" fillId="0" borderId="1" xfId="0"/>
    <xf numFmtId="0" fontId="2" fillId="0" borderId="1" xfId="0" applyFont="1"/>
    <xf numFmtId="0" fontId="25" fillId="11" borderId="1" xfId="0" applyFont="1" applyFill="1"/>
    <xf numFmtId="0" fontId="2" fillId="11" borderId="1" xfId="0" applyFont="1" applyFill="1"/>
    <xf numFmtId="0" fontId="2" fillId="12" borderId="1" xfId="0" applyFont="1" applyFill="1"/>
    <xf numFmtId="0" fontId="0" fillId="11" borderId="0" xfId="0" applyFill="1" applyBorder="1"/>
    <xf numFmtId="0" fontId="17" fillId="0" borderId="12" xfId="0" applyFont="1" applyBorder="1" applyAlignment="1">
      <alignment wrapText="1"/>
    </xf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  <a:prstDash val="solid"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'Mining Breakdown'!$A$67:$A$110</c:f>
              <c:numCache>
                <c:formatCode>yyyy\-mm\-dd</c:formatCode>
                <c:ptCount val="44"/>
                <c:pt idx="0">
                  <c:v>39083</c:v>
                </c:pt>
                <c:pt idx="1">
                  <c:v>39173</c:v>
                </c:pt>
                <c:pt idx="2">
                  <c:v>39264</c:v>
                </c:pt>
                <c:pt idx="3">
                  <c:v>39356</c:v>
                </c:pt>
                <c:pt idx="4">
                  <c:v>39448</c:v>
                </c:pt>
                <c:pt idx="5">
                  <c:v>39539</c:v>
                </c:pt>
                <c:pt idx="6">
                  <c:v>39630</c:v>
                </c:pt>
                <c:pt idx="7">
                  <c:v>39722</c:v>
                </c:pt>
                <c:pt idx="8">
                  <c:v>39814</c:v>
                </c:pt>
                <c:pt idx="9">
                  <c:v>39904</c:v>
                </c:pt>
                <c:pt idx="10">
                  <c:v>39995</c:v>
                </c:pt>
                <c:pt idx="11">
                  <c:v>40087</c:v>
                </c:pt>
                <c:pt idx="12">
                  <c:v>40179</c:v>
                </c:pt>
                <c:pt idx="13">
                  <c:v>40269</c:v>
                </c:pt>
                <c:pt idx="14">
                  <c:v>40360</c:v>
                </c:pt>
                <c:pt idx="15">
                  <c:v>40452</c:v>
                </c:pt>
                <c:pt idx="16">
                  <c:v>40544</c:v>
                </c:pt>
                <c:pt idx="17">
                  <c:v>40634</c:v>
                </c:pt>
                <c:pt idx="18">
                  <c:v>40725</c:v>
                </c:pt>
                <c:pt idx="19">
                  <c:v>40817</c:v>
                </c:pt>
                <c:pt idx="20">
                  <c:v>40909</c:v>
                </c:pt>
                <c:pt idx="21">
                  <c:v>41000</c:v>
                </c:pt>
                <c:pt idx="22">
                  <c:v>41091</c:v>
                </c:pt>
                <c:pt idx="23">
                  <c:v>41183</c:v>
                </c:pt>
                <c:pt idx="24">
                  <c:v>41275</c:v>
                </c:pt>
                <c:pt idx="25">
                  <c:v>41365</c:v>
                </c:pt>
                <c:pt idx="26">
                  <c:v>41456</c:v>
                </c:pt>
                <c:pt idx="27">
                  <c:v>41548</c:v>
                </c:pt>
                <c:pt idx="28">
                  <c:v>41640</c:v>
                </c:pt>
                <c:pt idx="29">
                  <c:v>41730</c:v>
                </c:pt>
                <c:pt idx="30">
                  <c:v>41821</c:v>
                </c:pt>
                <c:pt idx="31">
                  <c:v>41913</c:v>
                </c:pt>
                <c:pt idx="32">
                  <c:v>42005</c:v>
                </c:pt>
                <c:pt idx="33">
                  <c:v>42095</c:v>
                </c:pt>
                <c:pt idx="34">
                  <c:v>42186</c:v>
                </c:pt>
                <c:pt idx="35">
                  <c:v>42278</c:v>
                </c:pt>
                <c:pt idx="36">
                  <c:v>42370</c:v>
                </c:pt>
                <c:pt idx="37">
                  <c:v>42461</c:v>
                </c:pt>
                <c:pt idx="38">
                  <c:v>42552</c:v>
                </c:pt>
                <c:pt idx="39">
                  <c:v>42644</c:v>
                </c:pt>
                <c:pt idx="40">
                  <c:v>42736</c:v>
                </c:pt>
                <c:pt idx="41">
                  <c:v>42826</c:v>
                </c:pt>
                <c:pt idx="42">
                  <c:v>42917</c:v>
                </c:pt>
                <c:pt idx="43">
                  <c:v>43009</c:v>
                </c:pt>
              </c:numCache>
            </c:numRef>
          </c:xVal>
          <c:yVal>
            <c:numRef>
              <c:f>'Mining Breakdown'!$B$67:$B$110</c:f>
              <c:numCache>
                <c:formatCode>0.0000</c:formatCode>
                <c:ptCount val="44"/>
                <c:pt idx="0">
                  <c:v>99.267099999999999</c:v>
                </c:pt>
                <c:pt idx="1">
                  <c:v>104.2872</c:v>
                </c:pt>
                <c:pt idx="2">
                  <c:v>106.077</c:v>
                </c:pt>
                <c:pt idx="3">
                  <c:v>100.1306</c:v>
                </c:pt>
                <c:pt idx="4">
                  <c:v>102.83580000000001</c:v>
                </c:pt>
                <c:pt idx="5">
                  <c:v>112.3052</c:v>
                </c:pt>
                <c:pt idx="6">
                  <c:v>116.2882</c:v>
                </c:pt>
                <c:pt idx="7">
                  <c:v>112.4958</c:v>
                </c:pt>
                <c:pt idx="8">
                  <c:v>103.09180000000001</c:v>
                </c:pt>
                <c:pt idx="9">
                  <c:v>102.3082</c:v>
                </c:pt>
                <c:pt idx="10">
                  <c:v>100.2642</c:v>
                </c:pt>
                <c:pt idx="11">
                  <c:v>98.797899999999998</c:v>
                </c:pt>
                <c:pt idx="12">
                  <c:v>97.08</c:v>
                </c:pt>
                <c:pt idx="13">
                  <c:v>93.694699999999997</c:v>
                </c:pt>
                <c:pt idx="14">
                  <c:v>95.671199999999999</c:v>
                </c:pt>
                <c:pt idx="15">
                  <c:v>97.705600000000004</c:v>
                </c:pt>
                <c:pt idx="16">
                  <c:v>93.684100000000001</c:v>
                </c:pt>
                <c:pt idx="17">
                  <c:v>95.465100000000007</c:v>
                </c:pt>
                <c:pt idx="18">
                  <c:v>95.0244</c:v>
                </c:pt>
                <c:pt idx="19">
                  <c:v>100.304</c:v>
                </c:pt>
                <c:pt idx="20">
                  <c:v>95.764899999999997</c:v>
                </c:pt>
                <c:pt idx="21">
                  <c:v>95.798500000000004</c:v>
                </c:pt>
                <c:pt idx="22">
                  <c:v>99.638300000000001</c:v>
                </c:pt>
                <c:pt idx="23">
                  <c:v>108.7984</c:v>
                </c:pt>
                <c:pt idx="24">
                  <c:v>103.8347</c:v>
                </c:pt>
                <c:pt idx="25">
                  <c:v>103.6388</c:v>
                </c:pt>
                <c:pt idx="26">
                  <c:v>107.0341</c:v>
                </c:pt>
                <c:pt idx="27">
                  <c:v>111.393</c:v>
                </c:pt>
                <c:pt idx="28">
                  <c:v>117.76479999999999</c:v>
                </c:pt>
                <c:pt idx="29">
                  <c:v>115.3798</c:v>
                </c:pt>
                <c:pt idx="30">
                  <c:v>116.066</c:v>
                </c:pt>
                <c:pt idx="31">
                  <c:v>113.0398</c:v>
                </c:pt>
                <c:pt idx="32">
                  <c:v>116.0885</c:v>
                </c:pt>
                <c:pt idx="33">
                  <c:v>112.4504</c:v>
                </c:pt>
                <c:pt idx="34">
                  <c:v>116.9135</c:v>
                </c:pt>
                <c:pt idx="35">
                  <c:v>121.7403</c:v>
                </c:pt>
                <c:pt idx="36">
                  <c:v>122.0089</c:v>
                </c:pt>
                <c:pt idx="37">
                  <c:v>122.38030000000001</c:v>
                </c:pt>
                <c:pt idx="38">
                  <c:v>119.1635</c:v>
                </c:pt>
                <c:pt idx="39">
                  <c:v>114.9307</c:v>
                </c:pt>
                <c:pt idx="40">
                  <c:v>109.84480000000001</c:v>
                </c:pt>
                <c:pt idx="41">
                  <c:v>108.5098</c:v>
                </c:pt>
                <c:pt idx="42">
                  <c:v>103.5835</c:v>
                </c:pt>
                <c:pt idx="43">
                  <c:v>105.25449999999999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BB-844A-8283-3925587A7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394184"/>
        <c:axId val="1728987213"/>
      </c:scatterChart>
      <c:valAx>
        <c:axId val="80539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yyyy\-mm\-dd" sourceLinked="1"/>
        <c:majorTickMark val="out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28987213"/>
        <c:crosses val="autoZero"/>
        <c:crossBetween val="midCat"/>
      </c:valAx>
      <c:valAx>
        <c:axId val="17289872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05394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  <a:prstDash val="solid"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'Mining Breakdown'!$A$32:$A$42</c:f>
              <c:numCache>
                <c:formatCode>General</c:formatCode>
                <c:ptCount val="11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  <c:pt idx="6">
                  <c:v>2011</c:v>
                </c:pt>
                <c:pt idx="7">
                  <c:v>2010</c:v>
                </c:pt>
                <c:pt idx="8">
                  <c:v>2009</c:v>
                </c:pt>
                <c:pt idx="9">
                  <c:v>2008</c:v>
                </c:pt>
                <c:pt idx="10">
                  <c:v>2007</c:v>
                </c:pt>
              </c:numCache>
            </c:numRef>
          </c:xVal>
          <c:yVal>
            <c:numRef>
              <c:f>'Mining Breakdown'!$B$32:$B$42</c:f>
              <c:numCache>
                <c:formatCode>General</c:formatCode>
                <c:ptCount val="11"/>
                <c:pt idx="0">
                  <c:v>774609357</c:v>
                </c:pt>
                <c:pt idx="1">
                  <c:v>728364498</c:v>
                </c:pt>
                <c:pt idx="2">
                  <c:v>896940563</c:v>
                </c:pt>
                <c:pt idx="3">
                  <c:v>1000048758</c:v>
                </c:pt>
                <c:pt idx="4">
                  <c:v>984841779</c:v>
                </c:pt>
                <c:pt idx="5">
                  <c:v>1016458418</c:v>
                </c:pt>
                <c:pt idx="6">
                  <c:v>1095627536</c:v>
                </c:pt>
                <c:pt idx="7">
                  <c:v>1084368148</c:v>
                </c:pt>
                <c:pt idx="8">
                  <c:v>1074923392</c:v>
                </c:pt>
                <c:pt idx="9">
                  <c:v>1171808669</c:v>
                </c:pt>
                <c:pt idx="10">
                  <c:v>1146635345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FF-174B-8374-8AFA23337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788827"/>
        <c:axId val="270938416"/>
      </c:scatterChart>
      <c:valAx>
        <c:axId val="11187888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0938416"/>
        <c:crosses val="autoZero"/>
        <c:crossBetween val="midCat"/>
      </c:valAx>
      <c:valAx>
        <c:axId val="2709384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8788827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266700</xdr:colOff>
      <xdr:row>66</xdr:row>
      <xdr:rowOff>19050</xdr:rowOff>
    </xdr:from>
    <xdr:ext cx="5067300" cy="28765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1438275</xdr:colOff>
      <xdr:row>30</xdr:row>
      <xdr:rowOff>152400</xdr:rowOff>
    </xdr:from>
    <xdr:ext cx="4572000" cy="2886075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ensus.gov/programs-surveys/cbp/data/tables.html" TargetMode="External"/><Relationship Id="rId2" Type="http://schemas.openxmlformats.org/officeDocument/2006/relationships/hyperlink" Target="https://data.nrel.gov/submissions/92" TargetMode="External"/><Relationship Id="rId1" Type="http://schemas.openxmlformats.org/officeDocument/2006/relationships/hyperlink" Target="https://www.census.gov/data/tables/2018/econ/nonemployer-statistics/2018-combined-report.html" TargetMode="External"/><Relationship Id="rId5" Type="http://schemas.openxmlformats.org/officeDocument/2006/relationships/hyperlink" Target="https://github.com/RMI-Web/state-policy-simulator/blob/master/derive_metrics/indst/BIFUbC.py" TargetMode="External"/><Relationship Id="rId4" Type="http://schemas.openxmlformats.org/officeDocument/2006/relationships/hyperlink" Target="https://www.eia.gov/naturalgas/pipelines/EIA-StatetoStateCapacity.xlsx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7.6640625" style="120" customWidth="1"/>
    <col min="2" max="2" width="47.83203125" style="120" customWidth="1"/>
    <col min="3" max="3" width="37" style="120" customWidth="1"/>
    <col min="4" max="4" width="50.6640625" style="120" customWidth="1"/>
    <col min="5" max="5" width="52.6640625" style="120" customWidth="1"/>
    <col min="6" max="26" width="7.6640625" style="120" customWidth="1"/>
  </cols>
  <sheetData>
    <row r="1" spans="1:6" x14ac:dyDescent="0.2">
      <c r="A1" s="1" t="s">
        <v>0</v>
      </c>
      <c r="B1" s="10"/>
      <c r="C1" s="10"/>
      <c r="D1" s="10"/>
      <c r="E1" s="10"/>
    </row>
    <row r="2" spans="1:6" x14ac:dyDescent="0.2">
      <c r="B2" s="10"/>
      <c r="C2" s="10"/>
      <c r="D2" s="10"/>
      <c r="E2" s="10"/>
    </row>
    <row r="3" spans="1:6" x14ac:dyDescent="0.2">
      <c r="A3" s="1" t="s">
        <v>1</v>
      </c>
      <c r="B3" s="2" t="s">
        <v>2</v>
      </c>
      <c r="C3" s="10"/>
      <c r="D3" s="10"/>
      <c r="E3" s="3"/>
      <c r="F3" s="23" t="s">
        <v>3</v>
      </c>
    </row>
    <row r="4" spans="1:6" x14ac:dyDescent="0.2">
      <c r="B4" s="23" t="s">
        <v>4</v>
      </c>
      <c r="C4" s="10"/>
      <c r="D4" s="10"/>
      <c r="E4" s="122"/>
      <c r="F4" s="23" t="s">
        <v>5</v>
      </c>
    </row>
    <row r="5" spans="1:6" x14ac:dyDescent="0.2">
      <c r="B5" s="7">
        <v>2019</v>
      </c>
      <c r="C5" s="10"/>
      <c r="D5" s="10"/>
      <c r="E5" s="10"/>
    </row>
    <row r="6" spans="1:6" x14ac:dyDescent="0.2">
      <c r="B6" s="23" t="s">
        <v>6</v>
      </c>
      <c r="C6" s="10"/>
      <c r="D6" s="10"/>
      <c r="E6" s="10"/>
    </row>
    <row r="7" spans="1:6" x14ac:dyDescent="0.2">
      <c r="B7" s="23" t="s">
        <v>7</v>
      </c>
      <c r="C7" s="10"/>
      <c r="D7" s="10"/>
      <c r="E7" s="10"/>
    </row>
    <row r="8" spans="1:6" x14ac:dyDescent="0.2">
      <c r="B8" s="10"/>
      <c r="C8" s="10"/>
      <c r="D8" s="10"/>
      <c r="E8" s="10"/>
    </row>
    <row r="9" spans="1:6" x14ac:dyDescent="0.2">
      <c r="B9" s="2" t="s">
        <v>8</v>
      </c>
      <c r="C9" s="2" t="s">
        <v>9</v>
      </c>
      <c r="D9" s="4"/>
      <c r="E9" s="10"/>
    </row>
    <row r="10" spans="1:6" x14ac:dyDescent="0.2">
      <c r="B10" s="23" t="s">
        <v>10</v>
      </c>
      <c r="C10" s="23" t="s">
        <v>11</v>
      </c>
      <c r="D10" s="4"/>
      <c r="E10" s="10"/>
    </row>
    <row r="11" spans="1:6" x14ac:dyDescent="0.2">
      <c r="B11" s="7">
        <v>2012</v>
      </c>
      <c r="C11" s="7">
        <v>2017</v>
      </c>
      <c r="D11" s="4"/>
      <c r="E11" s="10"/>
    </row>
    <row r="12" spans="1:6" x14ac:dyDescent="0.2">
      <c r="B12" s="23" t="s">
        <v>12</v>
      </c>
      <c r="C12" s="23" t="s">
        <v>13</v>
      </c>
      <c r="D12" s="4"/>
      <c r="E12" s="10"/>
    </row>
    <row r="13" spans="1:6" x14ac:dyDescent="0.2">
      <c r="B13" s="23" t="s">
        <v>14</v>
      </c>
      <c r="C13" s="23" t="s">
        <v>15</v>
      </c>
      <c r="D13" s="4"/>
      <c r="E13" s="10"/>
    </row>
    <row r="14" spans="1:6" x14ac:dyDescent="0.2">
      <c r="B14" s="23" t="s">
        <v>16</v>
      </c>
      <c r="C14" s="10" t="s">
        <v>17</v>
      </c>
      <c r="D14" s="4"/>
      <c r="E14" s="10"/>
    </row>
    <row r="15" spans="1:6" x14ac:dyDescent="0.2">
      <c r="B15" s="10"/>
      <c r="C15" s="10"/>
      <c r="D15" s="4"/>
      <c r="E15" s="4"/>
    </row>
    <row r="16" spans="1:6" x14ac:dyDescent="0.2">
      <c r="B16" s="2" t="s">
        <v>18</v>
      </c>
      <c r="C16" s="2" t="s">
        <v>19</v>
      </c>
      <c r="D16" s="2" t="s">
        <v>20</v>
      </c>
      <c r="E16" s="10"/>
    </row>
    <row r="17" spans="2:5" x14ac:dyDescent="0.2">
      <c r="B17" s="23" t="s">
        <v>21</v>
      </c>
      <c r="C17" s="23" t="s">
        <v>22</v>
      </c>
      <c r="D17" s="10"/>
      <c r="E17" s="10"/>
    </row>
    <row r="18" spans="2:5" ht="31.5" customHeight="1" x14ac:dyDescent="0.2">
      <c r="B18" s="23" t="s">
        <v>23</v>
      </c>
      <c r="C18" s="23" t="s">
        <v>24</v>
      </c>
      <c r="D18" s="5" t="s">
        <v>25</v>
      </c>
      <c r="E18" s="10"/>
    </row>
    <row r="19" spans="2:5" x14ac:dyDescent="0.2">
      <c r="B19" s="23" t="s">
        <v>26</v>
      </c>
      <c r="C19" s="23" t="s">
        <v>27</v>
      </c>
      <c r="D19" s="23" t="s">
        <v>28</v>
      </c>
      <c r="E19" s="10"/>
    </row>
    <row r="20" spans="2:5" x14ac:dyDescent="0.2">
      <c r="B20" s="23" t="s">
        <v>29</v>
      </c>
      <c r="C20" s="23" t="s">
        <v>30</v>
      </c>
      <c r="D20" s="10"/>
      <c r="E20" s="10"/>
    </row>
    <row r="21" spans="2:5" ht="15.75" customHeight="1" x14ac:dyDescent="0.2">
      <c r="B21" s="23" t="s">
        <v>31</v>
      </c>
      <c r="C21" s="23" t="s">
        <v>32</v>
      </c>
      <c r="D21" s="10"/>
      <c r="E21" s="10"/>
    </row>
    <row r="22" spans="2:5" ht="15.75" customHeight="1" x14ac:dyDescent="0.2">
      <c r="B22" s="23" t="s">
        <v>33</v>
      </c>
      <c r="C22" s="23" t="s">
        <v>34</v>
      </c>
      <c r="D22" s="23" t="s">
        <v>35</v>
      </c>
      <c r="E22" s="10"/>
    </row>
    <row r="23" spans="2:5" ht="15.75" customHeight="1" x14ac:dyDescent="0.2">
      <c r="B23" s="23" t="s">
        <v>36</v>
      </c>
      <c r="C23" s="23" t="s">
        <v>32</v>
      </c>
      <c r="D23" s="10"/>
      <c r="E23" s="10"/>
    </row>
    <row r="24" spans="2:5" ht="15.75" customHeight="1" x14ac:dyDescent="0.2">
      <c r="B24" s="23" t="s">
        <v>37</v>
      </c>
      <c r="C24" s="23" t="s">
        <v>38</v>
      </c>
      <c r="D24" s="23" t="s">
        <v>39</v>
      </c>
      <c r="E24" s="10"/>
    </row>
    <row r="25" spans="2:5" ht="15.75" customHeight="1" x14ac:dyDescent="0.2">
      <c r="B25" s="10"/>
      <c r="C25" s="10"/>
      <c r="D25" s="10"/>
      <c r="E25" s="10"/>
    </row>
    <row r="26" spans="2:5" ht="15.75" customHeight="1" x14ac:dyDescent="0.2">
      <c r="B26" s="2" t="s">
        <v>40</v>
      </c>
      <c r="C26" s="10"/>
      <c r="D26" s="10"/>
      <c r="E26" s="10"/>
    </row>
    <row r="27" spans="2:5" ht="15.75" customHeight="1" x14ac:dyDescent="0.2">
      <c r="B27" s="23" t="s">
        <v>41</v>
      </c>
      <c r="C27" s="10"/>
      <c r="D27" s="10"/>
      <c r="E27" s="10"/>
    </row>
    <row r="28" spans="2:5" ht="15.75" customHeight="1" x14ac:dyDescent="0.2">
      <c r="B28" s="7">
        <v>2007</v>
      </c>
      <c r="C28" s="10"/>
      <c r="D28" s="10"/>
      <c r="E28" s="10"/>
    </row>
    <row r="29" spans="2:5" ht="15.75" customHeight="1" x14ac:dyDescent="0.2">
      <c r="B29" s="23" t="s">
        <v>42</v>
      </c>
      <c r="C29" s="10"/>
      <c r="D29" s="10"/>
      <c r="E29" s="10"/>
    </row>
    <row r="30" spans="2:5" ht="15.75" customHeight="1" x14ac:dyDescent="0.2">
      <c r="B30" s="23" t="s">
        <v>43</v>
      </c>
      <c r="C30" s="10"/>
      <c r="D30" s="10"/>
      <c r="E30" s="10"/>
    </row>
    <row r="31" spans="2:5" ht="15.75" customHeight="1" x14ac:dyDescent="0.2">
      <c r="B31" s="23" t="s">
        <v>44</v>
      </c>
      <c r="C31" s="10"/>
      <c r="D31" s="10"/>
      <c r="E31" s="10"/>
    </row>
    <row r="32" spans="2:5" ht="15.75" customHeight="1" x14ac:dyDescent="0.2">
      <c r="B32" s="10"/>
      <c r="C32" s="10"/>
      <c r="D32" s="10"/>
      <c r="E32" s="10"/>
    </row>
    <row r="33" spans="2:5" ht="15.75" customHeight="1" x14ac:dyDescent="0.2">
      <c r="B33" s="2" t="s">
        <v>45</v>
      </c>
      <c r="C33" s="10"/>
      <c r="D33" s="10"/>
      <c r="E33" s="10"/>
    </row>
    <row r="34" spans="2:5" ht="15.75" customHeight="1" x14ac:dyDescent="0.2">
      <c r="B34" s="23" t="s">
        <v>46</v>
      </c>
      <c r="C34" s="10"/>
      <c r="D34" s="10"/>
      <c r="E34" s="10"/>
    </row>
    <row r="35" spans="2:5" ht="15.75" customHeight="1" x14ac:dyDescent="0.2">
      <c r="B35" s="7">
        <v>2019</v>
      </c>
      <c r="C35" s="10"/>
      <c r="D35" s="10"/>
      <c r="E35" s="10"/>
    </row>
    <row r="36" spans="2:5" ht="15.75" customHeight="1" x14ac:dyDescent="0.2">
      <c r="B36" s="23" t="s">
        <v>47</v>
      </c>
      <c r="C36" s="10"/>
      <c r="D36" s="10"/>
      <c r="E36" s="10"/>
    </row>
    <row r="37" spans="2:5" ht="15.75" customHeight="1" x14ac:dyDescent="0.2">
      <c r="B37" s="23" t="s">
        <v>48</v>
      </c>
      <c r="C37" s="10"/>
      <c r="D37" s="10"/>
      <c r="E37" s="10"/>
    </row>
    <row r="38" spans="2:5" ht="15.75" customHeight="1" x14ac:dyDescent="0.2">
      <c r="B38" s="10"/>
      <c r="C38" s="10"/>
      <c r="D38" s="10"/>
      <c r="E38" s="10"/>
    </row>
    <row r="39" spans="2:5" ht="15.75" customHeight="1" x14ac:dyDescent="0.2">
      <c r="B39" s="2" t="s">
        <v>49</v>
      </c>
      <c r="C39" s="10"/>
      <c r="D39" s="10"/>
      <c r="E39" s="10"/>
    </row>
    <row r="40" spans="2:5" ht="15.75" customHeight="1" x14ac:dyDescent="0.2">
      <c r="B40" s="23" t="s">
        <v>50</v>
      </c>
      <c r="C40" s="10"/>
      <c r="D40" s="10"/>
      <c r="E40" s="10"/>
    </row>
    <row r="41" spans="2:5" ht="15.75" customHeight="1" x14ac:dyDescent="0.2">
      <c r="B41" s="7">
        <v>2019</v>
      </c>
      <c r="C41" s="10"/>
      <c r="D41" s="10"/>
      <c r="E41" s="10"/>
    </row>
    <row r="42" spans="2:5" ht="15.75" customHeight="1" x14ac:dyDescent="0.2">
      <c r="B42" s="23" t="s">
        <v>51</v>
      </c>
      <c r="C42" s="10"/>
      <c r="D42" s="10"/>
      <c r="E42" s="10"/>
    </row>
    <row r="43" spans="2:5" ht="15.75" customHeight="1" x14ac:dyDescent="0.2">
      <c r="B43" s="23" t="s">
        <v>52</v>
      </c>
      <c r="C43" s="10"/>
      <c r="D43" s="10"/>
      <c r="E43" s="10"/>
    </row>
    <row r="44" spans="2:5" ht="15.75" customHeight="1" x14ac:dyDescent="0.2">
      <c r="B44" s="10"/>
      <c r="C44" s="10"/>
      <c r="D44" s="10"/>
      <c r="E44" s="10"/>
    </row>
    <row r="45" spans="2:5" ht="15.75" customHeight="1" x14ac:dyDescent="0.2">
      <c r="B45" s="6" t="s">
        <v>53</v>
      </c>
      <c r="C45" s="10"/>
      <c r="D45" s="10"/>
      <c r="E45" s="10"/>
    </row>
    <row r="46" spans="2:5" ht="15.75" customHeight="1" x14ac:dyDescent="0.2">
      <c r="B46" s="7" t="s">
        <v>54</v>
      </c>
      <c r="D46" s="10"/>
      <c r="E46" s="10"/>
    </row>
    <row r="47" spans="2:5" ht="15.75" customHeight="1" x14ac:dyDescent="0.2">
      <c r="B47" s="7">
        <v>2018</v>
      </c>
      <c r="D47" s="10"/>
      <c r="E47" s="10"/>
    </row>
    <row r="48" spans="2:5" ht="15.75" customHeight="1" x14ac:dyDescent="0.2">
      <c r="B48" s="7" t="s">
        <v>55</v>
      </c>
      <c r="D48" s="10"/>
      <c r="E48" s="10"/>
    </row>
    <row r="49" spans="1:5" ht="15.75" customHeight="1" x14ac:dyDescent="0.2">
      <c r="B49" s="8" t="s">
        <v>56</v>
      </c>
      <c r="D49" s="10"/>
      <c r="E49" s="10"/>
    </row>
    <row r="50" spans="1:5" ht="15.75" customHeight="1" x14ac:dyDescent="0.2">
      <c r="D50" s="10"/>
      <c r="E50" s="10"/>
    </row>
    <row r="51" spans="1:5" ht="15.75" customHeight="1" x14ac:dyDescent="0.2">
      <c r="B51" s="9" t="s">
        <v>57</v>
      </c>
      <c r="D51" s="10"/>
      <c r="E51" s="10"/>
    </row>
    <row r="52" spans="1:5" ht="15.75" customHeight="1" x14ac:dyDescent="0.2">
      <c r="B52" s="10" t="s">
        <v>58</v>
      </c>
      <c r="D52" s="10"/>
      <c r="E52" s="10"/>
    </row>
    <row r="53" spans="1:5" ht="15.75" customHeight="1" x14ac:dyDescent="0.2">
      <c r="B53" s="84">
        <v>2017</v>
      </c>
      <c r="D53" s="10"/>
      <c r="E53" s="10"/>
    </row>
    <row r="54" spans="1:5" ht="15.75" customHeight="1" x14ac:dyDescent="0.2">
      <c r="B54" s="10" t="s">
        <v>59</v>
      </c>
      <c r="D54" s="10"/>
      <c r="E54" s="10"/>
    </row>
    <row r="55" spans="1:5" ht="15.75" customHeight="1" x14ac:dyDescent="0.2">
      <c r="B55" s="10" t="s">
        <v>60</v>
      </c>
      <c r="D55" s="10"/>
      <c r="E55" s="10"/>
    </row>
    <row r="56" spans="1:5" ht="15.75" customHeight="1" x14ac:dyDescent="0.2">
      <c r="B56" s="11" t="s">
        <v>61</v>
      </c>
      <c r="D56" s="10"/>
      <c r="E56" s="10"/>
    </row>
    <row r="57" spans="1:5" ht="15.75" customHeight="1" x14ac:dyDescent="0.2">
      <c r="D57" s="10"/>
      <c r="E57" s="10"/>
    </row>
    <row r="58" spans="1:5" ht="15.75" customHeight="1" x14ac:dyDescent="0.2">
      <c r="D58" s="10"/>
      <c r="E58" s="10"/>
    </row>
    <row r="59" spans="1:5" ht="15.75" customHeight="1" x14ac:dyDescent="0.2">
      <c r="A59" s="1" t="s">
        <v>62</v>
      </c>
      <c r="B59" s="10"/>
      <c r="C59" s="10"/>
      <c r="D59" s="10"/>
      <c r="E59" s="10"/>
    </row>
    <row r="60" spans="1:5" ht="15.75" customHeight="1" x14ac:dyDescent="0.2">
      <c r="A60" s="23" t="s">
        <v>63</v>
      </c>
      <c r="B60" s="10"/>
      <c r="C60" s="10"/>
      <c r="D60" s="10"/>
      <c r="E60" s="10"/>
    </row>
    <row r="61" spans="1:5" ht="15.75" customHeight="1" x14ac:dyDescent="0.2">
      <c r="A61" s="23" t="s">
        <v>64</v>
      </c>
      <c r="B61" s="10"/>
      <c r="C61" s="10"/>
      <c r="D61" s="10"/>
      <c r="E61" s="10"/>
    </row>
    <row r="62" spans="1:5" ht="15.75" customHeight="1" x14ac:dyDescent="0.2">
      <c r="A62" s="23" t="s">
        <v>65</v>
      </c>
      <c r="B62" s="10"/>
      <c r="C62" s="10"/>
      <c r="D62" s="10"/>
      <c r="E62" s="10"/>
    </row>
    <row r="63" spans="1:5" ht="15.75" customHeight="1" x14ac:dyDescent="0.2">
      <c r="B63" s="10"/>
      <c r="C63" s="10"/>
      <c r="D63" s="10"/>
      <c r="E63" s="10"/>
    </row>
    <row r="64" spans="1:5" ht="15.75" customHeight="1" x14ac:dyDescent="0.2">
      <c r="A64" s="12" t="s">
        <v>66</v>
      </c>
      <c r="B64" s="13"/>
      <c r="C64" s="13"/>
      <c r="D64" s="10"/>
      <c r="E64" s="10"/>
    </row>
    <row r="65" spans="1:5" ht="15.75" customHeight="1" x14ac:dyDescent="0.2">
      <c r="A65" t="s">
        <v>67</v>
      </c>
      <c r="B65" s="14"/>
      <c r="C65" s="14"/>
      <c r="D65" s="10"/>
      <c r="E65" s="10"/>
    </row>
    <row r="66" spans="1:5" ht="15.75" customHeight="1" x14ac:dyDescent="0.2">
      <c r="A66" t="s">
        <v>68</v>
      </c>
      <c r="B66" s="14"/>
      <c r="C66" s="14"/>
      <c r="D66" s="10"/>
      <c r="E66" s="10"/>
    </row>
    <row r="67" spans="1:5" ht="15.75" customHeight="1" x14ac:dyDescent="0.2">
      <c r="A67" t="s">
        <v>69</v>
      </c>
      <c r="B67" s="14"/>
      <c r="C67" s="14"/>
      <c r="D67" s="10"/>
      <c r="E67" s="10"/>
    </row>
    <row r="68" spans="1:5" ht="15.75" customHeight="1" x14ac:dyDescent="0.2">
      <c r="A68" s="23" t="s">
        <v>70</v>
      </c>
      <c r="B68" s="14"/>
      <c r="C68" s="14"/>
      <c r="D68" s="10"/>
      <c r="E68" s="10"/>
    </row>
    <row r="69" spans="1:5" ht="15.75" customHeight="1" x14ac:dyDescent="0.2">
      <c r="A69" t="s">
        <v>71</v>
      </c>
      <c r="B69" s="14"/>
      <c r="C69" s="14"/>
      <c r="D69" s="10"/>
      <c r="E69" s="10"/>
    </row>
    <row r="70" spans="1:5" ht="15.75" customHeight="1" x14ac:dyDescent="0.2">
      <c r="A70" s="15"/>
      <c r="B70" s="14"/>
      <c r="C70" s="14"/>
      <c r="D70" s="10"/>
      <c r="E70" s="10"/>
    </row>
    <row r="71" spans="1:5" ht="15.75" customHeight="1" x14ac:dyDescent="0.2">
      <c r="A71" t="s">
        <v>72</v>
      </c>
      <c r="B71" s="14"/>
      <c r="C71" s="14"/>
      <c r="D71" s="10"/>
      <c r="E71" s="10"/>
    </row>
    <row r="72" spans="1:5" ht="15.75" customHeight="1" x14ac:dyDescent="0.2">
      <c r="A72" t="s">
        <v>73</v>
      </c>
      <c r="B72" s="14"/>
      <c r="C72" s="14"/>
      <c r="D72" s="10"/>
      <c r="E72" s="10"/>
    </row>
    <row r="73" spans="1:5" ht="15.75" customHeight="1" x14ac:dyDescent="0.2">
      <c r="A73" t="s">
        <v>74</v>
      </c>
      <c r="B73" s="14"/>
      <c r="C73" s="14"/>
      <c r="D73" s="10"/>
      <c r="E73" s="10"/>
    </row>
    <row r="74" spans="1:5" ht="15.75" customHeight="1" x14ac:dyDescent="0.2">
      <c r="A74" t="s">
        <v>75</v>
      </c>
      <c r="B74" s="14"/>
      <c r="C74" s="14"/>
      <c r="D74" s="10"/>
      <c r="E74" s="10"/>
    </row>
    <row r="75" spans="1:5" ht="15.75" customHeight="1" x14ac:dyDescent="0.2">
      <c r="B75" s="14"/>
      <c r="C75" s="14"/>
      <c r="D75" s="10"/>
      <c r="E75" s="10"/>
    </row>
    <row r="76" spans="1:5" ht="15.75" customHeight="1" x14ac:dyDescent="0.2">
      <c r="A76" t="s">
        <v>76</v>
      </c>
      <c r="B76" s="14"/>
      <c r="C76" s="14"/>
      <c r="D76" s="10"/>
      <c r="E76" s="10"/>
    </row>
    <row r="77" spans="1:5" ht="15.75" customHeight="1" x14ac:dyDescent="0.2">
      <c r="A77" t="s">
        <v>77</v>
      </c>
      <c r="B77" s="14"/>
      <c r="C77" s="14"/>
      <c r="D77" s="10"/>
      <c r="E77" s="10"/>
    </row>
    <row r="78" spans="1:5" ht="15.75" customHeight="1" x14ac:dyDescent="0.2">
      <c r="A78" t="s">
        <v>78</v>
      </c>
      <c r="B78" s="14"/>
      <c r="C78" s="14"/>
      <c r="D78" s="10"/>
      <c r="E78" s="10"/>
    </row>
    <row r="79" spans="1:5" ht="15.75" customHeight="1" x14ac:dyDescent="0.2">
      <c r="A79" t="s">
        <v>79</v>
      </c>
      <c r="B79" s="14"/>
      <c r="C79" s="14"/>
      <c r="D79" s="10"/>
      <c r="E79" s="10"/>
    </row>
    <row r="80" spans="1:5" ht="15.75" customHeight="1" x14ac:dyDescent="0.2">
      <c r="A80" s="23" t="s">
        <v>80</v>
      </c>
      <c r="B80" s="14"/>
      <c r="C80" s="14"/>
      <c r="D80" s="10"/>
      <c r="E80" s="10"/>
    </row>
    <row r="81" spans="1:5" ht="15.75" customHeight="1" x14ac:dyDescent="0.2">
      <c r="B81" s="14"/>
      <c r="C81" s="14"/>
      <c r="D81" s="10"/>
      <c r="E81" s="10"/>
    </row>
    <row r="82" spans="1:5" ht="15.75" customHeight="1" x14ac:dyDescent="0.2">
      <c r="A82" t="s">
        <v>81</v>
      </c>
      <c r="B82" s="14"/>
      <c r="C82" s="14"/>
      <c r="D82" s="10"/>
      <c r="E82" s="10"/>
    </row>
    <row r="83" spans="1:5" ht="15.75" customHeight="1" x14ac:dyDescent="0.2">
      <c r="A83" t="s">
        <v>82</v>
      </c>
      <c r="B83" s="14"/>
      <c r="C83" s="14"/>
      <c r="D83" s="10"/>
      <c r="E83" s="10"/>
    </row>
    <row r="84" spans="1:5" ht="15.75" customHeight="1" x14ac:dyDescent="0.2">
      <c r="B84" s="14"/>
      <c r="C84" s="14"/>
      <c r="D84" s="10"/>
      <c r="E84" s="10"/>
    </row>
    <row r="85" spans="1:5" ht="15.75" customHeight="1" x14ac:dyDescent="0.2">
      <c r="A85" t="s">
        <v>83</v>
      </c>
      <c r="B85" s="14"/>
      <c r="C85" s="14"/>
      <c r="D85" s="10"/>
      <c r="E85" s="10"/>
    </row>
    <row r="86" spans="1:5" ht="15.75" customHeight="1" x14ac:dyDescent="0.2">
      <c r="A86" s="23" t="s">
        <v>84</v>
      </c>
      <c r="B86" s="14"/>
      <c r="C86" s="14"/>
      <c r="D86" s="10"/>
      <c r="E86" s="10"/>
    </row>
    <row r="87" spans="1:5" ht="15.75" customHeight="1" x14ac:dyDescent="0.2">
      <c r="A87" t="s">
        <v>85</v>
      </c>
      <c r="B87" s="14"/>
      <c r="C87" s="14"/>
      <c r="D87" s="10"/>
      <c r="E87" s="10"/>
    </row>
    <row r="88" spans="1:5" ht="15.75" customHeight="1" x14ac:dyDescent="0.2">
      <c r="A88" t="s">
        <v>86</v>
      </c>
      <c r="B88" s="14"/>
      <c r="C88" s="14"/>
      <c r="D88" s="16"/>
      <c r="E88" s="10"/>
    </row>
    <row r="89" spans="1:5" ht="15.75" customHeight="1" x14ac:dyDescent="0.2">
      <c r="A89" s="23" t="s">
        <v>87</v>
      </c>
      <c r="B89" s="14"/>
      <c r="C89" s="14"/>
      <c r="D89" s="16"/>
      <c r="E89" s="10"/>
    </row>
    <row r="90" spans="1:5" ht="15.75" customHeight="1" x14ac:dyDescent="0.2">
      <c r="B90" s="14"/>
      <c r="C90" s="14"/>
      <c r="D90" s="16"/>
      <c r="E90" s="10"/>
    </row>
    <row r="91" spans="1:5" ht="15.75" customHeight="1" x14ac:dyDescent="0.2">
      <c r="A91" t="s">
        <v>88</v>
      </c>
      <c r="B91" s="14"/>
      <c r="C91" s="14"/>
      <c r="D91" s="16"/>
      <c r="E91" s="10"/>
    </row>
    <row r="92" spans="1:5" ht="15.75" customHeight="1" x14ac:dyDescent="0.2">
      <c r="A92" t="s">
        <v>89</v>
      </c>
      <c r="B92" s="14"/>
      <c r="C92" s="14"/>
      <c r="D92" s="16"/>
      <c r="E92" s="10"/>
    </row>
    <row r="93" spans="1:5" ht="15.75" customHeight="1" x14ac:dyDescent="0.2">
      <c r="A93" t="s">
        <v>90</v>
      </c>
      <c r="B93" s="14"/>
      <c r="C93" s="14"/>
      <c r="D93" s="16"/>
      <c r="E93" s="10"/>
    </row>
    <row r="94" spans="1:5" ht="15.75" customHeight="1" x14ac:dyDescent="0.2">
      <c r="A94" t="s">
        <v>91</v>
      </c>
      <c r="B94" s="14"/>
      <c r="C94" s="14"/>
      <c r="D94" s="16"/>
      <c r="E94" s="10"/>
    </row>
    <row r="95" spans="1:5" ht="15.75" customHeight="1" x14ac:dyDescent="0.2">
      <c r="A95" s="23" t="s">
        <v>92</v>
      </c>
      <c r="B95" s="14"/>
      <c r="C95" s="14"/>
      <c r="D95" s="16"/>
      <c r="E95" s="10"/>
    </row>
    <row r="96" spans="1:5" ht="15.75" customHeight="1" x14ac:dyDescent="0.2">
      <c r="B96" s="14"/>
      <c r="C96" s="14"/>
      <c r="D96" s="16"/>
      <c r="E96" s="10"/>
    </row>
    <row r="97" spans="1:5" ht="15.75" customHeight="1" x14ac:dyDescent="0.2">
      <c r="A97" t="s">
        <v>93</v>
      </c>
      <c r="B97" s="14"/>
      <c r="C97" s="14"/>
      <c r="D97" s="16"/>
      <c r="E97" s="10"/>
    </row>
    <row r="98" spans="1:5" ht="15.75" customHeight="1" x14ac:dyDescent="0.2">
      <c r="A98" t="s">
        <v>94</v>
      </c>
      <c r="B98" s="14"/>
      <c r="C98" s="14"/>
      <c r="D98" s="16"/>
      <c r="E98" s="10"/>
    </row>
    <row r="99" spans="1:5" ht="15.75" customHeight="1" x14ac:dyDescent="0.2">
      <c r="A99" t="s">
        <v>95</v>
      </c>
      <c r="B99" s="14"/>
      <c r="C99" s="14"/>
      <c r="D99" s="16"/>
      <c r="E99" s="10"/>
    </row>
    <row r="100" spans="1:5" ht="15.75" customHeight="1" x14ac:dyDescent="0.2">
      <c r="B100" s="14"/>
      <c r="C100" s="14"/>
      <c r="D100" s="16"/>
      <c r="E100" s="10"/>
    </row>
    <row r="101" spans="1:5" ht="15.75" customHeight="1" x14ac:dyDescent="0.2">
      <c r="A101" s="23" t="s">
        <v>96</v>
      </c>
      <c r="B101" s="14"/>
      <c r="C101" s="14"/>
      <c r="D101" s="16"/>
      <c r="E101" s="10"/>
    </row>
    <row r="102" spans="1:5" ht="15.75" customHeight="1" x14ac:dyDescent="0.2">
      <c r="A102" s="17" t="s">
        <v>97</v>
      </c>
      <c r="B102" s="14"/>
      <c r="C102" t="s">
        <v>98</v>
      </c>
      <c r="D102" s="16"/>
      <c r="E102" s="10"/>
    </row>
    <row r="103" spans="1:5" ht="15.75" customHeight="1" x14ac:dyDescent="0.2">
      <c r="A103" s="17" t="s">
        <v>99</v>
      </c>
      <c r="B103" s="14"/>
      <c r="C103" t="s">
        <v>100</v>
      </c>
      <c r="D103" s="16"/>
      <c r="E103" s="10"/>
    </row>
    <row r="104" spans="1:5" ht="15.75" customHeight="1" x14ac:dyDescent="0.2">
      <c r="A104" s="17" t="s">
        <v>101</v>
      </c>
      <c r="B104" s="14"/>
      <c r="C104" t="s">
        <v>100</v>
      </c>
      <c r="D104" s="16"/>
      <c r="E104" s="10"/>
    </row>
    <row r="105" spans="1:5" ht="15.75" customHeight="1" x14ac:dyDescent="0.2">
      <c r="A105" s="18" t="s">
        <v>102</v>
      </c>
      <c r="B105" s="14"/>
      <c r="C105" t="s">
        <v>103</v>
      </c>
      <c r="D105" s="16"/>
      <c r="E105" s="10"/>
    </row>
    <row r="106" spans="1:5" ht="15.75" customHeight="1" x14ac:dyDescent="0.2">
      <c r="A106" s="17" t="s">
        <v>104</v>
      </c>
      <c r="B106" s="14"/>
      <c r="C106" t="s">
        <v>103</v>
      </c>
      <c r="D106" s="16"/>
      <c r="E106" s="10"/>
    </row>
    <row r="107" spans="1:5" ht="15.75" customHeight="1" x14ac:dyDescent="0.2">
      <c r="A107" s="17" t="s">
        <v>105</v>
      </c>
      <c r="B107" s="14"/>
      <c r="C107" t="s">
        <v>106</v>
      </c>
      <c r="D107" s="16"/>
      <c r="E107" s="10"/>
    </row>
    <row r="108" spans="1:5" ht="15.75" customHeight="1" x14ac:dyDescent="0.2">
      <c r="A108" s="17" t="s">
        <v>107</v>
      </c>
      <c r="B108" s="14"/>
      <c r="C108" t="s">
        <v>100</v>
      </c>
      <c r="D108" s="19"/>
      <c r="E108" s="10"/>
    </row>
    <row r="109" spans="1:5" ht="15.75" customHeight="1" x14ac:dyDescent="0.2">
      <c r="A109" s="17" t="s">
        <v>108</v>
      </c>
      <c r="B109" s="14"/>
      <c r="C109" t="s">
        <v>103</v>
      </c>
      <c r="D109" s="16"/>
      <c r="E109" s="10"/>
    </row>
    <row r="110" spans="1:5" ht="15.75" customHeight="1" x14ac:dyDescent="0.2">
      <c r="A110" s="17" t="s">
        <v>109</v>
      </c>
      <c r="B110" s="14"/>
      <c r="C110" t="s">
        <v>103</v>
      </c>
      <c r="D110" s="19"/>
      <c r="E110" s="10"/>
    </row>
    <row r="111" spans="1:5" ht="15.75" customHeight="1" x14ac:dyDescent="0.2">
      <c r="A111" s="17" t="s">
        <v>110</v>
      </c>
      <c r="B111" s="14"/>
      <c r="C111" t="s">
        <v>106</v>
      </c>
      <c r="D111" s="10"/>
      <c r="E111" s="10"/>
    </row>
    <row r="112" spans="1:5" ht="15.75" customHeight="1" x14ac:dyDescent="0.2">
      <c r="D112" s="10"/>
      <c r="E112" s="10"/>
    </row>
    <row r="113" spans="1:5" ht="15.75" customHeight="1" x14ac:dyDescent="0.2">
      <c r="D113" s="10"/>
      <c r="E113" s="10"/>
    </row>
    <row r="114" spans="1:5" ht="15.75" customHeight="1" x14ac:dyDescent="0.2">
      <c r="A114" s="20" t="s">
        <v>111</v>
      </c>
      <c r="D114" s="10"/>
      <c r="E114" s="10"/>
    </row>
    <row r="115" spans="1:5" ht="15.75" customHeight="1" x14ac:dyDescent="0.2">
      <c r="A115" s="97" t="s">
        <v>112</v>
      </c>
      <c r="B115" s="21"/>
      <c r="D115" s="10"/>
      <c r="E115" s="10"/>
    </row>
    <row r="116" spans="1:5" ht="15.75" customHeight="1" x14ac:dyDescent="0.2">
      <c r="D116" s="10"/>
      <c r="E116" s="10"/>
    </row>
    <row r="117" spans="1:5" ht="15.75" customHeight="1" x14ac:dyDescent="0.2">
      <c r="A117" s="22" t="s">
        <v>113</v>
      </c>
      <c r="B117" s="21"/>
      <c r="C117" s="10"/>
      <c r="D117" s="10"/>
      <c r="E117" s="10"/>
    </row>
    <row r="118" spans="1:5" ht="15.75" customHeight="1" x14ac:dyDescent="0.2">
      <c r="A118" s="97" t="s">
        <v>114</v>
      </c>
      <c r="B118" s="10"/>
      <c r="C118" s="10"/>
      <c r="D118" s="10"/>
      <c r="E118" s="10"/>
    </row>
    <row r="119" spans="1:5" ht="15.75" customHeight="1" x14ac:dyDescent="0.2">
      <c r="A119" s="97" t="s">
        <v>115</v>
      </c>
      <c r="B119" s="10"/>
      <c r="C119" s="10"/>
      <c r="D119" s="10"/>
      <c r="E119" s="10"/>
    </row>
    <row r="120" spans="1:5" ht="15.75" customHeight="1" x14ac:dyDescent="0.2">
      <c r="A120" s="97" t="s">
        <v>116</v>
      </c>
      <c r="C120" s="10"/>
      <c r="D120" s="10"/>
      <c r="E120" s="10"/>
    </row>
    <row r="121" spans="1:5" ht="15.75" customHeight="1" x14ac:dyDescent="0.2">
      <c r="A121" s="97" t="s">
        <v>117</v>
      </c>
      <c r="C121" s="10"/>
      <c r="D121" s="10"/>
      <c r="E121" s="10"/>
    </row>
    <row r="122" spans="1:5" ht="15.75" customHeight="1" x14ac:dyDescent="0.2">
      <c r="A122" s="97" t="s">
        <v>118</v>
      </c>
      <c r="C122" s="10"/>
      <c r="D122" s="10"/>
      <c r="E122" s="10"/>
    </row>
    <row r="123" spans="1:5" ht="15.75" customHeight="1" x14ac:dyDescent="0.2">
      <c r="C123" s="10"/>
      <c r="D123" s="10"/>
      <c r="E123" s="10"/>
    </row>
    <row r="124" spans="1:5" ht="15.75" customHeight="1" x14ac:dyDescent="0.2">
      <c r="A124" s="97" t="s">
        <v>119</v>
      </c>
      <c r="C124" s="10"/>
      <c r="D124" s="10"/>
      <c r="E124" s="10"/>
    </row>
    <row r="125" spans="1:5" ht="15.75" customHeight="1" x14ac:dyDescent="0.2">
      <c r="A125" s="97" t="s">
        <v>120</v>
      </c>
      <c r="C125" s="10"/>
      <c r="D125" s="10"/>
      <c r="E125" s="10"/>
    </row>
    <row r="126" spans="1:5" ht="15.75" customHeight="1" x14ac:dyDescent="0.2">
      <c r="A126" s="97" t="s">
        <v>121</v>
      </c>
      <c r="C126" s="10"/>
      <c r="D126" s="10"/>
      <c r="E126" s="10"/>
    </row>
    <row r="127" spans="1:5" ht="15.75" customHeight="1" x14ac:dyDescent="0.2">
      <c r="A127" s="97" t="s">
        <v>122</v>
      </c>
      <c r="C127" s="10"/>
      <c r="D127" s="10"/>
      <c r="E127" s="10"/>
    </row>
    <row r="128" spans="1:5" ht="15.75" customHeight="1" x14ac:dyDescent="0.2">
      <c r="A128" s="97" t="s">
        <v>123</v>
      </c>
      <c r="B128" s="10"/>
      <c r="C128" s="10"/>
      <c r="D128" s="10"/>
      <c r="E128" s="10"/>
    </row>
    <row r="129" spans="1:5" ht="15.75" customHeight="1" x14ac:dyDescent="0.2">
      <c r="B129" s="10"/>
      <c r="C129" s="10"/>
      <c r="D129" s="10"/>
      <c r="E129" s="10"/>
    </row>
    <row r="130" spans="1:5" ht="15.75" customHeight="1" x14ac:dyDescent="0.2">
      <c r="A130" s="22" t="s">
        <v>124</v>
      </c>
      <c r="B130" s="10"/>
      <c r="C130" s="10"/>
      <c r="D130" s="10"/>
      <c r="E130" s="10"/>
    </row>
    <row r="131" spans="1:5" ht="15.75" customHeight="1" x14ac:dyDescent="0.2">
      <c r="A131" s="97" t="s">
        <v>125</v>
      </c>
      <c r="B131" s="10"/>
      <c r="C131" s="10"/>
      <c r="D131" s="10"/>
      <c r="E131" s="10"/>
    </row>
    <row r="132" spans="1:5" ht="15.75" customHeight="1" x14ac:dyDescent="0.2">
      <c r="A132" s="97" t="s">
        <v>126</v>
      </c>
      <c r="B132" s="10"/>
      <c r="C132" s="10"/>
      <c r="D132" s="10"/>
      <c r="E132" s="10"/>
    </row>
    <row r="133" spans="1:5" ht="15.75" customHeight="1" x14ac:dyDescent="0.2">
      <c r="A133" s="97" t="s">
        <v>127</v>
      </c>
      <c r="C133" s="10"/>
      <c r="D133" s="10"/>
      <c r="E133" s="10"/>
    </row>
    <row r="134" spans="1:5" ht="15.75" customHeight="1" x14ac:dyDescent="0.2">
      <c r="A134" s="97" t="s">
        <v>128</v>
      </c>
      <c r="B134" s="10"/>
      <c r="C134" s="10"/>
      <c r="D134" s="10"/>
      <c r="E134" s="10"/>
    </row>
    <row r="135" spans="1:5" ht="15.75" customHeight="1" x14ac:dyDescent="0.2">
      <c r="A135" s="97" t="s">
        <v>129</v>
      </c>
      <c r="B135" s="10"/>
      <c r="C135" s="10"/>
      <c r="D135" s="10"/>
      <c r="E135" s="10"/>
    </row>
    <row r="136" spans="1:5" ht="15.75" customHeight="1" x14ac:dyDescent="0.2">
      <c r="A136" s="97" t="s">
        <v>130</v>
      </c>
      <c r="B136" s="10"/>
      <c r="C136" s="10"/>
      <c r="D136" s="10"/>
      <c r="E136" s="10"/>
    </row>
    <row r="137" spans="1:5" ht="15.75" customHeight="1" x14ac:dyDescent="0.2">
      <c r="B137" s="10"/>
      <c r="C137" s="10"/>
      <c r="D137" s="10"/>
      <c r="E137" s="10"/>
    </row>
    <row r="138" spans="1:5" ht="15.75" customHeight="1" x14ac:dyDescent="0.2">
      <c r="A138" s="23" t="s">
        <v>131</v>
      </c>
      <c r="B138" s="10"/>
      <c r="C138" s="10"/>
      <c r="D138" s="10"/>
      <c r="E138" s="10"/>
    </row>
    <row r="139" spans="1:5" ht="15.75" customHeight="1" x14ac:dyDescent="0.2">
      <c r="A139" s="24" t="s">
        <v>132</v>
      </c>
      <c r="B139" s="10"/>
      <c r="C139" s="10"/>
      <c r="D139" s="10"/>
      <c r="E139" s="10"/>
    </row>
    <row r="140" spans="1:5" ht="15.75" customHeight="1" x14ac:dyDescent="0.2">
      <c r="B140" s="10"/>
      <c r="C140" s="10"/>
      <c r="D140" s="10"/>
      <c r="E140" s="10"/>
    </row>
    <row r="141" spans="1:5" ht="15.75" customHeight="1" x14ac:dyDescent="0.2">
      <c r="B141" s="14"/>
      <c r="C141" s="10"/>
      <c r="D141" s="10"/>
      <c r="E141" s="10"/>
    </row>
    <row r="142" spans="1:5" ht="15.75" customHeight="1" x14ac:dyDescent="0.2">
      <c r="B142" s="10"/>
      <c r="C142" s="10"/>
      <c r="D142" s="10"/>
      <c r="E142" s="10"/>
    </row>
    <row r="143" spans="1:5" ht="15.75" customHeight="1" x14ac:dyDescent="0.2">
      <c r="B143" s="10"/>
      <c r="C143" s="10"/>
      <c r="D143" s="10"/>
      <c r="E143" s="10"/>
    </row>
    <row r="144" spans="1:5" ht="15.75" customHeight="1" x14ac:dyDescent="0.2">
      <c r="B144" s="10"/>
      <c r="C144" s="10"/>
      <c r="D144" s="10"/>
      <c r="E144" s="10"/>
    </row>
    <row r="145" spans="2:5" ht="15.75" customHeight="1" x14ac:dyDescent="0.2">
      <c r="B145" s="10"/>
      <c r="C145" s="10"/>
      <c r="D145" s="10"/>
      <c r="E145" s="10"/>
    </row>
    <row r="146" spans="2:5" ht="15.75" customHeight="1" x14ac:dyDescent="0.2">
      <c r="B146" s="10"/>
      <c r="C146" s="10"/>
      <c r="D146" s="10"/>
      <c r="E146" s="10"/>
    </row>
    <row r="147" spans="2:5" ht="15.75" customHeight="1" x14ac:dyDescent="0.2">
      <c r="B147" s="10"/>
      <c r="C147" s="10"/>
      <c r="D147" s="10"/>
      <c r="E147" s="10"/>
    </row>
    <row r="148" spans="2:5" ht="15.75" customHeight="1" x14ac:dyDescent="0.2">
      <c r="B148" s="10"/>
      <c r="C148" s="10"/>
      <c r="D148" s="10"/>
      <c r="E148" s="10"/>
    </row>
    <row r="149" spans="2:5" ht="15.75" customHeight="1" x14ac:dyDescent="0.2">
      <c r="B149" s="10"/>
      <c r="C149" s="10"/>
      <c r="D149" s="10"/>
      <c r="E149" s="10"/>
    </row>
    <row r="150" spans="2:5" ht="15.75" customHeight="1" x14ac:dyDescent="0.2">
      <c r="B150" s="10"/>
      <c r="C150" s="10"/>
      <c r="D150" s="10"/>
      <c r="E150" s="10"/>
    </row>
    <row r="151" spans="2:5" ht="15.75" customHeight="1" x14ac:dyDescent="0.2">
      <c r="B151" s="10"/>
      <c r="C151" s="10"/>
      <c r="D151" s="10"/>
      <c r="E151" s="10"/>
    </row>
    <row r="152" spans="2:5" ht="15.75" customHeight="1" x14ac:dyDescent="0.2">
      <c r="B152" s="10"/>
      <c r="C152" s="10"/>
      <c r="D152" s="10"/>
      <c r="E152" s="10"/>
    </row>
    <row r="153" spans="2:5" ht="15.75" customHeight="1" x14ac:dyDescent="0.2">
      <c r="B153" s="10"/>
      <c r="C153" s="10"/>
      <c r="D153" s="10"/>
      <c r="E153" s="10"/>
    </row>
    <row r="154" spans="2:5" ht="15.75" customHeight="1" x14ac:dyDescent="0.2">
      <c r="B154" s="10"/>
      <c r="C154" s="10"/>
      <c r="D154" s="10"/>
      <c r="E154" s="10"/>
    </row>
    <row r="155" spans="2:5" ht="15.75" customHeight="1" x14ac:dyDescent="0.2">
      <c r="B155" s="10"/>
      <c r="C155" s="10"/>
      <c r="D155" s="10"/>
      <c r="E155" s="10"/>
    </row>
    <row r="156" spans="2:5" ht="15.75" customHeight="1" x14ac:dyDescent="0.2">
      <c r="B156" s="10"/>
      <c r="C156" s="10"/>
      <c r="D156" s="10"/>
      <c r="E156" s="10"/>
    </row>
    <row r="157" spans="2:5" ht="15.75" customHeight="1" x14ac:dyDescent="0.2">
      <c r="B157" s="10"/>
      <c r="C157" s="10"/>
      <c r="D157" s="10"/>
      <c r="E157" s="10"/>
    </row>
    <row r="158" spans="2:5" ht="15.75" customHeight="1" x14ac:dyDescent="0.2">
      <c r="B158" s="10"/>
      <c r="C158" s="10"/>
      <c r="D158" s="10"/>
      <c r="E158" s="10"/>
    </row>
    <row r="159" spans="2:5" ht="15.75" customHeight="1" x14ac:dyDescent="0.2">
      <c r="B159" s="10"/>
      <c r="C159" s="10"/>
      <c r="D159" s="10"/>
      <c r="E159" s="10"/>
    </row>
    <row r="160" spans="2:5" ht="15.75" customHeight="1" x14ac:dyDescent="0.2">
      <c r="B160" s="10"/>
      <c r="C160" s="10"/>
      <c r="D160" s="10"/>
      <c r="E160" s="10"/>
    </row>
    <row r="161" spans="2:5" ht="15.75" customHeight="1" x14ac:dyDescent="0.2">
      <c r="B161" s="10"/>
      <c r="C161" s="10"/>
      <c r="D161" s="10"/>
      <c r="E161" s="10"/>
    </row>
    <row r="162" spans="2:5" ht="15.75" customHeight="1" x14ac:dyDescent="0.2">
      <c r="B162" s="10"/>
      <c r="C162" s="10"/>
      <c r="D162" s="10"/>
      <c r="E162" s="10"/>
    </row>
    <row r="163" spans="2:5" ht="15.75" customHeight="1" x14ac:dyDescent="0.2">
      <c r="B163" s="10"/>
      <c r="C163" s="10"/>
      <c r="D163" s="10"/>
      <c r="E163" s="10"/>
    </row>
    <row r="164" spans="2:5" ht="15.75" customHeight="1" x14ac:dyDescent="0.2">
      <c r="B164" s="10"/>
      <c r="C164" s="10"/>
      <c r="D164" s="10"/>
      <c r="E164" s="10"/>
    </row>
    <row r="165" spans="2:5" ht="15.75" customHeight="1" x14ac:dyDescent="0.2">
      <c r="B165" s="10"/>
      <c r="C165" s="10"/>
      <c r="D165" s="10"/>
      <c r="E165" s="10"/>
    </row>
    <row r="166" spans="2:5" ht="15.75" customHeight="1" x14ac:dyDescent="0.2">
      <c r="B166" s="10"/>
      <c r="C166" s="10"/>
      <c r="D166" s="10"/>
      <c r="E166" s="10"/>
    </row>
    <row r="167" spans="2:5" ht="15.75" customHeight="1" x14ac:dyDescent="0.2">
      <c r="B167" s="10"/>
      <c r="C167" s="10"/>
      <c r="D167" s="10"/>
      <c r="E167" s="10"/>
    </row>
    <row r="168" spans="2:5" ht="15.75" customHeight="1" x14ac:dyDescent="0.2">
      <c r="B168" s="10"/>
      <c r="C168" s="10"/>
      <c r="D168" s="10"/>
      <c r="E168" s="10"/>
    </row>
    <row r="169" spans="2:5" ht="15.75" customHeight="1" x14ac:dyDescent="0.2">
      <c r="B169" s="10"/>
      <c r="C169" s="10"/>
      <c r="D169" s="10"/>
      <c r="E169" s="10"/>
    </row>
    <row r="170" spans="2:5" ht="15.75" customHeight="1" x14ac:dyDescent="0.2">
      <c r="B170" s="10"/>
      <c r="C170" s="10"/>
      <c r="D170" s="10"/>
      <c r="E170" s="10"/>
    </row>
    <row r="171" spans="2:5" ht="15.75" customHeight="1" x14ac:dyDescent="0.2">
      <c r="B171" s="10"/>
      <c r="C171" s="10"/>
      <c r="D171" s="10"/>
      <c r="E171" s="10"/>
    </row>
    <row r="172" spans="2:5" ht="15.75" customHeight="1" x14ac:dyDescent="0.2">
      <c r="B172" s="10"/>
      <c r="C172" s="10"/>
      <c r="D172" s="10"/>
      <c r="E172" s="10"/>
    </row>
    <row r="173" spans="2:5" ht="15.75" customHeight="1" x14ac:dyDescent="0.2">
      <c r="B173" s="10"/>
      <c r="C173" s="10"/>
      <c r="D173" s="10"/>
      <c r="E173" s="10"/>
    </row>
    <row r="174" spans="2:5" ht="15.75" customHeight="1" x14ac:dyDescent="0.2">
      <c r="B174" s="10"/>
      <c r="C174" s="10"/>
      <c r="D174" s="10"/>
      <c r="E174" s="10"/>
    </row>
    <row r="175" spans="2:5" ht="15.75" customHeight="1" x14ac:dyDescent="0.2">
      <c r="B175" s="10"/>
      <c r="C175" s="10"/>
      <c r="D175" s="10"/>
      <c r="E175" s="10"/>
    </row>
    <row r="176" spans="2:5" ht="15.75" customHeight="1" x14ac:dyDescent="0.2">
      <c r="B176" s="10"/>
      <c r="C176" s="10"/>
      <c r="D176" s="10"/>
      <c r="E176" s="10"/>
    </row>
    <row r="177" spans="2:5" ht="15.75" customHeight="1" x14ac:dyDescent="0.2">
      <c r="B177" s="10"/>
      <c r="C177" s="10"/>
      <c r="D177" s="10"/>
      <c r="E177" s="10"/>
    </row>
    <row r="178" spans="2:5" ht="15.75" customHeight="1" x14ac:dyDescent="0.2">
      <c r="B178" s="10"/>
      <c r="C178" s="10"/>
      <c r="D178" s="10"/>
      <c r="E178" s="10"/>
    </row>
    <row r="179" spans="2:5" ht="15.75" customHeight="1" x14ac:dyDescent="0.2">
      <c r="B179" s="10"/>
      <c r="C179" s="10"/>
      <c r="D179" s="10"/>
      <c r="E179" s="10"/>
    </row>
    <row r="180" spans="2:5" ht="15.75" customHeight="1" x14ac:dyDescent="0.2">
      <c r="B180" s="10"/>
      <c r="C180" s="10"/>
      <c r="D180" s="10"/>
      <c r="E180" s="10"/>
    </row>
    <row r="181" spans="2:5" ht="15.75" customHeight="1" x14ac:dyDescent="0.2">
      <c r="B181" s="10"/>
      <c r="C181" s="10"/>
      <c r="D181" s="10"/>
      <c r="E181" s="10"/>
    </row>
    <row r="182" spans="2:5" ht="15.75" customHeight="1" x14ac:dyDescent="0.2">
      <c r="B182" s="10"/>
      <c r="C182" s="10"/>
      <c r="D182" s="10"/>
      <c r="E182" s="10"/>
    </row>
    <row r="183" spans="2:5" ht="15.75" customHeight="1" x14ac:dyDescent="0.2">
      <c r="B183" s="10"/>
      <c r="C183" s="10"/>
      <c r="D183" s="10"/>
      <c r="E183" s="10"/>
    </row>
    <row r="184" spans="2:5" ht="15.75" customHeight="1" x14ac:dyDescent="0.2">
      <c r="B184" s="10"/>
      <c r="C184" s="10"/>
      <c r="D184" s="10"/>
      <c r="E184" s="10"/>
    </row>
    <row r="185" spans="2:5" ht="15.75" customHeight="1" x14ac:dyDescent="0.2">
      <c r="B185" s="10"/>
      <c r="C185" s="10"/>
      <c r="D185" s="10"/>
      <c r="E185" s="10"/>
    </row>
    <row r="186" spans="2:5" ht="15.75" customHeight="1" x14ac:dyDescent="0.2">
      <c r="B186" s="10"/>
      <c r="C186" s="10"/>
      <c r="D186" s="10"/>
      <c r="E186" s="10"/>
    </row>
    <row r="187" spans="2:5" ht="15.75" customHeight="1" x14ac:dyDescent="0.2">
      <c r="B187" s="10"/>
      <c r="C187" s="10"/>
      <c r="D187" s="10"/>
      <c r="E187" s="10"/>
    </row>
    <row r="188" spans="2:5" ht="15.75" customHeight="1" x14ac:dyDescent="0.2">
      <c r="B188" s="10"/>
      <c r="C188" s="10"/>
      <c r="D188" s="10"/>
      <c r="E188" s="10"/>
    </row>
    <row r="189" spans="2:5" ht="15.75" customHeight="1" x14ac:dyDescent="0.2">
      <c r="B189" s="10"/>
      <c r="C189" s="10"/>
      <c r="D189" s="10"/>
      <c r="E189" s="10"/>
    </row>
    <row r="190" spans="2:5" ht="15.75" customHeight="1" x14ac:dyDescent="0.2">
      <c r="B190" s="10"/>
      <c r="C190" s="10"/>
      <c r="D190" s="10"/>
      <c r="E190" s="10"/>
    </row>
    <row r="191" spans="2:5" ht="15.75" customHeight="1" x14ac:dyDescent="0.2">
      <c r="B191" s="10"/>
      <c r="C191" s="10"/>
      <c r="D191" s="10"/>
      <c r="E191" s="10"/>
    </row>
    <row r="192" spans="2:5" ht="15.75" customHeight="1" x14ac:dyDescent="0.2">
      <c r="B192" s="10"/>
      <c r="C192" s="10"/>
      <c r="D192" s="10"/>
      <c r="E192" s="10"/>
    </row>
    <row r="193" spans="2:5" ht="15.75" customHeight="1" x14ac:dyDescent="0.2">
      <c r="B193" s="10"/>
      <c r="C193" s="10"/>
      <c r="D193" s="10"/>
      <c r="E193" s="10"/>
    </row>
    <row r="194" spans="2:5" ht="15.75" customHeight="1" x14ac:dyDescent="0.2">
      <c r="B194" s="10"/>
      <c r="C194" s="10"/>
      <c r="D194" s="10"/>
      <c r="E194" s="10"/>
    </row>
    <row r="195" spans="2:5" ht="15.75" customHeight="1" x14ac:dyDescent="0.2">
      <c r="B195" s="10"/>
      <c r="C195" s="10"/>
      <c r="D195" s="10"/>
      <c r="E195" s="10"/>
    </row>
    <row r="196" spans="2:5" ht="15.75" customHeight="1" x14ac:dyDescent="0.2">
      <c r="B196" s="10"/>
      <c r="C196" s="10"/>
      <c r="D196" s="10"/>
      <c r="E196" s="10"/>
    </row>
    <row r="197" spans="2:5" ht="15.75" customHeight="1" x14ac:dyDescent="0.2">
      <c r="B197" s="10"/>
      <c r="C197" s="10"/>
      <c r="D197" s="10"/>
      <c r="E197" s="10"/>
    </row>
    <row r="198" spans="2:5" ht="15.75" customHeight="1" x14ac:dyDescent="0.2">
      <c r="B198" s="10"/>
      <c r="C198" s="10"/>
      <c r="D198" s="10"/>
      <c r="E198" s="10"/>
    </row>
    <row r="199" spans="2:5" ht="15.75" customHeight="1" x14ac:dyDescent="0.2">
      <c r="B199" s="10"/>
      <c r="C199" s="10"/>
      <c r="D199" s="10"/>
      <c r="E199" s="10"/>
    </row>
    <row r="200" spans="2:5" ht="15.75" customHeight="1" x14ac:dyDescent="0.2">
      <c r="B200" s="10"/>
      <c r="C200" s="10"/>
      <c r="D200" s="10"/>
      <c r="E200" s="10"/>
    </row>
    <row r="201" spans="2:5" ht="15.75" customHeight="1" x14ac:dyDescent="0.2">
      <c r="B201" s="10"/>
      <c r="C201" s="10"/>
      <c r="D201" s="10"/>
      <c r="E201" s="10"/>
    </row>
    <row r="202" spans="2:5" ht="15.75" customHeight="1" x14ac:dyDescent="0.2">
      <c r="B202" s="10"/>
      <c r="C202" s="10"/>
      <c r="D202" s="10"/>
      <c r="E202" s="10"/>
    </row>
    <row r="203" spans="2:5" ht="15.75" customHeight="1" x14ac:dyDescent="0.2">
      <c r="B203" s="10"/>
      <c r="C203" s="10"/>
      <c r="D203" s="10"/>
      <c r="E203" s="10"/>
    </row>
    <row r="204" spans="2:5" ht="15.75" customHeight="1" x14ac:dyDescent="0.2">
      <c r="B204" s="10"/>
      <c r="C204" s="10"/>
      <c r="D204" s="10"/>
      <c r="E204" s="10"/>
    </row>
    <row r="205" spans="2:5" ht="15.75" customHeight="1" x14ac:dyDescent="0.2">
      <c r="B205" s="10"/>
      <c r="C205" s="10"/>
      <c r="D205" s="10"/>
      <c r="E205" s="10"/>
    </row>
    <row r="206" spans="2:5" ht="15.75" customHeight="1" x14ac:dyDescent="0.2">
      <c r="B206" s="10"/>
      <c r="C206" s="10"/>
      <c r="D206" s="10"/>
      <c r="E206" s="10"/>
    </row>
    <row r="207" spans="2:5" ht="15.75" customHeight="1" x14ac:dyDescent="0.2">
      <c r="B207" s="10"/>
      <c r="C207" s="10"/>
      <c r="D207" s="10"/>
      <c r="E207" s="10"/>
    </row>
    <row r="208" spans="2:5" ht="15.75" customHeight="1" x14ac:dyDescent="0.2">
      <c r="B208" s="10"/>
      <c r="C208" s="10"/>
      <c r="D208" s="10"/>
      <c r="E208" s="10"/>
    </row>
    <row r="209" spans="2:5" ht="15.75" customHeight="1" x14ac:dyDescent="0.2">
      <c r="B209" s="10"/>
      <c r="C209" s="10"/>
      <c r="D209" s="10"/>
      <c r="E209" s="10"/>
    </row>
    <row r="210" spans="2:5" ht="15.75" customHeight="1" x14ac:dyDescent="0.2">
      <c r="B210" s="10"/>
      <c r="C210" s="10"/>
      <c r="D210" s="10"/>
      <c r="E210" s="10"/>
    </row>
    <row r="211" spans="2:5" ht="15.75" customHeight="1" x14ac:dyDescent="0.2">
      <c r="B211" s="10"/>
      <c r="C211" s="10"/>
      <c r="D211" s="10"/>
      <c r="E211" s="10"/>
    </row>
    <row r="212" spans="2:5" ht="15.75" customHeight="1" x14ac:dyDescent="0.2">
      <c r="B212" s="10"/>
      <c r="C212" s="10"/>
      <c r="D212" s="10"/>
      <c r="E212" s="10"/>
    </row>
    <row r="213" spans="2:5" ht="15.75" customHeight="1" x14ac:dyDescent="0.2">
      <c r="B213" s="10"/>
      <c r="C213" s="10"/>
      <c r="D213" s="10"/>
      <c r="E213" s="10"/>
    </row>
    <row r="214" spans="2:5" ht="15.75" customHeight="1" x14ac:dyDescent="0.2">
      <c r="B214" s="10"/>
      <c r="C214" s="10"/>
      <c r="D214" s="10"/>
      <c r="E214" s="10"/>
    </row>
    <row r="215" spans="2:5" ht="15.75" customHeight="1" x14ac:dyDescent="0.2">
      <c r="B215" s="10"/>
      <c r="C215" s="10"/>
      <c r="D215" s="10"/>
      <c r="E215" s="10"/>
    </row>
    <row r="216" spans="2:5" ht="15.75" customHeight="1" x14ac:dyDescent="0.2">
      <c r="B216" s="10"/>
      <c r="C216" s="10"/>
      <c r="D216" s="10"/>
      <c r="E216" s="10"/>
    </row>
    <row r="217" spans="2:5" ht="15.75" customHeight="1" x14ac:dyDescent="0.2">
      <c r="B217" s="10"/>
      <c r="C217" s="10"/>
      <c r="D217" s="10"/>
      <c r="E217" s="10"/>
    </row>
    <row r="218" spans="2:5" ht="15.75" customHeight="1" x14ac:dyDescent="0.2">
      <c r="B218" s="10"/>
      <c r="C218" s="10"/>
      <c r="D218" s="10"/>
      <c r="E218" s="10"/>
    </row>
    <row r="219" spans="2:5" ht="15.75" customHeight="1" x14ac:dyDescent="0.2">
      <c r="B219" s="10"/>
      <c r="C219" s="10"/>
      <c r="D219" s="10"/>
      <c r="E219" s="10"/>
    </row>
    <row r="220" spans="2:5" ht="15.75" customHeight="1" x14ac:dyDescent="0.2">
      <c r="B220" s="10"/>
      <c r="C220" s="10"/>
      <c r="D220" s="10"/>
      <c r="E220" s="10"/>
    </row>
    <row r="221" spans="2:5" ht="15.75" customHeight="1" x14ac:dyDescent="0.2">
      <c r="B221" s="10"/>
      <c r="C221" s="10"/>
      <c r="D221" s="10"/>
      <c r="E221" s="10"/>
    </row>
    <row r="222" spans="2:5" ht="15.75" customHeight="1" x14ac:dyDescent="0.2">
      <c r="B222" s="10"/>
      <c r="C222" s="10"/>
      <c r="D222" s="10"/>
      <c r="E222" s="10"/>
    </row>
    <row r="223" spans="2:5" ht="15.75" customHeight="1" x14ac:dyDescent="0.2">
      <c r="B223" s="10"/>
      <c r="C223" s="10"/>
      <c r="D223" s="10"/>
      <c r="E223" s="10"/>
    </row>
    <row r="224" spans="2:5" ht="15.75" customHeight="1" x14ac:dyDescent="0.2">
      <c r="B224" s="10"/>
      <c r="C224" s="10"/>
      <c r="D224" s="10"/>
      <c r="E224" s="10"/>
    </row>
    <row r="225" spans="2:5" ht="15.75" customHeight="1" x14ac:dyDescent="0.2">
      <c r="B225" s="10"/>
      <c r="C225" s="10"/>
      <c r="D225" s="10"/>
      <c r="E225" s="10"/>
    </row>
    <row r="226" spans="2:5" ht="15.75" customHeight="1" x14ac:dyDescent="0.2">
      <c r="B226" s="10"/>
      <c r="C226" s="10"/>
      <c r="D226" s="10"/>
      <c r="E226" s="10"/>
    </row>
    <row r="227" spans="2:5" ht="15.75" customHeight="1" x14ac:dyDescent="0.2">
      <c r="B227" s="10"/>
      <c r="C227" s="10"/>
      <c r="D227" s="10"/>
      <c r="E227" s="10"/>
    </row>
    <row r="228" spans="2:5" ht="15.75" customHeight="1" x14ac:dyDescent="0.2">
      <c r="B228" s="10"/>
      <c r="C228" s="10"/>
      <c r="D228" s="10"/>
      <c r="E228" s="10"/>
    </row>
    <row r="229" spans="2:5" ht="15.75" customHeight="1" x14ac:dyDescent="0.2">
      <c r="B229" s="10"/>
      <c r="C229" s="10"/>
      <c r="D229" s="10"/>
      <c r="E229" s="10"/>
    </row>
    <row r="230" spans="2:5" ht="15.75" customHeight="1" x14ac:dyDescent="0.2">
      <c r="B230" s="10"/>
      <c r="C230" s="10"/>
      <c r="D230" s="10"/>
      <c r="E230" s="10"/>
    </row>
    <row r="231" spans="2:5" ht="15.75" customHeight="1" x14ac:dyDescent="0.2">
      <c r="B231" s="10"/>
      <c r="C231" s="10"/>
      <c r="D231" s="10"/>
      <c r="E231" s="10"/>
    </row>
    <row r="232" spans="2:5" ht="15.75" customHeight="1" x14ac:dyDescent="0.2">
      <c r="B232" s="10"/>
      <c r="C232" s="10"/>
      <c r="D232" s="10"/>
      <c r="E232" s="10"/>
    </row>
    <row r="233" spans="2:5" ht="15.75" customHeight="1" x14ac:dyDescent="0.2">
      <c r="B233" s="10"/>
      <c r="C233" s="10"/>
      <c r="D233" s="10"/>
      <c r="E233" s="10"/>
    </row>
    <row r="234" spans="2:5" ht="15.75" customHeight="1" x14ac:dyDescent="0.2">
      <c r="B234" s="10"/>
      <c r="C234" s="10"/>
      <c r="D234" s="10"/>
      <c r="E234" s="10"/>
    </row>
    <row r="235" spans="2:5" ht="15.75" customHeight="1" x14ac:dyDescent="0.2">
      <c r="B235" s="10"/>
      <c r="C235" s="10"/>
      <c r="D235" s="10"/>
      <c r="E235" s="10"/>
    </row>
    <row r="236" spans="2:5" ht="15.75" customHeight="1" x14ac:dyDescent="0.2">
      <c r="B236" s="10"/>
      <c r="C236" s="10"/>
      <c r="D236" s="10"/>
      <c r="E236" s="10"/>
    </row>
    <row r="237" spans="2:5" ht="15.75" customHeight="1" x14ac:dyDescent="0.2">
      <c r="B237" s="10"/>
      <c r="C237" s="10"/>
      <c r="D237" s="10"/>
      <c r="E237" s="10"/>
    </row>
    <row r="238" spans="2:5" ht="15.75" customHeight="1" x14ac:dyDescent="0.2">
      <c r="B238" s="10"/>
      <c r="C238" s="10"/>
      <c r="D238" s="10"/>
      <c r="E238" s="10"/>
    </row>
    <row r="239" spans="2:5" ht="15.75" customHeight="1" x14ac:dyDescent="0.2">
      <c r="B239" s="10"/>
      <c r="C239" s="10"/>
      <c r="D239" s="10"/>
      <c r="E239" s="10"/>
    </row>
    <row r="240" spans="2:5" ht="15.75" customHeight="1" x14ac:dyDescent="0.2">
      <c r="B240" s="10"/>
      <c r="C240" s="10"/>
      <c r="D240" s="10"/>
      <c r="E240" s="10"/>
    </row>
    <row r="241" spans="2:5" ht="15.75" customHeight="1" x14ac:dyDescent="0.2">
      <c r="B241" s="10"/>
      <c r="C241" s="10"/>
      <c r="D241" s="10"/>
      <c r="E241" s="10"/>
    </row>
    <row r="242" spans="2:5" ht="15.75" customHeight="1" x14ac:dyDescent="0.2">
      <c r="B242" s="10"/>
      <c r="C242" s="10"/>
      <c r="D242" s="10"/>
      <c r="E242" s="10"/>
    </row>
    <row r="243" spans="2:5" ht="15.75" customHeight="1" x14ac:dyDescent="0.2">
      <c r="B243" s="10"/>
      <c r="C243" s="10"/>
      <c r="D243" s="10"/>
      <c r="E243" s="10"/>
    </row>
    <row r="244" spans="2:5" ht="15.75" customHeight="1" x14ac:dyDescent="0.2">
      <c r="B244" s="10"/>
      <c r="C244" s="10"/>
      <c r="D244" s="10"/>
      <c r="E244" s="10"/>
    </row>
    <row r="245" spans="2:5" ht="15.75" customHeight="1" x14ac:dyDescent="0.2">
      <c r="B245" s="10"/>
      <c r="C245" s="10"/>
      <c r="D245" s="10"/>
      <c r="E245" s="10"/>
    </row>
    <row r="246" spans="2:5" ht="15.75" customHeight="1" x14ac:dyDescent="0.2">
      <c r="B246" s="10"/>
      <c r="C246" s="10"/>
      <c r="D246" s="10"/>
      <c r="E246" s="10"/>
    </row>
    <row r="247" spans="2:5" ht="15.75" customHeight="1" x14ac:dyDescent="0.2">
      <c r="B247" s="10"/>
      <c r="C247" s="10"/>
      <c r="D247" s="10"/>
      <c r="E247" s="10"/>
    </row>
    <row r="248" spans="2:5" ht="15.75" customHeight="1" x14ac:dyDescent="0.2">
      <c r="B248" s="10"/>
      <c r="C248" s="10"/>
      <c r="D248" s="10"/>
      <c r="E248" s="10"/>
    </row>
    <row r="249" spans="2:5" ht="15.75" customHeight="1" x14ac:dyDescent="0.2">
      <c r="B249" s="10"/>
      <c r="C249" s="10"/>
      <c r="D249" s="10"/>
      <c r="E249" s="10"/>
    </row>
    <row r="250" spans="2:5" ht="15.75" customHeight="1" x14ac:dyDescent="0.2">
      <c r="B250" s="10"/>
      <c r="C250" s="10"/>
      <c r="D250" s="10"/>
      <c r="E250" s="10"/>
    </row>
    <row r="251" spans="2:5" ht="15.75" customHeight="1" x14ac:dyDescent="0.2">
      <c r="B251" s="10"/>
      <c r="C251" s="10"/>
      <c r="D251" s="10"/>
      <c r="E251" s="10"/>
    </row>
    <row r="252" spans="2:5" ht="15.75" customHeight="1" x14ac:dyDescent="0.2">
      <c r="B252" s="10"/>
      <c r="C252" s="10"/>
      <c r="D252" s="10"/>
      <c r="E252" s="10"/>
    </row>
    <row r="253" spans="2:5" ht="15.75" customHeight="1" x14ac:dyDescent="0.2">
      <c r="B253" s="10"/>
      <c r="C253" s="10"/>
      <c r="D253" s="10"/>
      <c r="E253" s="10"/>
    </row>
    <row r="254" spans="2:5" ht="15.75" customHeight="1" x14ac:dyDescent="0.2">
      <c r="B254" s="10"/>
      <c r="C254" s="10"/>
      <c r="D254" s="10"/>
      <c r="E254" s="10"/>
    </row>
    <row r="255" spans="2:5" ht="15.75" customHeight="1" x14ac:dyDescent="0.2">
      <c r="B255" s="10"/>
      <c r="C255" s="10"/>
      <c r="D255" s="10"/>
      <c r="E255" s="10"/>
    </row>
    <row r="256" spans="2:5" ht="15.75" customHeight="1" x14ac:dyDescent="0.2">
      <c r="B256" s="10"/>
      <c r="C256" s="10"/>
      <c r="D256" s="10"/>
      <c r="E256" s="10"/>
    </row>
    <row r="257" spans="2:5" ht="15.75" customHeight="1" x14ac:dyDescent="0.2">
      <c r="B257" s="10"/>
      <c r="C257" s="10"/>
      <c r="D257" s="10"/>
      <c r="E257" s="10"/>
    </row>
    <row r="258" spans="2:5" ht="15.75" customHeight="1" x14ac:dyDescent="0.2">
      <c r="B258" s="10"/>
      <c r="C258" s="10"/>
      <c r="D258" s="10"/>
      <c r="E258" s="10"/>
    </row>
    <row r="259" spans="2:5" ht="15.75" customHeight="1" x14ac:dyDescent="0.2">
      <c r="B259" s="10"/>
      <c r="C259" s="10"/>
      <c r="D259" s="10"/>
      <c r="E259" s="10"/>
    </row>
    <row r="260" spans="2:5" ht="15.75" customHeight="1" x14ac:dyDescent="0.2">
      <c r="B260" s="10"/>
      <c r="C260" s="10"/>
      <c r="D260" s="10"/>
      <c r="E260" s="10"/>
    </row>
    <row r="261" spans="2:5" ht="15.75" customHeight="1" x14ac:dyDescent="0.2">
      <c r="B261" s="10"/>
      <c r="C261" s="10"/>
      <c r="D261" s="10"/>
      <c r="E261" s="10"/>
    </row>
    <row r="262" spans="2:5" ht="15.75" customHeight="1" x14ac:dyDescent="0.2">
      <c r="B262" s="10"/>
      <c r="C262" s="10"/>
      <c r="D262" s="10"/>
      <c r="E262" s="10"/>
    </row>
    <row r="263" spans="2:5" ht="15.75" customHeight="1" x14ac:dyDescent="0.2">
      <c r="B263" s="10"/>
      <c r="C263" s="10"/>
      <c r="D263" s="10"/>
      <c r="E263" s="10"/>
    </row>
    <row r="264" spans="2:5" ht="15.75" customHeight="1" x14ac:dyDescent="0.2">
      <c r="B264" s="10"/>
      <c r="C264" s="10"/>
      <c r="D264" s="10"/>
      <c r="E264" s="10"/>
    </row>
    <row r="265" spans="2:5" ht="15.75" customHeight="1" x14ac:dyDescent="0.2">
      <c r="B265" s="10"/>
      <c r="C265" s="10"/>
      <c r="D265" s="10"/>
      <c r="E265" s="10"/>
    </row>
    <row r="266" spans="2:5" ht="15.75" customHeight="1" x14ac:dyDescent="0.2">
      <c r="B266" s="10"/>
      <c r="C266" s="10"/>
      <c r="D266" s="10"/>
      <c r="E266" s="10"/>
    </row>
    <row r="267" spans="2:5" ht="15.75" customHeight="1" x14ac:dyDescent="0.2">
      <c r="B267" s="10"/>
      <c r="C267" s="10"/>
      <c r="D267" s="10"/>
      <c r="E267" s="10"/>
    </row>
    <row r="268" spans="2:5" ht="15.75" customHeight="1" x14ac:dyDescent="0.2">
      <c r="B268" s="10"/>
      <c r="C268" s="10"/>
      <c r="D268" s="10"/>
      <c r="E268" s="10"/>
    </row>
    <row r="269" spans="2:5" ht="15.75" customHeight="1" x14ac:dyDescent="0.2">
      <c r="B269" s="10"/>
      <c r="C269" s="10"/>
      <c r="D269" s="10"/>
      <c r="E269" s="10"/>
    </row>
    <row r="270" spans="2:5" ht="15.75" customHeight="1" x14ac:dyDescent="0.2">
      <c r="B270" s="10"/>
      <c r="C270" s="10"/>
      <c r="D270" s="10"/>
      <c r="E270" s="10"/>
    </row>
    <row r="271" spans="2:5" ht="15.75" customHeight="1" x14ac:dyDescent="0.2">
      <c r="B271" s="10"/>
      <c r="C271" s="10"/>
      <c r="D271" s="10"/>
      <c r="E271" s="10"/>
    </row>
    <row r="272" spans="2:5" ht="15.75" customHeight="1" x14ac:dyDescent="0.2">
      <c r="B272" s="10"/>
      <c r="C272" s="10"/>
      <c r="D272" s="10"/>
      <c r="E272" s="10"/>
    </row>
    <row r="273" spans="2:5" ht="15.75" customHeight="1" x14ac:dyDescent="0.2">
      <c r="B273" s="10"/>
      <c r="C273" s="10"/>
      <c r="D273" s="10"/>
      <c r="E273" s="10"/>
    </row>
    <row r="274" spans="2:5" ht="15.75" customHeight="1" x14ac:dyDescent="0.2">
      <c r="B274" s="10"/>
      <c r="C274" s="10"/>
      <c r="D274" s="10"/>
      <c r="E274" s="10"/>
    </row>
    <row r="275" spans="2:5" ht="15.75" customHeight="1" x14ac:dyDescent="0.2">
      <c r="B275" s="10"/>
      <c r="C275" s="10"/>
      <c r="D275" s="10"/>
      <c r="E275" s="10"/>
    </row>
    <row r="276" spans="2:5" ht="15.75" customHeight="1" x14ac:dyDescent="0.2">
      <c r="B276" s="10"/>
      <c r="C276" s="10"/>
      <c r="D276" s="10"/>
      <c r="E276" s="10"/>
    </row>
    <row r="277" spans="2:5" ht="15.75" customHeight="1" x14ac:dyDescent="0.2">
      <c r="B277" s="10"/>
      <c r="C277" s="10"/>
      <c r="D277" s="10"/>
      <c r="E277" s="10"/>
    </row>
    <row r="278" spans="2:5" ht="15.75" customHeight="1" x14ac:dyDescent="0.2">
      <c r="B278" s="10"/>
      <c r="C278" s="10"/>
      <c r="D278" s="10"/>
      <c r="E278" s="10"/>
    </row>
    <row r="279" spans="2:5" ht="15.75" customHeight="1" x14ac:dyDescent="0.2">
      <c r="B279" s="10"/>
      <c r="C279" s="10"/>
      <c r="D279" s="10"/>
      <c r="E279" s="10"/>
    </row>
    <row r="280" spans="2:5" ht="15.75" customHeight="1" x14ac:dyDescent="0.2">
      <c r="B280" s="10"/>
      <c r="C280" s="10"/>
      <c r="D280" s="10"/>
      <c r="E280" s="10"/>
    </row>
    <row r="281" spans="2:5" ht="15.75" customHeight="1" x14ac:dyDescent="0.2">
      <c r="B281" s="10"/>
      <c r="C281" s="10"/>
      <c r="D281" s="10"/>
      <c r="E281" s="10"/>
    </row>
    <row r="282" spans="2:5" ht="15.75" customHeight="1" x14ac:dyDescent="0.2">
      <c r="B282" s="10"/>
      <c r="C282" s="10"/>
      <c r="D282" s="10"/>
      <c r="E282" s="10"/>
    </row>
    <row r="283" spans="2:5" ht="15.75" customHeight="1" x14ac:dyDescent="0.2">
      <c r="B283" s="10"/>
      <c r="C283" s="10"/>
      <c r="D283" s="10"/>
      <c r="E283" s="10"/>
    </row>
    <row r="284" spans="2:5" ht="15.75" customHeight="1" x14ac:dyDescent="0.2">
      <c r="B284" s="10"/>
      <c r="C284" s="10"/>
      <c r="D284" s="10"/>
      <c r="E284" s="10"/>
    </row>
    <row r="285" spans="2:5" ht="15.75" customHeight="1" x14ac:dyDescent="0.2">
      <c r="B285" s="10"/>
      <c r="C285" s="10"/>
      <c r="D285" s="10"/>
      <c r="E285" s="10"/>
    </row>
    <row r="286" spans="2:5" ht="15.75" customHeight="1" x14ac:dyDescent="0.2">
      <c r="B286" s="10"/>
      <c r="C286" s="10"/>
      <c r="D286" s="10"/>
      <c r="E286" s="10"/>
    </row>
    <row r="287" spans="2:5" ht="15.75" customHeight="1" x14ac:dyDescent="0.2">
      <c r="B287" s="10"/>
      <c r="C287" s="10"/>
      <c r="D287" s="10"/>
      <c r="E287" s="10"/>
    </row>
    <row r="288" spans="2:5" ht="15.75" customHeight="1" x14ac:dyDescent="0.2">
      <c r="B288" s="10"/>
      <c r="C288" s="10"/>
      <c r="D288" s="10"/>
      <c r="E288" s="10"/>
    </row>
    <row r="289" spans="2:5" ht="15.75" customHeight="1" x14ac:dyDescent="0.2">
      <c r="B289" s="10"/>
      <c r="C289" s="10"/>
      <c r="D289" s="10"/>
      <c r="E289" s="10"/>
    </row>
    <row r="290" spans="2:5" ht="15.75" customHeight="1" x14ac:dyDescent="0.2">
      <c r="B290" s="10"/>
      <c r="C290" s="10"/>
      <c r="D290" s="10"/>
      <c r="E290" s="10"/>
    </row>
    <row r="291" spans="2:5" ht="15.75" customHeight="1" x14ac:dyDescent="0.2">
      <c r="B291" s="10"/>
      <c r="C291" s="10"/>
      <c r="D291" s="10"/>
      <c r="E291" s="10"/>
    </row>
    <row r="292" spans="2:5" ht="15.75" customHeight="1" x14ac:dyDescent="0.2">
      <c r="B292" s="10"/>
      <c r="C292" s="10"/>
      <c r="D292" s="10"/>
      <c r="E292" s="10"/>
    </row>
    <row r="293" spans="2:5" ht="15.75" customHeight="1" x14ac:dyDescent="0.2">
      <c r="B293" s="10"/>
      <c r="C293" s="10"/>
      <c r="D293" s="10"/>
      <c r="E293" s="10"/>
    </row>
    <row r="294" spans="2:5" ht="15.75" customHeight="1" x14ac:dyDescent="0.2">
      <c r="B294" s="10"/>
      <c r="C294" s="10"/>
      <c r="D294" s="10"/>
      <c r="E294" s="10"/>
    </row>
    <row r="295" spans="2:5" ht="15.75" customHeight="1" x14ac:dyDescent="0.2">
      <c r="B295" s="10"/>
      <c r="C295" s="10"/>
      <c r="D295" s="10"/>
      <c r="E295" s="10"/>
    </row>
    <row r="296" spans="2:5" ht="15.75" customHeight="1" x14ac:dyDescent="0.2">
      <c r="B296" s="10"/>
      <c r="C296" s="10"/>
      <c r="D296" s="10"/>
      <c r="E296" s="10"/>
    </row>
    <row r="297" spans="2:5" ht="15.75" customHeight="1" x14ac:dyDescent="0.2">
      <c r="B297" s="10"/>
      <c r="C297" s="10"/>
      <c r="D297" s="10"/>
      <c r="E297" s="10"/>
    </row>
    <row r="298" spans="2:5" ht="15.75" customHeight="1" x14ac:dyDescent="0.2">
      <c r="B298" s="10"/>
      <c r="C298" s="10"/>
      <c r="D298" s="10"/>
      <c r="E298" s="10"/>
    </row>
    <row r="299" spans="2:5" ht="15.75" customHeight="1" x14ac:dyDescent="0.2">
      <c r="B299" s="10"/>
      <c r="C299" s="10"/>
      <c r="D299" s="10"/>
      <c r="E299" s="10"/>
    </row>
    <row r="300" spans="2:5" ht="15.75" customHeight="1" x14ac:dyDescent="0.2">
      <c r="B300" s="10"/>
      <c r="C300" s="10"/>
      <c r="D300" s="10"/>
      <c r="E300" s="10"/>
    </row>
    <row r="301" spans="2:5" ht="15.75" customHeight="1" x14ac:dyDescent="0.2">
      <c r="B301" s="10"/>
      <c r="C301" s="10"/>
      <c r="D301" s="10"/>
      <c r="E301" s="10"/>
    </row>
    <row r="302" spans="2:5" ht="15.75" customHeight="1" x14ac:dyDescent="0.2">
      <c r="B302" s="10"/>
      <c r="C302" s="10"/>
      <c r="D302" s="10"/>
      <c r="E302" s="10"/>
    </row>
    <row r="303" spans="2:5" ht="15.75" customHeight="1" x14ac:dyDescent="0.2">
      <c r="B303" s="10"/>
      <c r="C303" s="10"/>
      <c r="D303" s="10"/>
      <c r="E303" s="10"/>
    </row>
    <row r="304" spans="2:5" ht="15.75" customHeight="1" x14ac:dyDescent="0.2">
      <c r="B304" s="10"/>
      <c r="C304" s="10"/>
      <c r="D304" s="10"/>
      <c r="E304" s="10"/>
    </row>
    <row r="305" spans="2:5" ht="15.75" customHeight="1" x14ac:dyDescent="0.2">
      <c r="B305" s="10"/>
      <c r="C305" s="10"/>
      <c r="D305" s="10"/>
      <c r="E305" s="10"/>
    </row>
    <row r="306" spans="2:5" ht="15.75" customHeight="1" x14ac:dyDescent="0.2">
      <c r="B306" s="10"/>
      <c r="C306" s="10"/>
      <c r="D306" s="10"/>
      <c r="E306" s="10"/>
    </row>
    <row r="307" spans="2:5" ht="15.75" customHeight="1" x14ac:dyDescent="0.2">
      <c r="B307" s="10"/>
      <c r="C307" s="10"/>
      <c r="D307" s="10"/>
      <c r="E307" s="10"/>
    </row>
    <row r="308" spans="2:5" ht="15.75" customHeight="1" x14ac:dyDescent="0.2">
      <c r="B308" s="10"/>
      <c r="C308" s="10"/>
      <c r="D308" s="10"/>
      <c r="E308" s="10"/>
    </row>
    <row r="309" spans="2:5" ht="15.75" customHeight="1" x14ac:dyDescent="0.2">
      <c r="B309" s="10"/>
      <c r="C309" s="10"/>
      <c r="D309" s="10"/>
      <c r="E309" s="10"/>
    </row>
    <row r="310" spans="2:5" ht="15.75" customHeight="1" x14ac:dyDescent="0.2">
      <c r="B310" s="10"/>
      <c r="C310" s="10"/>
      <c r="D310" s="10"/>
      <c r="E310" s="10"/>
    </row>
    <row r="311" spans="2:5" ht="15.75" customHeight="1" x14ac:dyDescent="0.2">
      <c r="B311" s="10"/>
      <c r="C311" s="10"/>
      <c r="D311" s="10"/>
      <c r="E311" s="10"/>
    </row>
    <row r="312" spans="2:5" ht="15.75" customHeight="1" x14ac:dyDescent="0.2">
      <c r="B312" s="10"/>
      <c r="C312" s="10"/>
      <c r="D312" s="10"/>
      <c r="E312" s="10"/>
    </row>
    <row r="313" spans="2:5" ht="15.75" customHeight="1" x14ac:dyDescent="0.2">
      <c r="B313" s="10"/>
      <c r="C313" s="10"/>
      <c r="D313" s="10"/>
      <c r="E313" s="10"/>
    </row>
    <row r="314" spans="2:5" ht="15.75" customHeight="1" x14ac:dyDescent="0.2">
      <c r="B314" s="10"/>
      <c r="C314" s="10"/>
      <c r="D314" s="10"/>
      <c r="E314" s="10"/>
    </row>
    <row r="315" spans="2:5" ht="15.75" customHeight="1" x14ac:dyDescent="0.2">
      <c r="B315" s="10"/>
      <c r="C315" s="10"/>
      <c r="D315" s="10"/>
      <c r="E315" s="10"/>
    </row>
    <row r="316" spans="2:5" ht="15.75" customHeight="1" x14ac:dyDescent="0.2">
      <c r="B316" s="10"/>
      <c r="C316" s="10"/>
      <c r="D316" s="10"/>
      <c r="E316" s="10"/>
    </row>
    <row r="317" spans="2:5" ht="15.75" customHeight="1" x14ac:dyDescent="0.2">
      <c r="B317" s="10"/>
      <c r="C317" s="10"/>
      <c r="D317" s="10"/>
      <c r="E317" s="10"/>
    </row>
    <row r="318" spans="2:5" ht="15.75" customHeight="1" x14ac:dyDescent="0.2">
      <c r="B318" s="10"/>
      <c r="C318" s="10"/>
      <c r="D318" s="10"/>
      <c r="E318" s="10"/>
    </row>
    <row r="319" spans="2:5" ht="15.75" customHeight="1" x14ac:dyDescent="0.2">
      <c r="B319" s="10"/>
      <c r="C319" s="10"/>
      <c r="D319" s="10"/>
      <c r="E319" s="10"/>
    </row>
    <row r="320" spans="2:5" ht="15.75" customHeight="1" x14ac:dyDescent="0.2">
      <c r="B320" s="10"/>
      <c r="C320" s="10"/>
      <c r="D320" s="10"/>
      <c r="E320" s="10"/>
    </row>
    <row r="321" spans="2:5" ht="15.75" customHeight="1" x14ac:dyDescent="0.2">
      <c r="B321" s="10"/>
      <c r="C321" s="10"/>
      <c r="D321" s="10"/>
      <c r="E321" s="10"/>
    </row>
    <row r="322" spans="2:5" ht="15.75" customHeight="1" x14ac:dyDescent="0.2">
      <c r="B322" s="10"/>
      <c r="C322" s="10"/>
      <c r="D322" s="10"/>
      <c r="E322" s="10"/>
    </row>
    <row r="323" spans="2:5" ht="15.75" customHeight="1" x14ac:dyDescent="0.2">
      <c r="B323" s="10"/>
      <c r="C323" s="10"/>
      <c r="D323" s="10"/>
      <c r="E323" s="10"/>
    </row>
    <row r="324" spans="2:5" ht="15.75" customHeight="1" x14ac:dyDescent="0.2">
      <c r="B324" s="10"/>
      <c r="C324" s="10"/>
      <c r="D324" s="10"/>
      <c r="E324" s="10"/>
    </row>
    <row r="325" spans="2:5" ht="15.75" customHeight="1" x14ac:dyDescent="0.2">
      <c r="B325" s="10"/>
      <c r="C325" s="10"/>
      <c r="D325" s="10"/>
      <c r="E325" s="10"/>
    </row>
    <row r="326" spans="2:5" ht="15.75" customHeight="1" x14ac:dyDescent="0.2">
      <c r="B326" s="10"/>
      <c r="C326" s="10"/>
      <c r="D326" s="10"/>
      <c r="E326" s="10"/>
    </row>
    <row r="327" spans="2:5" ht="15.75" customHeight="1" x14ac:dyDescent="0.2">
      <c r="B327" s="10"/>
      <c r="C327" s="10"/>
      <c r="D327" s="10"/>
      <c r="E327" s="10"/>
    </row>
    <row r="328" spans="2:5" ht="15.75" customHeight="1" x14ac:dyDescent="0.2">
      <c r="B328" s="10"/>
      <c r="C328" s="10"/>
      <c r="D328" s="10"/>
      <c r="E328" s="10"/>
    </row>
    <row r="329" spans="2:5" ht="15.75" customHeight="1" x14ac:dyDescent="0.2">
      <c r="B329" s="10"/>
      <c r="C329" s="10"/>
      <c r="D329" s="10"/>
      <c r="E329" s="10"/>
    </row>
    <row r="330" spans="2:5" ht="15.75" customHeight="1" x14ac:dyDescent="0.2">
      <c r="B330" s="10"/>
      <c r="C330" s="10"/>
      <c r="D330" s="10"/>
      <c r="E330" s="10"/>
    </row>
    <row r="331" spans="2:5" ht="15.75" customHeight="1" x14ac:dyDescent="0.2">
      <c r="B331" s="10"/>
      <c r="C331" s="10"/>
      <c r="D331" s="10"/>
      <c r="E331" s="10"/>
    </row>
    <row r="332" spans="2:5" ht="15.75" customHeight="1" x14ac:dyDescent="0.2">
      <c r="B332" s="10"/>
      <c r="C332" s="10"/>
      <c r="D332" s="10"/>
      <c r="E332" s="10"/>
    </row>
    <row r="333" spans="2:5" ht="15.75" customHeight="1" x14ac:dyDescent="0.2">
      <c r="B333" s="10"/>
      <c r="C333" s="10"/>
      <c r="D333" s="10"/>
      <c r="E333" s="10"/>
    </row>
    <row r="334" spans="2:5" ht="15.75" customHeight="1" x14ac:dyDescent="0.2">
      <c r="B334" s="10"/>
      <c r="C334" s="10"/>
      <c r="D334" s="10"/>
      <c r="E334" s="10"/>
    </row>
    <row r="335" spans="2:5" ht="15.75" customHeight="1" x14ac:dyDescent="0.2">
      <c r="B335" s="10"/>
      <c r="C335" s="10"/>
      <c r="D335" s="10"/>
      <c r="E335" s="10"/>
    </row>
    <row r="336" spans="2:5" ht="15.75" customHeight="1" x14ac:dyDescent="0.2">
      <c r="B336" s="10"/>
      <c r="C336" s="10"/>
      <c r="D336" s="10"/>
      <c r="E336" s="10"/>
    </row>
    <row r="337" spans="2:5" ht="15.75" customHeight="1" x14ac:dyDescent="0.2">
      <c r="B337" s="10"/>
      <c r="C337" s="10"/>
      <c r="D337" s="10"/>
      <c r="E337" s="10"/>
    </row>
    <row r="338" spans="2:5" ht="15.75" customHeight="1" x14ac:dyDescent="0.2">
      <c r="B338" s="10"/>
      <c r="C338" s="10"/>
      <c r="D338" s="10"/>
      <c r="E338" s="10"/>
    </row>
    <row r="339" spans="2:5" ht="15.75" customHeight="1" x14ac:dyDescent="0.2">
      <c r="B339" s="10"/>
      <c r="C339" s="10"/>
      <c r="D339" s="10"/>
      <c r="E339" s="10"/>
    </row>
    <row r="340" spans="2:5" ht="15.75" customHeight="1" x14ac:dyDescent="0.2">
      <c r="B340" s="10"/>
      <c r="C340" s="10"/>
      <c r="D340" s="10"/>
      <c r="E340" s="10"/>
    </row>
    <row r="341" spans="2:5" ht="15.75" customHeight="1" x14ac:dyDescent="0.2">
      <c r="B341" s="10"/>
      <c r="C341" s="10"/>
      <c r="D341" s="10"/>
      <c r="E341" s="10"/>
    </row>
    <row r="342" spans="2:5" ht="15.75" customHeight="1" x14ac:dyDescent="0.2">
      <c r="B342" s="10"/>
      <c r="C342" s="10"/>
      <c r="D342" s="10"/>
      <c r="E342" s="10"/>
    </row>
    <row r="343" spans="2:5" ht="15.75" customHeight="1" x14ac:dyDescent="0.2">
      <c r="B343" s="10"/>
      <c r="C343" s="10"/>
      <c r="D343" s="10"/>
      <c r="E343" s="10"/>
    </row>
    <row r="344" spans="2:5" ht="15.75" customHeight="1" x14ac:dyDescent="0.2">
      <c r="B344" s="10"/>
      <c r="C344" s="10"/>
      <c r="D344" s="10"/>
      <c r="E344" s="10"/>
    </row>
    <row r="345" spans="2:5" ht="15.75" customHeight="1" x14ac:dyDescent="0.2">
      <c r="B345" s="10"/>
      <c r="C345" s="10"/>
      <c r="D345" s="10"/>
      <c r="E345" s="10"/>
    </row>
    <row r="346" spans="2:5" ht="15.75" customHeight="1" x14ac:dyDescent="0.2">
      <c r="B346" s="10"/>
      <c r="C346" s="10"/>
      <c r="D346" s="10"/>
      <c r="E346" s="10"/>
    </row>
    <row r="347" spans="2:5" ht="15.75" customHeight="1" x14ac:dyDescent="0.2">
      <c r="B347" s="10"/>
      <c r="C347" s="10"/>
      <c r="D347" s="10"/>
      <c r="E347" s="10"/>
    </row>
    <row r="348" spans="2:5" ht="15.75" customHeight="1" x14ac:dyDescent="0.2">
      <c r="B348" s="10"/>
      <c r="C348" s="10"/>
      <c r="D348" s="10"/>
      <c r="E348" s="10"/>
    </row>
    <row r="349" spans="2:5" ht="15.75" customHeight="1" x14ac:dyDescent="0.2">
      <c r="B349" s="10"/>
      <c r="C349" s="10"/>
      <c r="D349" s="10"/>
      <c r="E349" s="10"/>
    </row>
    <row r="350" spans="2:5" ht="15.75" customHeight="1" x14ac:dyDescent="0.2">
      <c r="B350" s="10"/>
      <c r="C350" s="10"/>
      <c r="D350" s="10"/>
      <c r="E350" s="10"/>
    </row>
    <row r="351" spans="2:5" ht="15.75" customHeight="1" x14ac:dyDescent="0.2">
      <c r="B351" s="10"/>
      <c r="C351" s="10"/>
      <c r="D351" s="10"/>
      <c r="E351" s="10"/>
    </row>
    <row r="352" spans="2:5" ht="15.75" customHeight="1" x14ac:dyDescent="0.2">
      <c r="B352" s="10"/>
      <c r="C352" s="10"/>
      <c r="D352" s="10"/>
      <c r="E352" s="10"/>
    </row>
    <row r="353" spans="2:5" ht="15.75" customHeight="1" x14ac:dyDescent="0.2">
      <c r="B353" s="10"/>
      <c r="C353" s="10"/>
      <c r="D353" s="10"/>
      <c r="E353" s="10"/>
    </row>
    <row r="354" spans="2:5" ht="15.75" customHeight="1" x14ac:dyDescent="0.2">
      <c r="B354" s="10"/>
      <c r="C354" s="10"/>
      <c r="D354" s="10"/>
      <c r="E354" s="10"/>
    </row>
    <row r="355" spans="2:5" ht="15.75" customHeight="1" x14ac:dyDescent="0.2">
      <c r="B355" s="10"/>
      <c r="C355" s="10"/>
      <c r="D355" s="10"/>
      <c r="E355" s="10"/>
    </row>
    <row r="356" spans="2:5" ht="15.75" customHeight="1" x14ac:dyDescent="0.2">
      <c r="B356" s="10"/>
      <c r="C356" s="10"/>
      <c r="D356" s="10"/>
      <c r="E356" s="10"/>
    </row>
    <row r="357" spans="2:5" ht="15.75" customHeight="1" x14ac:dyDescent="0.2">
      <c r="B357" s="10"/>
      <c r="C357" s="10"/>
      <c r="D357" s="10"/>
      <c r="E357" s="10"/>
    </row>
    <row r="358" spans="2:5" ht="15.75" customHeight="1" x14ac:dyDescent="0.2">
      <c r="B358" s="10"/>
      <c r="C358" s="10"/>
      <c r="D358" s="10"/>
      <c r="E358" s="10"/>
    </row>
    <row r="359" spans="2:5" ht="15.75" customHeight="1" x14ac:dyDescent="0.2">
      <c r="B359" s="10"/>
      <c r="C359" s="10"/>
      <c r="D359" s="10"/>
      <c r="E359" s="10"/>
    </row>
    <row r="360" spans="2:5" ht="15.75" customHeight="1" x14ac:dyDescent="0.2">
      <c r="B360" s="10"/>
      <c r="C360" s="10"/>
      <c r="D360" s="10"/>
      <c r="E360" s="10"/>
    </row>
    <row r="361" spans="2:5" ht="15.75" customHeight="1" x14ac:dyDescent="0.2">
      <c r="B361" s="10"/>
      <c r="C361" s="10"/>
      <c r="D361" s="10"/>
      <c r="E361" s="10"/>
    </row>
    <row r="362" spans="2:5" ht="15.75" customHeight="1" x14ac:dyDescent="0.2">
      <c r="B362" s="10"/>
      <c r="C362" s="10"/>
      <c r="D362" s="10"/>
      <c r="E362" s="10"/>
    </row>
    <row r="363" spans="2:5" ht="15.75" customHeight="1" x14ac:dyDescent="0.2">
      <c r="B363" s="10"/>
      <c r="C363" s="10"/>
      <c r="D363" s="10"/>
      <c r="E363" s="10"/>
    </row>
    <row r="364" spans="2:5" ht="15.75" customHeight="1" x14ac:dyDescent="0.2">
      <c r="B364" s="10"/>
      <c r="C364" s="10"/>
      <c r="D364" s="10"/>
      <c r="E364" s="10"/>
    </row>
    <row r="365" spans="2:5" ht="15.75" customHeight="1" x14ac:dyDescent="0.2">
      <c r="B365" s="10"/>
      <c r="C365" s="10"/>
      <c r="D365" s="10"/>
      <c r="E365" s="10"/>
    </row>
    <row r="366" spans="2:5" ht="15.75" customHeight="1" x14ac:dyDescent="0.2">
      <c r="B366" s="10"/>
      <c r="C366" s="10"/>
      <c r="D366" s="10"/>
      <c r="E366" s="10"/>
    </row>
    <row r="367" spans="2:5" ht="15.75" customHeight="1" x14ac:dyDescent="0.2">
      <c r="B367" s="10"/>
      <c r="C367" s="10"/>
      <c r="D367" s="10"/>
      <c r="E367" s="10"/>
    </row>
    <row r="368" spans="2:5" ht="15.75" customHeight="1" x14ac:dyDescent="0.2">
      <c r="B368" s="10"/>
      <c r="C368" s="10"/>
      <c r="D368" s="10"/>
      <c r="E368" s="10"/>
    </row>
    <row r="369" spans="2:5" ht="15.75" customHeight="1" x14ac:dyDescent="0.2">
      <c r="B369" s="10"/>
      <c r="C369" s="10"/>
      <c r="D369" s="10"/>
      <c r="E369" s="10"/>
    </row>
    <row r="370" spans="2:5" ht="15.75" customHeight="1" x14ac:dyDescent="0.2">
      <c r="B370" s="10"/>
      <c r="C370" s="10"/>
      <c r="D370" s="10"/>
      <c r="E370" s="10"/>
    </row>
    <row r="371" spans="2:5" ht="15.75" customHeight="1" x14ac:dyDescent="0.2">
      <c r="B371" s="10"/>
      <c r="C371" s="10"/>
      <c r="D371" s="10"/>
      <c r="E371" s="10"/>
    </row>
    <row r="372" spans="2:5" ht="15.75" customHeight="1" x14ac:dyDescent="0.2">
      <c r="B372" s="10"/>
      <c r="C372" s="10"/>
      <c r="D372" s="10"/>
      <c r="E372" s="10"/>
    </row>
    <row r="373" spans="2:5" ht="15.75" customHeight="1" x14ac:dyDescent="0.2">
      <c r="B373" s="10"/>
      <c r="C373" s="10"/>
      <c r="D373" s="10"/>
      <c r="E373" s="10"/>
    </row>
    <row r="374" spans="2:5" ht="15.75" customHeight="1" x14ac:dyDescent="0.2">
      <c r="B374" s="10"/>
      <c r="C374" s="10"/>
      <c r="D374" s="10"/>
      <c r="E374" s="10"/>
    </row>
    <row r="375" spans="2:5" ht="15.75" customHeight="1" x14ac:dyDescent="0.2">
      <c r="B375" s="10"/>
      <c r="C375" s="10"/>
      <c r="D375" s="10"/>
      <c r="E375" s="10"/>
    </row>
    <row r="376" spans="2:5" ht="15.75" customHeight="1" x14ac:dyDescent="0.2">
      <c r="B376" s="10"/>
      <c r="C376" s="10"/>
      <c r="D376" s="10"/>
      <c r="E376" s="10"/>
    </row>
    <row r="377" spans="2:5" ht="15.75" customHeight="1" x14ac:dyDescent="0.2">
      <c r="B377" s="10"/>
      <c r="C377" s="10"/>
      <c r="D377" s="10"/>
      <c r="E377" s="10"/>
    </row>
    <row r="378" spans="2:5" ht="15.75" customHeight="1" x14ac:dyDescent="0.2">
      <c r="B378" s="10"/>
      <c r="C378" s="10"/>
      <c r="D378" s="10"/>
      <c r="E378" s="10"/>
    </row>
    <row r="379" spans="2:5" ht="15.75" customHeight="1" x14ac:dyDescent="0.2">
      <c r="B379" s="10"/>
      <c r="C379" s="10"/>
      <c r="D379" s="10"/>
      <c r="E379" s="10"/>
    </row>
    <row r="380" spans="2:5" ht="15.75" customHeight="1" x14ac:dyDescent="0.2">
      <c r="B380" s="10"/>
      <c r="C380" s="10"/>
      <c r="D380" s="10"/>
      <c r="E380" s="10"/>
    </row>
    <row r="381" spans="2:5" ht="15.75" customHeight="1" x14ac:dyDescent="0.2">
      <c r="B381" s="10"/>
      <c r="C381" s="10"/>
      <c r="D381" s="10"/>
      <c r="E381" s="10"/>
    </row>
    <row r="382" spans="2:5" ht="15.75" customHeight="1" x14ac:dyDescent="0.2">
      <c r="B382" s="10"/>
      <c r="C382" s="10"/>
      <c r="D382" s="10"/>
      <c r="E382" s="10"/>
    </row>
    <row r="383" spans="2:5" ht="15.75" customHeight="1" x14ac:dyDescent="0.2">
      <c r="B383" s="10"/>
      <c r="C383" s="10"/>
      <c r="D383" s="10"/>
      <c r="E383" s="10"/>
    </row>
    <row r="384" spans="2:5" ht="15.75" customHeight="1" x14ac:dyDescent="0.2">
      <c r="B384" s="10"/>
      <c r="C384" s="10"/>
      <c r="D384" s="10"/>
      <c r="E384" s="10"/>
    </row>
    <row r="385" spans="2:5" ht="15.75" customHeight="1" x14ac:dyDescent="0.2">
      <c r="B385" s="10"/>
      <c r="C385" s="10"/>
      <c r="D385" s="10"/>
      <c r="E385" s="10"/>
    </row>
    <row r="386" spans="2:5" ht="15.75" customHeight="1" x14ac:dyDescent="0.2">
      <c r="B386" s="10"/>
      <c r="C386" s="10"/>
      <c r="D386" s="10"/>
      <c r="E386" s="10"/>
    </row>
    <row r="387" spans="2:5" ht="15.75" customHeight="1" x14ac:dyDescent="0.2">
      <c r="B387" s="10"/>
      <c r="C387" s="10"/>
      <c r="D387" s="10"/>
      <c r="E387" s="10"/>
    </row>
    <row r="388" spans="2:5" ht="15.75" customHeight="1" x14ac:dyDescent="0.2">
      <c r="B388" s="10"/>
      <c r="C388" s="10"/>
      <c r="D388" s="10"/>
      <c r="E388" s="10"/>
    </row>
    <row r="389" spans="2:5" ht="15.75" customHeight="1" x14ac:dyDescent="0.2">
      <c r="B389" s="10"/>
      <c r="C389" s="10"/>
      <c r="D389" s="10"/>
      <c r="E389" s="10"/>
    </row>
    <row r="390" spans="2:5" ht="15.75" customHeight="1" x14ac:dyDescent="0.2">
      <c r="B390" s="10"/>
      <c r="C390" s="10"/>
      <c r="D390" s="10"/>
      <c r="E390" s="10"/>
    </row>
    <row r="391" spans="2:5" ht="15.75" customHeight="1" x14ac:dyDescent="0.2">
      <c r="B391" s="10"/>
      <c r="C391" s="10"/>
      <c r="D391" s="10"/>
      <c r="E391" s="10"/>
    </row>
    <row r="392" spans="2:5" ht="15.75" customHeight="1" x14ac:dyDescent="0.2">
      <c r="B392" s="10"/>
      <c r="C392" s="10"/>
      <c r="D392" s="10"/>
      <c r="E392" s="10"/>
    </row>
    <row r="393" spans="2:5" ht="15.75" customHeight="1" x14ac:dyDescent="0.2">
      <c r="B393" s="10"/>
      <c r="C393" s="10"/>
      <c r="D393" s="10"/>
      <c r="E393" s="10"/>
    </row>
    <row r="394" spans="2:5" ht="15.75" customHeight="1" x14ac:dyDescent="0.2">
      <c r="B394" s="10"/>
      <c r="C394" s="10"/>
      <c r="D394" s="10"/>
      <c r="E394" s="10"/>
    </row>
    <row r="395" spans="2:5" ht="15.75" customHeight="1" x14ac:dyDescent="0.2">
      <c r="B395" s="10"/>
      <c r="C395" s="10"/>
      <c r="D395" s="10"/>
      <c r="E395" s="10"/>
    </row>
    <row r="396" spans="2:5" ht="15.75" customHeight="1" x14ac:dyDescent="0.2">
      <c r="B396" s="10"/>
      <c r="C396" s="10"/>
      <c r="D396" s="10"/>
      <c r="E396" s="10"/>
    </row>
    <row r="397" spans="2:5" ht="15.75" customHeight="1" x14ac:dyDescent="0.2">
      <c r="B397" s="10"/>
      <c r="C397" s="10"/>
      <c r="D397" s="10"/>
      <c r="E397" s="10"/>
    </row>
    <row r="398" spans="2:5" ht="15.75" customHeight="1" x14ac:dyDescent="0.2">
      <c r="B398" s="10"/>
      <c r="C398" s="10"/>
      <c r="D398" s="10"/>
      <c r="E398" s="10"/>
    </row>
    <row r="399" spans="2:5" ht="15.75" customHeight="1" x14ac:dyDescent="0.2">
      <c r="B399" s="10"/>
      <c r="C399" s="10"/>
      <c r="D399" s="10"/>
      <c r="E399" s="10"/>
    </row>
    <row r="400" spans="2:5" ht="15.75" customHeight="1" x14ac:dyDescent="0.2">
      <c r="B400" s="10"/>
      <c r="C400" s="10"/>
      <c r="D400" s="10"/>
      <c r="E400" s="10"/>
    </row>
    <row r="401" spans="2:5" ht="15.75" customHeight="1" x14ac:dyDescent="0.2">
      <c r="B401" s="10"/>
      <c r="C401" s="10"/>
      <c r="D401" s="10"/>
      <c r="E401" s="10"/>
    </row>
    <row r="402" spans="2:5" ht="15.75" customHeight="1" x14ac:dyDescent="0.2">
      <c r="B402" s="10"/>
      <c r="C402" s="10"/>
      <c r="D402" s="10"/>
      <c r="E402" s="10"/>
    </row>
    <row r="403" spans="2:5" ht="15.75" customHeight="1" x14ac:dyDescent="0.2">
      <c r="B403" s="10"/>
      <c r="C403" s="10"/>
      <c r="D403" s="10"/>
      <c r="E403" s="10"/>
    </row>
    <row r="404" spans="2:5" ht="15.75" customHeight="1" x14ac:dyDescent="0.2">
      <c r="B404" s="10"/>
      <c r="C404" s="10"/>
      <c r="D404" s="10"/>
      <c r="E404" s="10"/>
    </row>
    <row r="405" spans="2:5" ht="15.75" customHeight="1" x14ac:dyDescent="0.2">
      <c r="B405" s="10"/>
      <c r="C405" s="10"/>
      <c r="D405" s="10"/>
      <c r="E405" s="10"/>
    </row>
    <row r="406" spans="2:5" ht="15.75" customHeight="1" x14ac:dyDescent="0.2">
      <c r="B406" s="10"/>
      <c r="C406" s="10"/>
      <c r="D406" s="10"/>
      <c r="E406" s="10"/>
    </row>
    <row r="407" spans="2:5" ht="15.75" customHeight="1" x14ac:dyDescent="0.2">
      <c r="B407" s="10"/>
      <c r="C407" s="10"/>
      <c r="D407" s="10"/>
      <c r="E407" s="10"/>
    </row>
    <row r="408" spans="2:5" ht="15.75" customHeight="1" x14ac:dyDescent="0.2">
      <c r="B408" s="10"/>
      <c r="C408" s="10"/>
      <c r="D408" s="10"/>
      <c r="E408" s="10"/>
    </row>
    <row r="409" spans="2:5" ht="15.75" customHeight="1" x14ac:dyDescent="0.2">
      <c r="B409" s="10"/>
      <c r="C409" s="10"/>
      <c r="D409" s="10"/>
      <c r="E409" s="10"/>
    </row>
    <row r="410" spans="2:5" ht="15.75" customHeight="1" x14ac:dyDescent="0.2">
      <c r="B410" s="10"/>
      <c r="C410" s="10"/>
      <c r="D410" s="10"/>
      <c r="E410" s="10"/>
    </row>
    <row r="411" spans="2:5" ht="15.75" customHeight="1" x14ac:dyDescent="0.2">
      <c r="B411" s="10"/>
      <c r="C411" s="10"/>
      <c r="D411" s="10"/>
      <c r="E411" s="10"/>
    </row>
    <row r="412" spans="2:5" ht="15.75" customHeight="1" x14ac:dyDescent="0.2">
      <c r="B412" s="10"/>
      <c r="C412" s="10"/>
      <c r="D412" s="10"/>
      <c r="E412" s="10"/>
    </row>
    <row r="413" spans="2:5" ht="15.75" customHeight="1" x14ac:dyDescent="0.2">
      <c r="B413" s="10"/>
      <c r="C413" s="10"/>
      <c r="D413" s="10"/>
      <c r="E413" s="10"/>
    </row>
    <row r="414" spans="2:5" ht="15.75" customHeight="1" x14ac:dyDescent="0.2">
      <c r="B414" s="10"/>
      <c r="C414" s="10"/>
      <c r="D414" s="10"/>
      <c r="E414" s="10"/>
    </row>
    <row r="415" spans="2:5" ht="15.75" customHeight="1" x14ac:dyDescent="0.2">
      <c r="B415" s="10"/>
      <c r="C415" s="10"/>
      <c r="D415" s="10"/>
      <c r="E415" s="10"/>
    </row>
    <row r="416" spans="2:5" ht="15.75" customHeight="1" x14ac:dyDescent="0.2">
      <c r="B416" s="10"/>
      <c r="C416" s="10"/>
      <c r="D416" s="10"/>
      <c r="E416" s="10"/>
    </row>
    <row r="417" spans="2:5" ht="15.75" customHeight="1" x14ac:dyDescent="0.2">
      <c r="B417" s="10"/>
      <c r="C417" s="10"/>
      <c r="D417" s="10"/>
      <c r="E417" s="10"/>
    </row>
    <row r="418" spans="2:5" ht="15.75" customHeight="1" x14ac:dyDescent="0.2">
      <c r="B418" s="10"/>
      <c r="C418" s="10"/>
      <c r="D418" s="10"/>
      <c r="E418" s="10"/>
    </row>
    <row r="419" spans="2:5" ht="15.75" customHeight="1" x14ac:dyDescent="0.2">
      <c r="B419" s="10"/>
      <c r="C419" s="10"/>
      <c r="D419" s="10"/>
      <c r="E419" s="10"/>
    </row>
    <row r="420" spans="2:5" ht="15.75" customHeight="1" x14ac:dyDescent="0.2">
      <c r="B420" s="10"/>
      <c r="C420" s="10"/>
      <c r="D420" s="10"/>
      <c r="E420" s="10"/>
    </row>
    <row r="421" spans="2:5" ht="15.75" customHeight="1" x14ac:dyDescent="0.2">
      <c r="B421" s="10"/>
      <c r="C421" s="10"/>
      <c r="D421" s="10"/>
      <c r="E421" s="10"/>
    </row>
    <row r="422" spans="2:5" ht="15.75" customHeight="1" x14ac:dyDescent="0.2">
      <c r="B422" s="10"/>
      <c r="C422" s="10"/>
      <c r="D422" s="10"/>
      <c r="E422" s="10"/>
    </row>
    <row r="423" spans="2:5" ht="15.75" customHeight="1" x14ac:dyDescent="0.2">
      <c r="B423" s="10"/>
      <c r="C423" s="10"/>
      <c r="D423" s="10"/>
      <c r="E423" s="10"/>
    </row>
    <row r="424" spans="2:5" ht="15.75" customHeight="1" x14ac:dyDescent="0.2">
      <c r="B424" s="10"/>
      <c r="C424" s="10"/>
      <c r="D424" s="10"/>
      <c r="E424" s="10"/>
    </row>
    <row r="425" spans="2:5" ht="15.75" customHeight="1" x14ac:dyDescent="0.2">
      <c r="B425" s="10"/>
      <c r="C425" s="10"/>
      <c r="D425" s="10"/>
      <c r="E425" s="10"/>
    </row>
    <row r="426" spans="2:5" ht="15.75" customHeight="1" x14ac:dyDescent="0.2">
      <c r="B426" s="10"/>
      <c r="C426" s="10"/>
      <c r="D426" s="10"/>
      <c r="E426" s="10"/>
    </row>
    <row r="427" spans="2:5" ht="15.75" customHeight="1" x14ac:dyDescent="0.2">
      <c r="B427" s="10"/>
      <c r="C427" s="10"/>
      <c r="D427" s="10"/>
      <c r="E427" s="10"/>
    </row>
    <row r="428" spans="2:5" ht="15.75" customHeight="1" x14ac:dyDescent="0.2">
      <c r="B428" s="10"/>
      <c r="C428" s="10"/>
      <c r="D428" s="10"/>
      <c r="E428" s="10"/>
    </row>
    <row r="429" spans="2:5" ht="15.75" customHeight="1" x14ac:dyDescent="0.2">
      <c r="B429" s="10"/>
      <c r="C429" s="10"/>
      <c r="D429" s="10"/>
      <c r="E429" s="10"/>
    </row>
    <row r="430" spans="2:5" ht="15.75" customHeight="1" x14ac:dyDescent="0.2">
      <c r="B430" s="10"/>
      <c r="C430" s="10"/>
      <c r="D430" s="10"/>
      <c r="E430" s="10"/>
    </row>
    <row r="431" spans="2:5" ht="15.75" customHeight="1" x14ac:dyDescent="0.2">
      <c r="B431" s="10"/>
      <c r="C431" s="10"/>
      <c r="D431" s="10"/>
      <c r="E431" s="10"/>
    </row>
    <row r="432" spans="2:5" ht="15.75" customHeight="1" x14ac:dyDescent="0.2">
      <c r="B432" s="10"/>
      <c r="C432" s="10"/>
      <c r="D432" s="10"/>
      <c r="E432" s="10"/>
    </row>
    <row r="433" spans="2:5" ht="15.75" customHeight="1" x14ac:dyDescent="0.2">
      <c r="B433" s="10"/>
      <c r="C433" s="10"/>
      <c r="D433" s="10"/>
      <c r="E433" s="10"/>
    </row>
    <row r="434" spans="2:5" ht="15.75" customHeight="1" x14ac:dyDescent="0.2">
      <c r="B434" s="10"/>
      <c r="C434" s="10"/>
      <c r="D434" s="10"/>
      <c r="E434" s="10"/>
    </row>
    <row r="435" spans="2:5" ht="15.75" customHeight="1" x14ac:dyDescent="0.2">
      <c r="B435" s="10"/>
      <c r="C435" s="10"/>
      <c r="D435" s="10"/>
      <c r="E435" s="10"/>
    </row>
    <row r="436" spans="2:5" ht="15.75" customHeight="1" x14ac:dyDescent="0.2">
      <c r="B436" s="10"/>
      <c r="C436" s="10"/>
      <c r="D436" s="10"/>
      <c r="E436" s="10"/>
    </row>
    <row r="437" spans="2:5" ht="15.75" customHeight="1" x14ac:dyDescent="0.2">
      <c r="B437" s="10"/>
      <c r="C437" s="10"/>
      <c r="D437" s="10"/>
      <c r="E437" s="10"/>
    </row>
    <row r="438" spans="2:5" ht="15.75" customHeight="1" x14ac:dyDescent="0.2">
      <c r="B438" s="10"/>
      <c r="C438" s="10"/>
      <c r="D438" s="10"/>
      <c r="E438" s="10"/>
    </row>
    <row r="439" spans="2:5" ht="15.75" customHeight="1" x14ac:dyDescent="0.2">
      <c r="B439" s="10"/>
      <c r="C439" s="10"/>
      <c r="D439" s="10"/>
      <c r="E439" s="10"/>
    </row>
    <row r="440" spans="2:5" ht="15.75" customHeight="1" x14ac:dyDescent="0.2">
      <c r="B440" s="10"/>
      <c r="C440" s="10"/>
      <c r="D440" s="10"/>
      <c r="E440" s="10"/>
    </row>
    <row r="441" spans="2:5" ht="15.75" customHeight="1" x14ac:dyDescent="0.2">
      <c r="B441" s="10"/>
      <c r="C441" s="10"/>
      <c r="D441" s="10"/>
      <c r="E441" s="10"/>
    </row>
    <row r="442" spans="2:5" ht="15.75" customHeight="1" x14ac:dyDescent="0.2">
      <c r="B442" s="10"/>
      <c r="C442" s="10"/>
      <c r="D442" s="10"/>
      <c r="E442" s="10"/>
    </row>
    <row r="443" spans="2:5" ht="15.75" customHeight="1" x14ac:dyDescent="0.2">
      <c r="B443" s="10"/>
      <c r="C443" s="10"/>
      <c r="D443" s="10"/>
      <c r="E443" s="10"/>
    </row>
    <row r="444" spans="2:5" ht="15.75" customHeight="1" x14ac:dyDescent="0.2">
      <c r="B444" s="10"/>
      <c r="C444" s="10"/>
      <c r="D444" s="10"/>
      <c r="E444" s="10"/>
    </row>
    <row r="445" spans="2:5" ht="15.75" customHeight="1" x14ac:dyDescent="0.2">
      <c r="B445" s="10"/>
      <c r="C445" s="10"/>
      <c r="D445" s="10"/>
      <c r="E445" s="10"/>
    </row>
    <row r="446" spans="2:5" ht="15.75" customHeight="1" x14ac:dyDescent="0.2">
      <c r="B446" s="10"/>
      <c r="C446" s="10"/>
      <c r="D446" s="10"/>
      <c r="E446" s="10"/>
    </row>
    <row r="447" spans="2:5" ht="15.75" customHeight="1" x14ac:dyDescent="0.2">
      <c r="B447" s="10"/>
      <c r="C447" s="10"/>
      <c r="D447" s="10"/>
      <c r="E447" s="10"/>
    </row>
    <row r="448" spans="2:5" ht="15.75" customHeight="1" x14ac:dyDescent="0.2">
      <c r="B448" s="10"/>
      <c r="C448" s="10"/>
      <c r="D448" s="10"/>
      <c r="E448" s="10"/>
    </row>
    <row r="449" spans="2:5" ht="15.75" customHeight="1" x14ac:dyDescent="0.2">
      <c r="B449" s="10"/>
      <c r="C449" s="10"/>
      <c r="D449" s="10"/>
      <c r="E449" s="10"/>
    </row>
    <row r="450" spans="2:5" ht="15.75" customHeight="1" x14ac:dyDescent="0.2">
      <c r="B450" s="10"/>
      <c r="C450" s="10"/>
      <c r="D450" s="10"/>
      <c r="E450" s="10"/>
    </row>
    <row r="451" spans="2:5" ht="15.75" customHeight="1" x14ac:dyDescent="0.2">
      <c r="B451" s="10"/>
      <c r="C451" s="10"/>
      <c r="D451" s="10"/>
      <c r="E451" s="10"/>
    </row>
    <row r="452" spans="2:5" ht="15.75" customHeight="1" x14ac:dyDescent="0.2">
      <c r="B452" s="10"/>
      <c r="C452" s="10"/>
      <c r="D452" s="10"/>
      <c r="E452" s="10"/>
    </row>
    <row r="453" spans="2:5" ht="15.75" customHeight="1" x14ac:dyDescent="0.2">
      <c r="B453" s="10"/>
      <c r="C453" s="10"/>
      <c r="D453" s="10"/>
      <c r="E453" s="10"/>
    </row>
    <row r="454" spans="2:5" ht="15.75" customHeight="1" x14ac:dyDescent="0.2">
      <c r="B454" s="10"/>
      <c r="C454" s="10"/>
      <c r="D454" s="10"/>
      <c r="E454" s="10"/>
    </row>
    <row r="455" spans="2:5" ht="15.75" customHeight="1" x14ac:dyDescent="0.2">
      <c r="B455" s="10"/>
      <c r="C455" s="10"/>
      <c r="D455" s="10"/>
      <c r="E455" s="10"/>
    </row>
    <row r="456" spans="2:5" ht="15.75" customHeight="1" x14ac:dyDescent="0.2">
      <c r="B456" s="10"/>
      <c r="C456" s="10"/>
      <c r="D456" s="10"/>
      <c r="E456" s="10"/>
    </row>
    <row r="457" spans="2:5" ht="15.75" customHeight="1" x14ac:dyDescent="0.2">
      <c r="B457" s="10"/>
      <c r="C457" s="10"/>
      <c r="D457" s="10"/>
      <c r="E457" s="10"/>
    </row>
    <row r="458" spans="2:5" ht="15.75" customHeight="1" x14ac:dyDescent="0.2">
      <c r="B458" s="10"/>
      <c r="C458" s="10"/>
      <c r="D458" s="10"/>
      <c r="E458" s="10"/>
    </row>
    <row r="459" spans="2:5" ht="15.75" customHeight="1" x14ac:dyDescent="0.2">
      <c r="B459" s="10"/>
      <c r="C459" s="10"/>
      <c r="D459" s="10"/>
      <c r="E459" s="10"/>
    </row>
    <row r="460" spans="2:5" ht="15.75" customHeight="1" x14ac:dyDescent="0.2">
      <c r="B460" s="10"/>
      <c r="C460" s="10"/>
      <c r="D460" s="10"/>
      <c r="E460" s="10"/>
    </row>
    <row r="461" spans="2:5" ht="15.75" customHeight="1" x14ac:dyDescent="0.2">
      <c r="B461" s="10"/>
      <c r="C461" s="10"/>
      <c r="D461" s="10"/>
      <c r="E461" s="10"/>
    </row>
    <row r="462" spans="2:5" ht="15.75" customHeight="1" x14ac:dyDescent="0.2">
      <c r="B462" s="10"/>
      <c r="C462" s="10"/>
      <c r="D462" s="10"/>
      <c r="E462" s="10"/>
    </row>
    <row r="463" spans="2:5" ht="15.75" customHeight="1" x14ac:dyDescent="0.2">
      <c r="B463" s="10"/>
      <c r="C463" s="10"/>
      <c r="D463" s="10"/>
      <c r="E463" s="10"/>
    </row>
    <row r="464" spans="2:5" ht="15.75" customHeight="1" x14ac:dyDescent="0.2">
      <c r="B464" s="10"/>
      <c r="C464" s="10"/>
      <c r="D464" s="10"/>
      <c r="E464" s="10"/>
    </row>
    <row r="465" spans="2:5" ht="15.75" customHeight="1" x14ac:dyDescent="0.2">
      <c r="B465" s="10"/>
      <c r="C465" s="10"/>
      <c r="D465" s="10"/>
      <c r="E465" s="10"/>
    </row>
    <row r="466" spans="2:5" ht="15.75" customHeight="1" x14ac:dyDescent="0.2">
      <c r="B466" s="10"/>
      <c r="C466" s="10"/>
      <c r="D466" s="10"/>
      <c r="E466" s="10"/>
    </row>
    <row r="467" spans="2:5" ht="15.75" customHeight="1" x14ac:dyDescent="0.2">
      <c r="B467" s="10"/>
      <c r="C467" s="10"/>
      <c r="D467" s="10"/>
      <c r="E467" s="10"/>
    </row>
    <row r="468" spans="2:5" ht="15.75" customHeight="1" x14ac:dyDescent="0.2">
      <c r="B468" s="10"/>
      <c r="C468" s="10"/>
      <c r="D468" s="10"/>
      <c r="E468" s="10"/>
    </row>
    <row r="469" spans="2:5" ht="15.75" customHeight="1" x14ac:dyDescent="0.2">
      <c r="B469" s="10"/>
      <c r="C469" s="10"/>
      <c r="D469" s="10"/>
      <c r="E469" s="10"/>
    </row>
    <row r="470" spans="2:5" ht="15.75" customHeight="1" x14ac:dyDescent="0.2">
      <c r="B470" s="10"/>
      <c r="C470" s="10"/>
      <c r="D470" s="10"/>
      <c r="E470" s="10"/>
    </row>
    <row r="471" spans="2:5" ht="15.75" customHeight="1" x14ac:dyDescent="0.2">
      <c r="B471" s="10"/>
      <c r="C471" s="10"/>
      <c r="D471" s="10"/>
      <c r="E471" s="10"/>
    </row>
    <row r="472" spans="2:5" ht="15.75" customHeight="1" x14ac:dyDescent="0.2">
      <c r="B472" s="10"/>
      <c r="C472" s="10"/>
      <c r="D472" s="10"/>
      <c r="E472" s="10"/>
    </row>
    <row r="473" spans="2:5" ht="15.75" customHeight="1" x14ac:dyDescent="0.2">
      <c r="B473" s="10"/>
      <c r="C473" s="10"/>
      <c r="D473" s="10"/>
      <c r="E473" s="10"/>
    </row>
    <row r="474" spans="2:5" ht="15.75" customHeight="1" x14ac:dyDescent="0.2">
      <c r="B474" s="10"/>
      <c r="C474" s="10"/>
      <c r="D474" s="10"/>
      <c r="E474" s="10"/>
    </row>
    <row r="475" spans="2:5" ht="15.75" customHeight="1" x14ac:dyDescent="0.2">
      <c r="B475" s="10"/>
      <c r="C475" s="10"/>
      <c r="D475" s="10"/>
      <c r="E475" s="10"/>
    </row>
    <row r="476" spans="2:5" ht="15.75" customHeight="1" x14ac:dyDescent="0.2">
      <c r="B476" s="10"/>
      <c r="C476" s="10"/>
      <c r="D476" s="10"/>
      <c r="E476" s="10"/>
    </row>
    <row r="477" spans="2:5" ht="15.75" customHeight="1" x14ac:dyDescent="0.2">
      <c r="B477" s="10"/>
      <c r="C477" s="10"/>
      <c r="D477" s="10"/>
      <c r="E477" s="10"/>
    </row>
    <row r="478" spans="2:5" ht="15.75" customHeight="1" x14ac:dyDescent="0.2">
      <c r="B478" s="10"/>
      <c r="C478" s="10"/>
      <c r="D478" s="10"/>
      <c r="E478" s="10"/>
    </row>
    <row r="479" spans="2:5" ht="15.75" customHeight="1" x14ac:dyDescent="0.2">
      <c r="B479" s="10"/>
      <c r="C479" s="10"/>
      <c r="D479" s="10"/>
      <c r="E479" s="10"/>
    </row>
    <row r="480" spans="2:5" ht="15.75" customHeight="1" x14ac:dyDescent="0.2">
      <c r="B480" s="10"/>
      <c r="C480" s="10"/>
      <c r="D480" s="10"/>
      <c r="E480" s="10"/>
    </row>
    <row r="481" spans="2:5" ht="15.75" customHeight="1" x14ac:dyDescent="0.2">
      <c r="B481" s="10"/>
      <c r="C481" s="10"/>
      <c r="D481" s="10"/>
      <c r="E481" s="10"/>
    </row>
    <row r="482" spans="2:5" ht="15.75" customHeight="1" x14ac:dyDescent="0.2">
      <c r="B482" s="10"/>
      <c r="C482" s="10"/>
      <c r="D482" s="10"/>
      <c r="E482" s="10"/>
    </row>
    <row r="483" spans="2:5" ht="15.75" customHeight="1" x14ac:dyDescent="0.2">
      <c r="B483" s="10"/>
      <c r="C483" s="10"/>
      <c r="D483" s="10"/>
      <c r="E483" s="10"/>
    </row>
    <row r="484" spans="2:5" ht="15.75" customHeight="1" x14ac:dyDescent="0.2">
      <c r="B484" s="10"/>
      <c r="C484" s="10"/>
      <c r="D484" s="10"/>
      <c r="E484" s="10"/>
    </row>
    <row r="485" spans="2:5" ht="15.75" customHeight="1" x14ac:dyDescent="0.2">
      <c r="B485" s="10"/>
      <c r="C485" s="10"/>
      <c r="D485" s="10"/>
      <c r="E485" s="10"/>
    </row>
    <row r="486" spans="2:5" ht="15.75" customHeight="1" x14ac:dyDescent="0.2">
      <c r="B486" s="10"/>
      <c r="C486" s="10"/>
      <c r="D486" s="10"/>
      <c r="E486" s="10"/>
    </row>
    <row r="487" spans="2:5" ht="15.75" customHeight="1" x14ac:dyDescent="0.2">
      <c r="B487" s="10"/>
      <c r="C487" s="10"/>
      <c r="D487" s="10"/>
      <c r="E487" s="10"/>
    </row>
    <row r="488" spans="2:5" ht="15.75" customHeight="1" x14ac:dyDescent="0.2">
      <c r="B488" s="10"/>
      <c r="C488" s="10"/>
      <c r="D488" s="10"/>
      <c r="E488" s="10"/>
    </row>
    <row r="489" spans="2:5" ht="15.75" customHeight="1" x14ac:dyDescent="0.2">
      <c r="B489" s="10"/>
      <c r="C489" s="10"/>
      <c r="D489" s="10"/>
      <c r="E489" s="10"/>
    </row>
    <row r="490" spans="2:5" ht="15.75" customHeight="1" x14ac:dyDescent="0.2">
      <c r="B490" s="10"/>
      <c r="C490" s="10"/>
      <c r="D490" s="10"/>
      <c r="E490" s="10"/>
    </row>
    <row r="491" spans="2:5" ht="15.75" customHeight="1" x14ac:dyDescent="0.2">
      <c r="B491" s="10"/>
      <c r="C491" s="10"/>
      <c r="D491" s="10"/>
      <c r="E491" s="10"/>
    </row>
    <row r="492" spans="2:5" ht="15.75" customHeight="1" x14ac:dyDescent="0.2">
      <c r="B492" s="10"/>
      <c r="C492" s="10"/>
      <c r="D492" s="10"/>
      <c r="E492" s="10"/>
    </row>
    <row r="493" spans="2:5" ht="15.75" customHeight="1" x14ac:dyDescent="0.2">
      <c r="B493" s="10"/>
      <c r="C493" s="10"/>
      <c r="D493" s="10"/>
      <c r="E493" s="10"/>
    </row>
    <row r="494" spans="2:5" ht="15.75" customHeight="1" x14ac:dyDescent="0.2">
      <c r="B494" s="10"/>
      <c r="C494" s="10"/>
      <c r="D494" s="10"/>
      <c r="E494" s="10"/>
    </row>
    <row r="495" spans="2:5" ht="15.75" customHeight="1" x14ac:dyDescent="0.2">
      <c r="B495" s="10"/>
      <c r="C495" s="10"/>
      <c r="D495" s="10"/>
      <c r="E495" s="10"/>
    </row>
    <row r="496" spans="2:5" ht="15.75" customHeight="1" x14ac:dyDescent="0.2">
      <c r="B496" s="10"/>
      <c r="C496" s="10"/>
      <c r="D496" s="10"/>
      <c r="E496" s="10"/>
    </row>
    <row r="497" spans="2:5" ht="15.75" customHeight="1" x14ac:dyDescent="0.2">
      <c r="B497" s="10"/>
      <c r="C497" s="10"/>
      <c r="D497" s="10"/>
      <c r="E497" s="10"/>
    </row>
    <row r="498" spans="2:5" ht="15.75" customHeight="1" x14ac:dyDescent="0.2">
      <c r="B498" s="10"/>
      <c r="C498" s="10"/>
      <c r="D498" s="10"/>
      <c r="E498" s="10"/>
    </row>
    <row r="499" spans="2:5" ht="15.75" customHeight="1" x14ac:dyDescent="0.2">
      <c r="B499" s="10"/>
      <c r="C499" s="10"/>
      <c r="D499" s="10"/>
      <c r="E499" s="10"/>
    </row>
    <row r="500" spans="2:5" ht="15.75" customHeight="1" x14ac:dyDescent="0.2">
      <c r="B500" s="10"/>
      <c r="C500" s="10"/>
      <c r="D500" s="10"/>
      <c r="E500" s="10"/>
    </row>
    <row r="501" spans="2:5" ht="15.75" customHeight="1" x14ac:dyDescent="0.2">
      <c r="B501" s="10"/>
      <c r="C501" s="10"/>
      <c r="D501" s="10"/>
      <c r="E501" s="10"/>
    </row>
    <row r="502" spans="2:5" ht="15.75" customHeight="1" x14ac:dyDescent="0.2">
      <c r="B502" s="10"/>
      <c r="C502" s="10"/>
      <c r="D502" s="10"/>
      <c r="E502" s="10"/>
    </row>
    <row r="503" spans="2:5" ht="15.75" customHeight="1" x14ac:dyDescent="0.2">
      <c r="B503" s="10"/>
      <c r="C503" s="10"/>
      <c r="D503" s="10"/>
      <c r="E503" s="10"/>
    </row>
    <row r="504" spans="2:5" ht="15.75" customHeight="1" x14ac:dyDescent="0.2">
      <c r="B504" s="10"/>
      <c r="C504" s="10"/>
      <c r="D504" s="10"/>
      <c r="E504" s="10"/>
    </row>
    <row r="505" spans="2:5" ht="15.75" customHeight="1" x14ac:dyDescent="0.2">
      <c r="B505" s="10"/>
      <c r="C505" s="10"/>
      <c r="D505" s="10"/>
      <c r="E505" s="10"/>
    </row>
    <row r="506" spans="2:5" ht="15.75" customHeight="1" x14ac:dyDescent="0.2">
      <c r="B506" s="10"/>
      <c r="C506" s="10"/>
      <c r="D506" s="10"/>
      <c r="E506" s="10"/>
    </row>
    <row r="507" spans="2:5" ht="15.75" customHeight="1" x14ac:dyDescent="0.2">
      <c r="B507" s="10"/>
      <c r="C507" s="10"/>
      <c r="D507" s="10"/>
      <c r="E507" s="10"/>
    </row>
    <row r="508" spans="2:5" ht="15.75" customHeight="1" x14ac:dyDescent="0.2">
      <c r="B508" s="10"/>
      <c r="C508" s="10"/>
      <c r="D508" s="10"/>
      <c r="E508" s="10"/>
    </row>
    <row r="509" spans="2:5" ht="15.75" customHeight="1" x14ac:dyDescent="0.2">
      <c r="B509" s="10"/>
      <c r="C509" s="10"/>
      <c r="D509" s="10"/>
      <c r="E509" s="10"/>
    </row>
    <row r="510" spans="2:5" ht="15.75" customHeight="1" x14ac:dyDescent="0.2">
      <c r="B510" s="10"/>
      <c r="C510" s="10"/>
      <c r="D510" s="10"/>
      <c r="E510" s="10"/>
    </row>
    <row r="511" spans="2:5" ht="15.75" customHeight="1" x14ac:dyDescent="0.2">
      <c r="B511" s="10"/>
      <c r="C511" s="10"/>
      <c r="D511" s="10"/>
      <c r="E511" s="10"/>
    </row>
    <row r="512" spans="2:5" ht="15.75" customHeight="1" x14ac:dyDescent="0.2">
      <c r="B512" s="10"/>
      <c r="C512" s="10"/>
      <c r="D512" s="10"/>
      <c r="E512" s="10"/>
    </row>
    <row r="513" spans="2:5" ht="15.75" customHeight="1" x14ac:dyDescent="0.2">
      <c r="B513" s="10"/>
      <c r="C513" s="10"/>
      <c r="D513" s="10"/>
      <c r="E513" s="10"/>
    </row>
    <row r="514" spans="2:5" ht="15.75" customHeight="1" x14ac:dyDescent="0.2">
      <c r="B514" s="10"/>
      <c r="C514" s="10"/>
      <c r="D514" s="10"/>
      <c r="E514" s="10"/>
    </row>
    <row r="515" spans="2:5" ht="15.75" customHeight="1" x14ac:dyDescent="0.2">
      <c r="B515" s="10"/>
      <c r="C515" s="10"/>
      <c r="D515" s="10"/>
      <c r="E515" s="10"/>
    </row>
    <row r="516" spans="2:5" ht="15.75" customHeight="1" x14ac:dyDescent="0.2">
      <c r="B516" s="10"/>
      <c r="C516" s="10"/>
      <c r="D516" s="10"/>
      <c r="E516" s="10"/>
    </row>
    <row r="517" spans="2:5" ht="15.75" customHeight="1" x14ac:dyDescent="0.2">
      <c r="B517" s="10"/>
      <c r="C517" s="10"/>
      <c r="D517" s="10"/>
      <c r="E517" s="10"/>
    </row>
    <row r="518" spans="2:5" ht="15.75" customHeight="1" x14ac:dyDescent="0.2">
      <c r="B518" s="10"/>
      <c r="C518" s="10"/>
      <c r="D518" s="10"/>
      <c r="E518" s="10"/>
    </row>
    <row r="519" spans="2:5" ht="15.75" customHeight="1" x14ac:dyDescent="0.2">
      <c r="B519" s="10"/>
      <c r="C519" s="10"/>
      <c r="D519" s="10"/>
      <c r="E519" s="10"/>
    </row>
    <row r="520" spans="2:5" ht="15.75" customHeight="1" x14ac:dyDescent="0.2">
      <c r="B520" s="10"/>
      <c r="C520" s="10"/>
      <c r="D520" s="10"/>
      <c r="E520" s="10"/>
    </row>
    <row r="521" spans="2:5" ht="15.75" customHeight="1" x14ac:dyDescent="0.2">
      <c r="B521" s="10"/>
      <c r="C521" s="10"/>
      <c r="D521" s="10"/>
      <c r="E521" s="10"/>
    </row>
    <row r="522" spans="2:5" ht="15.75" customHeight="1" x14ac:dyDescent="0.2">
      <c r="B522" s="10"/>
      <c r="C522" s="10"/>
      <c r="D522" s="10"/>
      <c r="E522" s="10"/>
    </row>
    <row r="523" spans="2:5" ht="15.75" customHeight="1" x14ac:dyDescent="0.2">
      <c r="B523" s="10"/>
      <c r="C523" s="10"/>
      <c r="D523" s="10"/>
      <c r="E523" s="10"/>
    </row>
    <row r="524" spans="2:5" ht="15.75" customHeight="1" x14ac:dyDescent="0.2">
      <c r="B524" s="10"/>
      <c r="C524" s="10"/>
      <c r="D524" s="10"/>
      <c r="E524" s="10"/>
    </row>
    <row r="525" spans="2:5" ht="15.75" customHeight="1" x14ac:dyDescent="0.2">
      <c r="B525" s="10"/>
      <c r="C525" s="10"/>
      <c r="D525" s="10"/>
      <c r="E525" s="10"/>
    </row>
    <row r="526" spans="2:5" ht="15.75" customHeight="1" x14ac:dyDescent="0.2">
      <c r="B526" s="10"/>
      <c r="C526" s="10"/>
      <c r="D526" s="10"/>
      <c r="E526" s="10"/>
    </row>
    <row r="527" spans="2:5" ht="15.75" customHeight="1" x14ac:dyDescent="0.2">
      <c r="B527" s="10"/>
      <c r="C527" s="10"/>
      <c r="D527" s="10"/>
      <c r="E527" s="10"/>
    </row>
    <row r="528" spans="2:5" ht="15.75" customHeight="1" x14ac:dyDescent="0.2">
      <c r="B528" s="10"/>
      <c r="C528" s="10"/>
      <c r="D528" s="10"/>
      <c r="E528" s="10"/>
    </row>
    <row r="529" spans="2:5" ht="15.75" customHeight="1" x14ac:dyDescent="0.2">
      <c r="B529" s="10"/>
      <c r="C529" s="10"/>
      <c r="D529" s="10"/>
      <c r="E529" s="10"/>
    </row>
    <row r="530" spans="2:5" ht="15.75" customHeight="1" x14ac:dyDescent="0.2">
      <c r="B530" s="10"/>
      <c r="C530" s="10"/>
      <c r="D530" s="10"/>
      <c r="E530" s="10"/>
    </row>
    <row r="531" spans="2:5" ht="15.75" customHeight="1" x14ac:dyDescent="0.2">
      <c r="B531" s="10"/>
      <c r="C531" s="10"/>
      <c r="D531" s="10"/>
      <c r="E531" s="10"/>
    </row>
    <row r="532" spans="2:5" ht="15.75" customHeight="1" x14ac:dyDescent="0.2">
      <c r="B532" s="10"/>
      <c r="C532" s="10"/>
      <c r="D532" s="10"/>
      <c r="E532" s="10"/>
    </row>
    <row r="533" spans="2:5" ht="15.75" customHeight="1" x14ac:dyDescent="0.2">
      <c r="B533" s="10"/>
      <c r="C533" s="10"/>
      <c r="D533" s="10"/>
      <c r="E533" s="10"/>
    </row>
    <row r="534" spans="2:5" ht="15.75" customHeight="1" x14ac:dyDescent="0.2">
      <c r="B534" s="10"/>
      <c r="C534" s="10"/>
      <c r="D534" s="10"/>
      <c r="E534" s="10"/>
    </row>
    <row r="535" spans="2:5" ht="15.75" customHeight="1" x14ac:dyDescent="0.2">
      <c r="B535" s="10"/>
      <c r="C535" s="10"/>
      <c r="D535" s="10"/>
      <c r="E535" s="10"/>
    </row>
    <row r="536" spans="2:5" ht="15.75" customHeight="1" x14ac:dyDescent="0.2">
      <c r="B536" s="10"/>
      <c r="C536" s="10"/>
      <c r="D536" s="10"/>
      <c r="E536" s="10"/>
    </row>
    <row r="537" spans="2:5" ht="15.75" customHeight="1" x14ac:dyDescent="0.2">
      <c r="B537" s="10"/>
      <c r="C537" s="10"/>
      <c r="D537" s="10"/>
      <c r="E537" s="10"/>
    </row>
    <row r="538" spans="2:5" ht="15.75" customHeight="1" x14ac:dyDescent="0.2">
      <c r="B538" s="10"/>
      <c r="C538" s="10"/>
      <c r="D538" s="10"/>
      <c r="E538" s="10"/>
    </row>
    <row r="539" spans="2:5" ht="15.75" customHeight="1" x14ac:dyDescent="0.2">
      <c r="B539" s="10"/>
      <c r="C539" s="10"/>
      <c r="D539" s="10"/>
      <c r="E539" s="10"/>
    </row>
    <row r="540" spans="2:5" ht="15.75" customHeight="1" x14ac:dyDescent="0.2">
      <c r="B540" s="10"/>
      <c r="C540" s="10"/>
      <c r="D540" s="10"/>
      <c r="E540" s="10"/>
    </row>
    <row r="541" spans="2:5" ht="15.75" customHeight="1" x14ac:dyDescent="0.2">
      <c r="B541" s="10"/>
      <c r="C541" s="10"/>
      <c r="D541" s="10"/>
      <c r="E541" s="10"/>
    </row>
    <row r="542" spans="2:5" ht="15.75" customHeight="1" x14ac:dyDescent="0.2">
      <c r="B542" s="10"/>
      <c r="C542" s="10"/>
      <c r="D542" s="10"/>
      <c r="E542" s="10"/>
    </row>
    <row r="543" spans="2:5" ht="15.75" customHeight="1" x14ac:dyDescent="0.2">
      <c r="B543" s="10"/>
      <c r="C543" s="10"/>
      <c r="D543" s="10"/>
      <c r="E543" s="10"/>
    </row>
    <row r="544" spans="2:5" ht="15.75" customHeight="1" x14ac:dyDescent="0.2">
      <c r="B544" s="10"/>
      <c r="C544" s="10"/>
      <c r="D544" s="10"/>
      <c r="E544" s="10"/>
    </row>
    <row r="545" spans="2:5" ht="15.75" customHeight="1" x14ac:dyDescent="0.2">
      <c r="B545" s="10"/>
      <c r="C545" s="10"/>
      <c r="D545" s="10"/>
      <c r="E545" s="10"/>
    </row>
    <row r="546" spans="2:5" ht="15.75" customHeight="1" x14ac:dyDescent="0.2">
      <c r="B546" s="10"/>
      <c r="C546" s="10"/>
      <c r="D546" s="10"/>
      <c r="E546" s="10"/>
    </row>
    <row r="547" spans="2:5" ht="15.75" customHeight="1" x14ac:dyDescent="0.2">
      <c r="B547" s="10"/>
      <c r="C547" s="10"/>
      <c r="D547" s="10"/>
      <c r="E547" s="10"/>
    </row>
    <row r="548" spans="2:5" ht="15.75" customHeight="1" x14ac:dyDescent="0.2">
      <c r="B548" s="10"/>
      <c r="C548" s="10"/>
      <c r="D548" s="10"/>
      <c r="E548" s="10"/>
    </row>
    <row r="549" spans="2:5" ht="15.75" customHeight="1" x14ac:dyDescent="0.2">
      <c r="B549" s="10"/>
      <c r="C549" s="10"/>
      <c r="D549" s="10"/>
      <c r="E549" s="10"/>
    </row>
    <row r="550" spans="2:5" ht="15.75" customHeight="1" x14ac:dyDescent="0.2">
      <c r="B550" s="10"/>
      <c r="C550" s="10"/>
      <c r="D550" s="10"/>
      <c r="E550" s="10"/>
    </row>
    <row r="551" spans="2:5" ht="15.75" customHeight="1" x14ac:dyDescent="0.2">
      <c r="B551" s="10"/>
      <c r="C551" s="10"/>
      <c r="D551" s="10"/>
      <c r="E551" s="10"/>
    </row>
    <row r="552" spans="2:5" ht="15.75" customHeight="1" x14ac:dyDescent="0.2">
      <c r="B552" s="10"/>
      <c r="C552" s="10"/>
      <c r="D552" s="10"/>
      <c r="E552" s="10"/>
    </row>
    <row r="553" spans="2:5" ht="15.75" customHeight="1" x14ac:dyDescent="0.2">
      <c r="B553" s="10"/>
      <c r="C553" s="10"/>
      <c r="D553" s="10"/>
      <c r="E553" s="10"/>
    </row>
    <row r="554" spans="2:5" ht="15.75" customHeight="1" x14ac:dyDescent="0.2">
      <c r="B554" s="10"/>
      <c r="C554" s="10"/>
      <c r="D554" s="10"/>
      <c r="E554" s="10"/>
    </row>
    <row r="555" spans="2:5" ht="15.75" customHeight="1" x14ac:dyDescent="0.2">
      <c r="B555" s="10"/>
      <c r="C555" s="10"/>
      <c r="D555" s="10"/>
      <c r="E555" s="10"/>
    </row>
    <row r="556" spans="2:5" ht="15.75" customHeight="1" x14ac:dyDescent="0.2">
      <c r="B556" s="10"/>
      <c r="C556" s="10"/>
      <c r="D556" s="10"/>
      <c r="E556" s="10"/>
    </row>
    <row r="557" spans="2:5" ht="15.75" customHeight="1" x14ac:dyDescent="0.2">
      <c r="B557" s="10"/>
      <c r="C557" s="10"/>
      <c r="D557" s="10"/>
      <c r="E557" s="10"/>
    </row>
    <row r="558" spans="2:5" ht="15.75" customHeight="1" x14ac:dyDescent="0.2">
      <c r="B558" s="10"/>
      <c r="C558" s="10"/>
      <c r="D558" s="10"/>
      <c r="E558" s="10"/>
    </row>
    <row r="559" spans="2:5" ht="15.75" customHeight="1" x14ac:dyDescent="0.2">
      <c r="B559" s="10"/>
      <c r="C559" s="10"/>
      <c r="D559" s="10"/>
      <c r="E559" s="10"/>
    </row>
    <row r="560" spans="2:5" ht="15.75" customHeight="1" x14ac:dyDescent="0.2">
      <c r="B560" s="10"/>
      <c r="C560" s="10"/>
      <c r="D560" s="10"/>
      <c r="E560" s="10"/>
    </row>
    <row r="561" spans="2:5" ht="15.75" customHeight="1" x14ac:dyDescent="0.2">
      <c r="B561" s="10"/>
      <c r="C561" s="10"/>
      <c r="D561" s="10"/>
      <c r="E561" s="10"/>
    </row>
    <row r="562" spans="2:5" ht="15.75" customHeight="1" x14ac:dyDescent="0.2">
      <c r="B562" s="10"/>
      <c r="C562" s="10"/>
      <c r="D562" s="10"/>
      <c r="E562" s="10"/>
    </row>
    <row r="563" spans="2:5" ht="15.75" customHeight="1" x14ac:dyDescent="0.2">
      <c r="B563" s="10"/>
      <c r="C563" s="10"/>
      <c r="D563" s="10"/>
      <c r="E563" s="10"/>
    </row>
    <row r="564" spans="2:5" ht="15.75" customHeight="1" x14ac:dyDescent="0.2">
      <c r="B564" s="10"/>
      <c r="C564" s="10"/>
      <c r="D564" s="10"/>
      <c r="E564" s="10"/>
    </row>
    <row r="565" spans="2:5" ht="15.75" customHeight="1" x14ac:dyDescent="0.2">
      <c r="B565" s="10"/>
      <c r="C565" s="10"/>
      <c r="D565" s="10"/>
      <c r="E565" s="10"/>
    </row>
    <row r="566" spans="2:5" ht="15.75" customHeight="1" x14ac:dyDescent="0.2">
      <c r="B566" s="10"/>
      <c r="C566" s="10"/>
      <c r="D566" s="10"/>
      <c r="E566" s="10"/>
    </row>
    <row r="567" spans="2:5" ht="15.75" customHeight="1" x14ac:dyDescent="0.2">
      <c r="B567" s="10"/>
      <c r="C567" s="10"/>
      <c r="D567" s="10"/>
      <c r="E567" s="10"/>
    </row>
    <row r="568" spans="2:5" ht="15.75" customHeight="1" x14ac:dyDescent="0.2">
      <c r="B568" s="10"/>
      <c r="C568" s="10"/>
      <c r="D568" s="10"/>
      <c r="E568" s="10"/>
    </row>
    <row r="569" spans="2:5" ht="15.75" customHeight="1" x14ac:dyDescent="0.2">
      <c r="B569" s="10"/>
      <c r="C569" s="10"/>
      <c r="D569" s="10"/>
      <c r="E569" s="10"/>
    </row>
    <row r="570" spans="2:5" ht="15.75" customHeight="1" x14ac:dyDescent="0.2">
      <c r="B570" s="10"/>
      <c r="C570" s="10"/>
      <c r="D570" s="10"/>
      <c r="E570" s="10"/>
    </row>
    <row r="571" spans="2:5" ht="15.75" customHeight="1" x14ac:dyDescent="0.2">
      <c r="B571" s="10"/>
      <c r="C571" s="10"/>
      <c r="D571" s="10"/>
      <c r="E571" s="10"/>
    </row>
    <row r="572" spans="2:5" ht="15.75" customHeight="1" x14ac:dyDescent="0.2">
      <c r="B572" s="10"/>
      <c r="C572" s="10"/>
      <c r="D572" s="10"/>
      <c r="E572" s="10"/>
    </row>
    <row r="573" spans="2:5" ht="15.75" customHeight="1" x14ac:dyDescent="0.2">
      <c r="B573" s="10"/>
      <c r="C573" s="10"/>
      <c r="D573" s="10"/>
      <c r="E573" s="10"/>
    </row>
    <row r="574" spans="2:5" ht="15.75" customHeight="1" x14ac:dyDescent="0.2">
      <c r="B574" s="10"/>
      <c r="C574" s="10"/>
      <c r="D574" s="10"/>
      <c r="E574" s="10"/>
    </row>
    <row r="575" spans="2:5" ht="15.75" customHeight="1" x14ac:dyDescent="0.2">
      <c r="B575" s="10"/>
      <c r="C575" s="10"/>
      <c r="D575" s="10"/>
      <c r="E575" s="10"/>
    </row>
    <row r="576" spans="2:5" ht="15.75" customHeight="1" x14ac:dyDescent="0.2">
      <c r="B576" s="10"/>
      <c r="C576" s="10"/>
      <c r="D576" s="10"/>
      <c r="E576" s="10"/>
    </row>
    <row r="577" spans="2:5" ht="15.75" customHeight="1" x14ac:dyDescent="0.2">
      <c r="B577" s="10"/>
      <c r="C577" s="10"/>
      <c r="D577" s="10"/>
      <c r="E577" s="10"/>
    </row>
    <row r="578" spans="2:5" ht="15.75" customHeight="1" x14ac:dyDescent="0.2">
      <c r="B578" s="10"/>
      <c r="C578" s="10"/>
      <c r="D578" s="10"/>
      <c r="E578" s="10"/>
    </row>
    <row r="579" spans="2:5" ht="15.75" customHeight="1" x14ac:dyDescent="0.2">
      <c r="B579" s="10"/>
      <c r="C579" s="10"/>
      <c r="D579" s="10"/>
      <c r="E579" s="10"/>
    </row>
    <row r="580" spans="2:5" ht="15.75" customHeight="1" x14ac:dyDescent="0.2">
      <c r="B580" s="10"/>
      <c r="C580" s="10"/>
      <c r="D580" s="10"/>
      <c r="E580" s="10"/>
    </row>
    <row r="581" spans="2:5" ht="15.75" customHeight="1" x14ac:dyDescent="0.2">
      <c r="B581" s="10"/>
      <c r="C581" s="10"/>
      <c r="D581" s="10"/>
      <c r="E581" s="10"/>
    </row>
    <row r="582" spans="2:5" ht="15.75" customHeight="1" x14ac:dyDescent="0.2">
      <c r="B582" s="10"/>
      <c r="C582" s="10"/>
      <c r="D582" s="10"/>
      <c r="E582" s="10"/>
    </row>
    <row r="583" spans="2:5" ht="15.75" customHeight="1" x14ac:dyDescent="0.2">
      <c r="B583" s="10"/>
      <c r="C583" s="10"/>
      <c r="D583" s="10"/>
      <c r="E583" s="10"/>
    </row>
    <row r="584" spans="2:5" ht="15.75" customHeight="1" x14ac:dyDescent="0.2">
      <c r="B584" s="10"/>
      <c r="C584" s="10"/>
      <c r="D584" s="10"/>
      <c r="E584" s="10"/>
    </row>
    <row r="585" spans="2:5" ht="15.75" customHeight="1" x14ac:dyDescent="0.2">
      <c r="B585" s="10"/>
      <c r="C585" s="10"/>
      <c r="D585" s="10"/>
      <c r="E585" s="10"/>
    </row>
    <row r="586" spans="2:5" ht="15.75" customHeight="1" x14ac:dyDescent="0.2">
      <c r="B586" s="10"/>
      <c r="C586" s="10"/>
      <c r="D586" s="10"/>
      <c r="E586" s="10"/>
    </row>
    <row r="587" spans="2:5" ht="15.75" customHeight="1" x14ac:dyDescent="0.2">
      <c r="B587" s="10"/>
      <c r="C587" s="10"/>
      <c r="D587" s="10"/>
      <c r="E587" s="10"/>
    </row>
    <row r="588" spans="2:5" ht="15.75" customHeight="1" x14ac:dyDescent="0.2">
      <c r="B588" s="10"/>
      <c r="C588" s="10"/>
      <c r="D588" s="10"/>
      <c r="E588" s="10"/>
    </row>
    <row r="589" spans="2:5" ht="15.75" customHeight="1" x14ac:dyDescent="0.2">
      <c r="B589" s="10"/>
      <c r="C589" s="10"/>
      <c r="D589" s="10"/>
      <c r="E589" s="10"/>
    </row>
    <row r="590" spans="2:5" ht="15.75" customHeight="1" x14ac:dyDescent="0.2">
      <c r="B590" s="10"/>
      <c r="C590" s="10"/>
      <c r="D590" s="10"/>
      <c r="E590" s="10"/>
    </row>
    <row r="591" spans="2:5" ht="15.75" customHeight="1" x14ac:dyDescent="0.2">
      <c r="B591" s="10"/>
      <c r="C591" s="10"/>
      <c r="D591" s="10"/>
      <c r="E591" s="10"/>
    </row>
    <row r="592" spans="2:5" ht="15.75" customHeight="1" x14ac:dyDescent="0.2">
      <c r="B592" s="10"/>
      <c r="C592" s="10"/>
      <c r="D592" s="10"/>
      <c r="E592" s="10"/>
    </row>
    <row r="593" spans="2:5" ht="15.75" customHeight="1" x14ac:dyDescent="0.2">
      <c r="B593" s="10"/>
      <c r="C593" s="10"/>
      <c r="D593" s="10"/>
      <c r="E593" s="10"/>
    </row>
    <row r="594" spans="2:5" ht="15.75" customHeight="1" x14ac:dyDescent="0.2">
      <c r="B594" s="10"/>
      <c r="C594" s="10"/>
      <c r="D594" s="10"/>
      <c r="E594" s="10"/>
    </row>
    <row r="595" spans="2:5" ht="15.75" customHeight="1" x14ac:dyDescent="0.2">
      <c r="B595" s="10"/>
      <c r="C595" s="10"/>
      <c r="D595" s="10"/>
      <c r="E595" s="10"/>
    </row>
    <row r="596" spans="2:5" ht="15.75" customHeight="1" x14ac:dyDescent="0.2">
      <c r="B596" s="10"/>
      <c r="C596" s="10"/>
      <c r="D596" s="10"/>
      <c r="E596" s="10"/>
    </row>
    <row r="597" spans="2:5" ht="15.75" customHeight="1" x14ac:dyDescent="0.2">
      <c r="B597" s="10"/>
      <c r="C597" s="10"/>
      <c r="D597" s="10"/>
      <c r="E597" s="10"/>
    </row>
    <row r="598" spans="2:5" ht="15.75" customHeight="1" x14ac:dyDescent="0.2">
      <c r="B598" s="10"/>
      <c r="C598" s="10"/>
      <c r="D598" s="10"/>
      <c r="E598" s="10"/>
    </row>
    <row r="599" spans="2:5" ht="15.75" customHeight="1" x14ac:dyDescent="0.2">
      <c r="B599" s="10"/>
      <c r="C599" s="10"/>
      <c r="D599" s="10"/>
      <c r="E599" s="10"/>
    </row>
    <row r="600" spans="2:5" ht="15.75" customHeight="1" x14ac:dyDescent="0.2">
      <c r="B600" s="10"/>
      <c r="C600" s="10"/>
      <c r="D600" s="10"/>
      <c r="E600" s="10"/>
    </row>
    <row r="601" spans="2:5" ht="15.75" customHeight="1" x14ac:dyDescent="0.2">
      <c r="B601" s="10"/>
      <c r="C601" s="10"/>
      <c r="D601" s="10"/>
      <c r="E601" s="10"/>
    </row>
    <row r="602" spans="2:5" ht="15.75" customHeight="1" x14ac:dyDescent="0.2">
      <c r="B602" s="10"/>
      <c r="C602" s="10"/>
      <c r="D602" s="10"/>
      <c r="E602" s="10"/>
    </row>
    <row r="603" spans="2:5" ht="15.75" customHeight="1" x14ac:dyDescent="0.2">
      <c r="B603" s="10"/>
      <c r="C603" s="10"/>
      <c r="D603" s="10"/>
      <c r="E603" s="10"/>
    </row>
    <row r="604" spans="2:5" ht="15.75" customHeight="1" x14ac:dyDescent="0.2">
      <c r="B604" s="10"/>
      <c r="C604" s="10"/>
      <c r="D604" s="10"/>
      <c r="E604" s="10"/>
    </row>
    <row r="605" spans="2:5" ht="15.75" customHeight="1" x14ac:dyDescent="0.2">
      <c r="B605" s="10"/>
      <c r="C605" s="10"/>
      <c r="D605" s="10"/>
      <c r="E605" s="10"/>
    </row>
    <row r="606" spans="2:5" ht="15.75" customHeight="1" x14ac:dyDescent="0.2">
      <c r="B606" s="10"/>
      <c r="C606" s="10"/>
      <c r="D606" s="10"/>
      <c r="E606" s="10"/>
    </row>
    <row r="607" spans="2:5" ht="15.75" customHeight="1" x14ac:dyDescent="0.2">
      <c r="B607" s="10"/>
      <c r="C607" s="10"/>
      <c r="D607" s="10"/>
      <c r="E607" s="10"/>
    </row>
    <row r="608" spans="2:5" ht="15.75" customHeight="1" x14ac:dyDescent="0.2">
      <c r="B608" s="10"/>
      <c r="C608" s="10"/>
      <c r="D608" s="10"/>
      <c r="E608" s="10"/>
    </row>
    <row r="609" spans="2:5" ht="15.75" customHeight="1" x14ac:dyDescent="0.2">
      <c r="B609" s="10"/>
      <c r="C609" s="10"/>
      <c r="D609" s="10"/>
      <c r="E609" s="10"/>
    </row>
    <row r="610" spans="2:5" ht="15.75" customHeight="1" x14ac:dyDescent="0.2">
      <c r="B610" s="10"/>
      <c r="C610" s="10"/>
      <c r="D610" s="10"/>
      <c r="E610" s="10"/>
    </row>
    <row r="611" spans="2:5" ht="15.75" customHeight="1" x14ac:dyDescent="0.2">
      <c r="B611" s="10"/>
      <c r="C611" s="10"/>
      <c r="D611" s="10"/>
      <c r="E611" s="10"/>
    </row>
    <row r="612" spans="2:5" ht="15.75" customHeight="1" x14ac:dyDescent="0.2">
      <c r="B612" s="10"/>
      <c r="C612" s="10"/>
      <c r="D612" s="10"/>
      <c r="E612" s="10"/>
    </row>
    <row r="613" spans="2:5" ht="15.75" customHeight="1" x14ac:dyDescent="0.2">
      <c r="B613" s="10"/>
      <c r="C613" s="10"/>
      <c r="D613" s="10"/>
      <c r="E613" s="10"/>
    </row>
    <row r="614" spans="2:5" ht="15.75" customHeight="1" x14ac:dyDescent="0.2">
      <c r="B614" s="10"/>
      <c r="C614" s="10"/>
      <c r="D614" s="10"/>
      <c r="E614" s="10"/>
    </row>
    <row r="615" spans="2:5" ht="15.75" customHeight="1" x14ac:dyDescent="0.2">
      <c r="B615" s="10"/>
      <c r="C615" s="10"/>
      <c r="D615" s="10"/>
      <c r="E615" s="10"/>
    </row>
    <row r="616" spans="2:5" ht="15.75" customHeight="1" x14ac:dyDescent="0.2">
      <c r="B616" s="10"/>
      <c r="C616" s="10"/>
      <c r="D616" s="10"/>
      <c r="E616" s="10"/>
    </row>
    <row r="617" spans="2:5" ht="15.75" customHeight="1" x14ac:dyDescent="0.2">
      <c r="B617" s="10"/>
      <c r="C617" s="10"/>
      <c r="D617" s="10"/>
      <c r="E617" s="10"/>
    </row>
    <row r="618" spans="2:5" ht="15.75" customHeight="1" x14ac:dyDescent="0.2">
      <c r="B618" s="10"/>
      <c r="C618" s="10"/>
      <c r="D618" s="10"/>
      <c r="E618" s="10"/>
    </row>
    <row r="619" spans="2:5" ht="15.75" customHeight="1" x14ac:dyDescent="0.2">
      <c r="B619" s="10"/>
      <c r="C619" s="10"/>
      <c r="D619" s="10"/>
      <c r="E619" s="10"/>
    </row>
    <row r="620" spans="2:5" ht="15.75" customHeight="1" x14ac:dyDescent="0.2">
      <c r="B620" s="10"/>
      <c r="C620" s="10"/>
      <c r="D620" s="10"/>
      <c r="E620" s="10"/>
    </row>
    <row r="621" spans="2:5" ht="15.75" customHeight="1" x14ac:dyDescent="0.2">
      <c r="B621" s="10"/>
      <c r="C621" s="10"/>
      <c r="D621" s="10"/>
      <c r="E621" s="10"/>
    </row>
    <row r="622" spans="2:5" ht="15.75" customHeight="1" x14ac:dyDescent="0.2">
      <c r="B622" s="10"/>
      <c r="C622" s="10"/>
      <c r="D622" s="10"/>
      <c r="E622" s="10"/>
    </row>
    <row r="623" spans="2:5" ht="15.75" customHeight="1" x14ac:dyDescent="0.2">
      <c r="B623" s="10"/>
      <c r="C623" s="10"/>
      <c r="D623" s="10"/>
      <c r="E623" s="10"/>
    </row>
    <row r="624" spans="2:5" ht="15.75" customHeight="1" x14ac:dyDescent="0.2">
      <c r="B624" s="10"/>
      <c r="C624" s="10"/>
      <c r="D624" s="10"/>
      <c r="E624" s="10"/>
    </row>
    <row r="625" spans="2:5" ht="15.75" customHeight="1" x14ac:dyDescent="0.2">
      <c r="B625" s="10"/>
      <c r="C625" s="10"/>
      <c r="D625" s="10"/>
      <c r="E625" s="10"/>
    </row>
    <row r="626" spans="2:5" ht="15.75" customHeight="1" x14ac:dyDescent="0.2">
      <c r="B626" s="10"/>
      <c r="C626" s="10"/>
      <c r="D626" s="10"/>
      <c r="E626" s="10"/>
    </row>
    <row r="627" spans="2:5" ht="15.75" customHeight="1" x14ac:dyDescent="0.2">
      <c r="B627" s="10"/>
      <c r="C627" s="10"/>
      <c r="D627" s="10"/>
      <c r="E627" s="10"/>
    </row>
    <row r="628" spans="2:5" ht="15.75" customHeight="1" x14ac:dyDescent="0.2">
      <c r="B628" s="10"/>
      <c r="C628" s="10"/>
      <c r="D628" s="10"/>
      <c r="E628" s="10"/>
    </row>
    <row r="629" spans="2:5" ht="15.75" customHeight="1" x14ac:dyDescent="0.2">
      <c r="B629" s="10"/>
      <c r="C629" s="10"/>
      <c r="D629" s="10"/>
      <c r="E629" s="10"/>
    </row>
    <row r="630" spans="2:5" ht="15.75" customHeight="1" x14ac:dyDescent="0.2">
      <c r="B630" s="10"/>
      <c r="C630" s="10"/>
      <c r="D630" s="10"/>
      <c r="E630" s="10"/>
    </row>
    <row r="631" spans="2:5" ht="15.75" customHeight="1" x14ac:dyDescent="0.2">
      <c r="B631" s="10"/>
      <c r="C631" s="10"/>
      <c r="D631" s="10"/>
      <c r="E631" s="10"/>
    </row>
    <row r="632" spans="2:5" ht="15.75" customHeight="1" x14ac:dyDescent="0.2">
      <c r="B632" s="10"/>
      <c r="C632" s="10"/>
      <c r="D632" s="10"/>
      <c r="E632" s="10"/>
    </row>
    <row r="633" spans="2:5" ht="15.75" customHeight="1" x14ac:dyDescent="0.2">
      <c r="B633" s="10"/>
      <c r="C633" s="10"/>
      <c r="D633" s="10"/>
      <c r="E633" s="10"/>
    </row>
    <row r="634" spans="2:5" ht="15.75" customHeight="1" x14ac:dyDescent="0.2">
      <c r="B634" s="10"/>
      <c r="C634" s="10"/>
      <c r="D634" s="10"/>
      <c r="E634" s="10"/>
    </row>
    <row r="635" spans="2:5" ht="15.75" customHeight="1" x14ac:dyDescent="0.2">
      <c r="B635" s="10"/>
      <c r="C635" s="10"/>
      <c r="D635" s="10"/>
      <c r="E635" s="10"/>
    </row>
    <row r="636" spans="2:5" ht="15.75" customHeight="1" x14ac:dyDescent="0.2">
      <c r="B636" s="10"/>
      <c r="C636" s="10"/>
      <c r="D636" s="10"/>
      <c r="E636" s="10"/>
    </row>
    <row r="637" spans="2:5" ht="15.75" customHeight="1" x14ac:dyDescent="0.2">
      <c r="B637" s="10"/>
      <c r="C637" s="10"/>
      <c r="D637" s="10"/>
      <c r="E637" s="10"/>
    </row>
    <row r="638" spans="2:5" ht="15.75" customHeight="1" x14ac:dyDescent="0.2">
      <c r="B638" s="10"/>
      <c r="C638" s="10"/>
      <c r="D638" s="10"/>
      <c r="E638" s="10"/>
    </row>
    <row r="639" spans="2:5" ht="15.75" customHeight="1" x14ac:dyDescent="0.2">
      <c r="B639" s="10"/>
      <c r="C639" s="10"/>
      <c r="D639" s="10"/>
      <c r="E639" s="10"/>
    </row>
    <row r="640" spans="2:5" ht="15.75" customHeight="1" x14ac:dyDescent="0.2">
      <c r="B640" s="10"/>
      <c r="C640" s="10"/>
      <c r="D640" s="10"/>
      <c r="E640" s="10"/>
    </row>
    <row r="641" spans="2:5" ht="15.75" customHeight="1" x14ac:dyDescent="0.2">
      <c r="B641" s="10"/>
      <c r="C641" s="10"/>
      <c r="D641" s="10"/>
      <c r="E641" s="10"/>
    </row>
    <row r="642" spans="2:5" ht="15.75" customHeight="1" x14ac:dyDescent="0.2">
      <c r="B642" s="10"/>
      <c r="C642" s="10"/>
      <c r="D642" s="10"/>
      <c r="E642" s="10"/>
    </row>
    <row r="643" spans="2:5" ht="15.75" customHeight="1" x14ac:dyDescent="0.2">
      <c r="B643" s="10"/>
      <c r="C643" s="10"/>
      <c r="D643" s="10"/>
      <c r="E643" s="10"/>
    </row>
    <row r="644" spans="2:5" ht="15.75" customHeight="1" x14ac:dyDescent="0.2">
      <c r="B644" s="10"/>
      <c r="C644" s="10"/>
      <c r="D644" s="10"/>
      <c r="E644" s="10"/>
    </row>
    <row r="645" spans="2:5" ht="15.75" customHeight="1" x14ac:dyDescent="0.2">
      <c r="B645" s="10"/>
      <c r="C645" s="10"/>
      <c r="D645" s="10"/>
      <c r="E645" s="10"/>
    </row>
    <row r="646" spans="2:5" ht="15.75" customHeight="1" x14ac:dyDescent="0.2">
      <c r="B646" s="10"/>
      <c r="C646" s="10"/>
      <c r="D646" s="10"/>
      <c r="E646" s="10"/>
    </row>
    <row r="647" spans="2:5" ht="15.75" customHeight="1" x14ac:dyDescent="0.2">
      <c r="B647" s="10"/>
      <c r="C647" s="10"/>
      <c r="D647" s="10"/>
      <c r="E647" s="10"/>
    </row>
    <row r="648" spans="2:5" ht="15.75" customHeight="1" x14ac:dyDescent="0.2">
      <c r="B648" s="10"/>
      <c r="C648" s="10"/>
      <c r="D648" s="10"/>
      <c r="E648" s="10"/>
    </row>
    <row r="649" spans="2:5" ht="15.75" customHeight="1" x14ac:dyDescent="0.2">
      <c r="B649" s="10"/>
      <c r="C649" s="10"/>
      <c r="D649" s="10"/>
      <c r="E649" s="10"/>
    </row>
    <row r="650" spans="2:5" ht="15.75" customHeight="1" x14ac:dyDescent="0.2">
      <c r="B650" s="10"/>
      <c r="C650" s="10"/>
      <c r="D650" s="10"/>
      <c r="E650" s="10"/>
    </row>
    <row r="651" spans="2:5" ht="15.75" customHeight="1" x14ac:dyDescent="0.2">
      <c r="B651" s="10"/>
      <c r="C651" s="10"/>
      <c r="D651" s="10"/>
      <c r="E651" s="10"/>
    </row>
    <row r="652" spans="2:5" ht="15.75" customHeight="1" x14ac:dyDescent="0.2">
      <c r="B652" s="10"/>
      <c r="C652" s="10"/>
      <c r="D652" s="10"/>
      <c r="E652" s="10"/>
    </row>
    <row r="653" spans="2:5" ht="15.75" customHeight="1" x14ac:dyDescent="0.2">
      <c r="B653" s="10"/>
      <c r="C653" s="10"/>
      <c r="D653" s="10"/>
      <c r="E653" s="10"/>
    </row>
    <row r="654" spans="2:5" ht="15.75" customHeight="1" x14ac:dyDescent="0.2">
      <c r="B654" s="10"/>
      <c r="C654" s="10"/>
      <c r="D654" s="10"/>
      <c r="E654" s="10"/>
    </row>
    <row r="655" spans="2:5" ht="15.75" customHeight="1" x14ac:dyDescent="0.2">
      <c r="B655" s="10"/>
      <c r="C655" s="10"/>
      <c r="D655" s="10"/>
      <c r="E655" s="10"/>
    </row>
    <row r="656" spans="2:5" ht="15.75" customHeight="1" x14ac:dyDescent="0.2">
      <c r="B656" s="10"/>
      <c r="C656" s="10"/>
      <c r="D656" s="10"/>
      <c r="E656" s="10"/>
    </row>
    <row r="657" spans="2:5" ht="15.75" customHeight="1" x14ac:dyDescent="0.2">
      <c r="B657" s="10"/>
      <c r="C657" s="10"/>
      <c r="D657" s="10"/>
      <c r="E657" s="10"/>
    </row>
    <row r="658" spans="2:5" ht="15.75" customHeight="1" x14ac:dyDescent="0.2">
      <c r="B658" s="10"/>
      <c r="C658" s="10"/>
      <c r="D658" s="10"/>
      <c r="E658" s="10"/>
    </row>
    <row r="659" spans="2:5" ht="15.75" customHeight="1" x14ac:dyDescent="0.2">
      <c r="B659" s="10"/>
      <c r="C659" s="10"/>
      <c r="D659" s="10"/>
      <c r="E659" s="10"/>
    </row>
    <row r="660" spans="2:5" ht="15.75" customHeight="1" x14ac:dyDescent="0.2">
      <c r="B660" s="10"/>
      <c r="C660" s="10"/>
      <c r="D660" s="10"/>
      <c r="E660" s="10"/>
    </row>
    <row r="661" spans="2:5" ht="15.75" customHeight="1" x14ac:dyDescent="0.2">
      <c r="B661" s="10"/>
      <c r="C661" s="10"/>
      <c r="D661" s="10"/>
      <c r="E661" s="10"/>
    </row>
    <row r="662" spans="2:5" ht="15.75" customHeight="1" x14ac:dyDescent="0.2">
      <c r="B662" s="10"/>
      <c r="C662" s="10"/>
      <c r="D662" s="10"/>
      <c r="E662" s="10"/>
    </row>
    <row r="663" spans="2:5" ht="15.75" customHeight="1" x14ac:dyDescent="0.2">
      <c r="B663" s="10"/>
      <c r="C663" s="10"/>
      <c r="D663" s="10"/>
      <c r="E663" s="10"/>
    </row>
    <row r="664" spans="2:5" ht="15.75" customHeight="1" x14ac:dyDescent="0.2">
      <c r="B664" s="10"/>
      <c r="C664" s="10"/>
      <c r="D664" s="10"/>
      <c r="E664" s="10"/>
    </row>
    <row r="665" spans="2:5" ht="15.75" customHeight="1" x14ac:dyDescent="0.2">
      <c r="B665" s="10"/>
      <c r="C665" s="10"/>
      <c r="D665" s="10"/>
      <c r="E665" s="10"/>
    </row>
    <row r="666" spans="2:5" ht="15.75" customHeight="1" x14ac:dyDescent="0.2">
      <c r="B666" s="10"/>
      <c r="C666" s="10"/>
      <c r="D666" s="10"/>
      <c r="E666" s="10"/>
    </row>
    <row r="667" spans="2:5" ht="15.75" customHeight="1" x14ac:dyDescent="0.2">
      <c r="B667" s="10"/>
      <c r="C667" s="10"/>
      <c r="D667" s="10"/>
      <c r="E667" s="10"/>
    </row>
    <row r="668" spans="2:5" ht="15.75" customHeight="1" x14ac:dyDescent="0.2">
      <c r="B668" s="10"/>
      <c r="C668" s="10"/>
      <c r="D668" s="10"/>
      <c r="E668" s="10"/>
    </row>
    <row r="669" spans="2:5" ht="15.75" customHeight="1" x14ac:dyDescent="0.2">
      <c r="B669" s="10"/>
      <c r="C669" s="10"/>
      <c r="D669" s="10"/>
      <c r="E669" s="10"/>
    </row>
    <row r="670" spans="2:5" ht="15.75" customHeight="1" x14ac:dyDescent="0.2">
      <c r="B670" s="10"/>
      <c r="C670" s="10"/>
      <c r="D670" s="10"/>
      <c r="E670" s="10"/>
    </row>
    <row r="671" spans="2:5" ht="15.75" customHeight="1" x14ac:dyDescent="0.2">
      <c r="B671" s="10"/>
      <c r="C671" s="10"/>
      <c r="D671" s="10"/>
      <c r="E671" s="10"/>
    </row>
    <row r="672" spans="2:5" ht="15.75" customHeight="1" x14ac:dyDescent="0.2">
      <c r="B672" s="10"/>
      <c r="C672" s="10"/>
      <c r="D672" s="10"/>
      <c r="E672" s="10"/>
    </row>
    <row r="673" spans="2:5" ht="15.75" customHeight="1" x14ac:dyDescent="0.2">
      <c r="B673" s="10"/>
      <c r="C673" s="10"/>
      <c r="D673" s="10"/>
      <c r="E673" s="10"/>
    </row>
    <row r="674" spans="2:5" ht="15.75" customHeight="1" x14ac:dyDescent="0.2">
      <c r="B674" s="10"/>
      <c r="C674" s="10"/>
      <c r="D674" s="10"/>
      <c r="E674" s="10"/>
    </row>
    <row r="675" spans="2:5" ht="15.75" customHeight="1" x14ac:dyDescent="0.2">
      <c r="B675" s="10"/>
      <c r="C675" s="10"/>
      <c r="D675" s="10"/>
      <c r="E675" s="10"/>
    </row>
    <row r="676" spans="2:5" ht="15.75" customHeight="1" x14ac:dyDescent="0.2">
      <c r="B676" s="10"/>
      <c r="C676" s="10"/>
      <c r="D676" s="10"/>
      <c r="E676" s="10"/>
    </row>
    <row r="677" spans="2:5" ht="15.75" customHeight="1" x14ac:dyDescent="0.2">
      <c r="B677" s="10"/>
      <c r="C677" s="10"/>
      <c r="D677" s="10"/>
      <c r="E677" s="10"/>
    </row>
    <row r="678" spans="2:5" ht="15.75" customHeight="1" x14ac:dyDescent="0.2">
      <c r="B678" s="10"/>
      <c r="C678" s="10"/>
      <c r="D678" s="10"/>
      <c r="E678" s="10"/>
    </row>
    <row r="679" spans="2:5" ht="15.75" customHeight="1" x14ac:dyDescent="0.2">
      <c r="B679" s="10"/>
      <c r="C679" s="10"/>
      <c r="D679" s="10"/>
      <c r="E679" s="10"/>
    </row>
    <row r="680" spans="2:5" ht="15.75" customHeight="1" x14ac:dyDescent="0.2">
      <c r="B680" s="10"/>
      <c r="C680" s="10"/>
      <c r="D680" s="10"/>
      <c r="E680" s="10"/>
    </row>
    <row r="681" spans="2:5" ht="15.75" customHeight="1" x14ac:dyDescent="0.2">
      <c r="B681" s="10"/>
      <c r="C681" s="10"/>
      <c r="D681" s="10"/>
      <c r="E681" s="10"/>
    </row>
    <row r="682" spans="2:5" ht="15.75" customHeight="1" x14ac:dyDescent="0.2">
      <c r="B682" s="10"/>
      <c r="C682" s="10"/>
      <c r="D682" s="10"/>
      <c r="E682" s="10"/>
    </row>
    <row r="683" spans="2:5" ht="15.75" customHeight="1" x14ac:dyDescent="0.2">
      <c r="B683" s="10"/>
      <c r="C683" s="10"/>
      <c r="D683" s="10"/>
      <c r="E683" s="10"/>
    </row>
    <row r="684" spans="2:5" ht="15.75" customHeight="1" x14ac:dyDescent="0.2">
      <c r="B684" s="10"/>
      <c r="C684" s="10"/>
      <c r="D684" s="10"/>
      <c r="E684" s="10"/>
    </row>
    <row r="685" spans="2:5" ht="15.75" customHeight="1" x14ac:dyDescent="0.2">
      <c r="B685" s="10"/>
      <c r="C685" s="10"/>
      <c r="D685" s="10"/>
      <c r="E685" s="10"/>
    </row>
    <row r="686" spans="2:5" ht="15.75" customHeight="1" x14ac:dyDescent="0.2">
      <c r="B686" s="10"/>
      <c r="C686" s="10"/>
      <c r="D686" s="10"/>
      <c r="E686" s="10"/>
    </row>
    <row r="687" spans="2:5" ht="15.75" customHeight="1" x14ac:dyDescent="0.2">
      <c r="B687" s="10"/>
      <c r="C687" s="10"/>
      <c r="D687" s="10"/>
      <c r="E687" s="10"/>
    </row>
    <row r="688" spans="2:5" ht="15.75" customHeight="1" x14ac:dyDescent="0.2">
      <c r="B688" s="10"/>
      <c r="C688" s="10"/>
      <c r="D688" s="10"/>
      <c r="E688" s="10"/>
    </row>
    <row r="689" spans="2:5" ht="15.75" customHeight="1" x14ac:dyDescent="0.2">
      <c r="B689" s="10"/>
      <c r="C689" s="10"/>
      <c r="D689" s="10"/>
      <c r="E689" s="10"/>
    </row>
    <row r="690" spans="2:5" ht="15.75" customHeight="1" x14ac:dyDescent="0.2">
      <c r="B690" s="10"/>
      <c r="C690" s="10"/>
      <c r="D690" s="10"/>
      <c r="E690" s="10"/>
    </row>
    <row r="691" spans="2:5" ht="15.75" customHeight="1" x14ac:dyDescent="0.2">
      <c r="B691" s="10"/>
      <c r="C691" s="10"/>
      <c r="D691" s="10"/>
      <c r="E691" s="10"/>
    </row>
    <row r="692" spans="2:5" ht="15.75" customHeight="1" x14ac:dyDescent="0.2">
      <c r="B692" s="10"/>
      <c r="C692" s="10"/>
      <c r="D692" s="10"/>
      <c r="E692" s="10"/>
    </row>
    <row r="693" spans="2:5" ht="15.75" customHeight="1" x14ac:dyDescent="0.2">
      <c r="B693" s="10"/>
      <c r="C693" s="10"/>
      <c r="D693" s="10"/>
      <c r="E693" s="10"/>
    </row>
    <row r="694" spans="2:5" ht="15.75" customHeight="1" x14ac:dyDescent="0.2">
      <c r="B694" s="10"/>
      <c r="C694" s="10"/>
      <c r="D694" s="10"/>
      <c r="E694" s="10"/>
    </row>
    <row r="695" spans="2:5" ht="15.75" customHeight="1" x14ac:dyDescent="0.2">
      <c r="B695" s="10"/>
      <c r="C695" s="10"/>
      <c r="D695" s="10"/>
      <c r="E695" s="10"/>
    </row>
    <row r="696" spans="2:5" ht="15.75" customHeight="1" x14ac:dyDescent="0.2">
      <c r="B696" s="10"/>
      <c r="C696" s="10"/>
      <c r="D696" s="10"/>
      <c r="E696" s="10"/>
    </row>
    <row r="697" spans="2:5" ht="15.75" customHeight="1" x14ac:dyDescent="0.2">
      <c r="B697" s="10"/>
      <c r="C697" s="10"/>
      <c r="D697" s="10"/>
      <c r="E697" s="10"/>
    </row>
    <row r="698" spans="2:5" ht="15.75" customHeight="1" x14ac:dyDescent="0.2">
      <c r="B698" s="10"/>
      <c r="C698" s="10"/>
      <c r="D698" s="10"/>
      <c r="E698" s="10"/>
    </row>
    <row r="699" spans="2:5" ht="15.75" customHeight="1" x14ac:dyDescent="0.2">
      <c r="B699" s="10"/>
      <c r="C699" s="10"/>
      <c r="D699" s="10"/>
      <c r="E699" s="10"/>
    </row>
    <row r="700" spans="2:5" ht="15.75" customHeight="1" x14ac:dyDescent="0.2">
      <c r="B700" s="10"/>
      <c r="C700" s="10"/>
      <c r="D700" s="10"/>
      <c r="E700" s="10"/>
    </row>
    <row r="701" spans="2:5" ht="15.75" customHeight="1" x14ac:dyDescent="0.2">
      <c r="B701" s="10"/>
      <c r="C701" s="10"/>
      <c r="D701" s="10"/>
      <c r="E701" s="10"/>
    </row>
    <row r="702" spans="2:5" ht="15.75" customHeight="1" x14ac:dyDescent="0.2">
      <c r="B702" s="10"/>
      <c r="C702" s="10"/>
      <c r="D702" s="10"/>
      <c r="E702" s="10"/>
    </row>
    <row r="703" spans="2:5" ht="15.75" customHeight="1" x14ac:dyDescent="0.2">
      <c r="B703" s="10"/>
      <c r="C703" s="10"/>
      <c r="D703" s="10"/>
      <c r="E703" s="10"/>
    </row>
    <row r="704" spans="2:5" ht="15.75" customHeight="1" x14ac:dyDescent="0.2">
      <c r="B704" s="10"/>
      <c r="C704" s="10"/>
      <c r="D704" s="10"/>
      <c r="E704" s="10"/>
    </row>
    <row r="705" spans="2:5" ht="15.75" customHeight="1" x14ac:dyDescent="0.2">
      <c r="B705" s="10"/>
      <c r="C705" s="10"/>
      <c r="D705" s="10"/>
      <c r="E705" s="10"/>
    </row>
    <row r="706" spans="2:5" ht="15.75" customHeight="1" x14ac:dyDescent="0.2">
      <c r="B706" s="10"/>
      <c r="C706" s="10"/>
      <c r="D706" s="10"/>
      <c r="E706" s="10"/>
    </row>
    <row r="707" spans="2:5" ht="15.75" customHeight="1" x14ac:dyDescent="0.2">
      <c r="B707" s="10"/>
      <c r="C707" s="10"/>
      <c r="D707" s="10"/>
      <c r="E707" s="10"/>
    </row>
    <row r="708" spans="2:5" ht="15.75" customHeight="1" x14ac:dyDescent="0.2">
      <c r="B708" s="10"/>
      <c r="C708" s="10"/>
      <c r="D708" s="10"/>
      <c r="E708" s="10"/>
    </row>
    <row r="709" spans="2:5" ht="15.75" customHeight="1" x14ac:dyDescent="0.2">
      <c r="B709" s="10"/>
      <c r="C709" s="10"/>
      <c r="D709" s="10"/>
      <c r="E709" s="10"/>
    </row>
    <row r="710" spans="2:5" ht="15.75" customHeight="1" x14ac:dyDescent="0.2">
      <c r="B710" s="10"/>
      <c r="C710" s="10"/>
      <c r="D710" s="10"/>
      <c r="E710" s="10"/>
    </row>
    <row r="711" spans="2:5" ht="15.75" customHeight="1" x14ac:dyDescent="0.2">
      <c r="B711" s="10"/>
      <c r="C711" s="10"/>
      <c r="D711" s="10"/>
      <c r="E711" s="10"/>
    </row>
    <row r="712" spans="2:5" ht="15.75" customHeight="1" x14ac:dyDescent="0.2">
      <c r="B712" s="10"/>
      <c r="C712" s="10"/>
      <c r="D712" s="10"/>
      <c r="E712" s="10"/>
    </row>
    <row r="713" spans="2:5" ht="15.75" customHeight="1" x14ac:dyDescent="0.2">
      <c r="B713" s="10"/>
      <c r="C713" s="10"/>
      <c r="D713" s="10"/>
      <c r="E713" s="10"/>
    </row>
    <row r="714" spans="2:5" ht="15.75" customHeight="1" x14ac:dyDescent="0.2">
      <c r="B714" s="10"/>
      <c r="C714" s="10"/>
      <c r="D714" s="10"/>
      <c r="E714" s="10"/>
    </row>
    <row r="715" spans="2:5" ht="15.75" customHeight="1" x14ac:dyDescent="0.2">
      <c r="B715" s="10"/>
      <c r="C715" s="10"/>
      <c r="D715" s="10"/>
      <c r="E715" s="10"/>
    </row>
    <row r="716" spans="2:5" ht="15.75" customHeight="1" x14ac:dyDescent="0.2">
      <c r="B716" s="10"/>
      <c r="C716" s="10"/>
      <c r="D716" s="10"/>
      <c r="E716" s="10"/>
    </row>
    <row r="717" spans="2:5" ht="15.75" customHeight="1" x14ac:dyDescent="0.2">
      <c r="B717" s="10"/>
      <c r="C717" s="10"/>
      <c r="D717" s="10"/>
      <c r="E717" s="10"/>
    </row>
    <row r="718" spans="2:5" ht="15.75" customHeight="1" x14ac:dyDescent="0.2">
      <c r="B718" s="10"/>
      <c r="C718" s="10"/>
      <c r="D718" s="10"/>
      <c r="E718" s="10"/>
    </row>
    <row r="719" spans="2:5" ht="15.75" customHeight="1" x14ac:dyDescent="0.2">
      <c r="B719" s="10"/>
      <c r="C719" s="10"/>
      <c r="D719" s="10"/>
      <c r="E719" s="10"/>
    </row>
    <row r="720" spans="2:5" ht="15.75" customHeight="1" x14ac:dyDescent="0.2">
      <c r="B720" s="10"/>
      <c r="C720" s="10"/>
      <c r="D720" s="10"/>
      <c r="E720" s="10"/>
    </row>
    <row r="721" spans="2:5" ht="15.75" customHeight="1" x14ac:dyDescent="0.2">
      <c r="B721" s="10"/>
      <c r="C721" s="10"/>
      <c r="D721" s="10"/>
      <c r="E721" s="10"/>
    </row>
    <row r="722" spans="2:5" ht="15.75" customHeight="1" x14ac:dyDescent="0.2">
      <c r="B722" s="10"/>
      <c r="C722" s="10"/>
      <c r="D722" s="10"/>
      <c r="E722" s="10"/>
    </row>
    <row r="723" spans="2:5" ht="15.75" customHeight="1" x14ac:dyDescent="0.2">
      <c r="B723" s="10"/>
      <c r="C723" s="10"/>
      <c r="D723" s="10"/>
      <c r="E723" s="10"/>
    </row>
    <row r="724" spans="2:5" ht="15.75" customHeight="1" x14ac:dyDescent="0.2">
      <c r="B724" s="10"/>
      <c r="C724" s="10"/>
      <c r="D724" s="10"/>
      <c r="E724" s="10"/>
    </row>
    <row r="725" spans="2:5" ht="15.75" customHeight="1" x14ac:dyDescent="0.2">
      <c r="B725" s="10"/>
      <c r="C725" s="10"/>
      <c r="D725" s="10"/>
      <c r="E725" s="10"/>
    </row>
    <row r="726" spans="2:5" ht="15.75" customHeight="1" x14ac:dyDescent="0.2">
      <c r="B726" s="10"/>
      <c r="C726" s="10"/>
      <c r="D726" s="10"/>
      <c r="E726" s="10"/>
    </row>
    <row r="727" spans="2:5" ht="15.75" customHeight="1" x14ac:dyDescent="0.2">
      <c r="B727" s="10"/>
      <c r="C727" s="10"/>
      <c r="D727" s="10"/>
      <c r="E727" s="10"/>
    </row>
    <row r="728" spans="2:5" ht="15.75" customHeight="1" x14ac:dyDescent="0.2">
      <c r="B728" s="10"/>
      <c r="C728" s="10"/>
      <c r="D728" s="10"/>
      <c r="E728" s="10"/>
    </row>
    <row r="729" spans="2:5" ht="15.75" customHeight="1" x14ac:dyDescent="0.2">
      <c r="B729" s="10"/>
      <c r="C729" s="10"/>
      <c r="D729" s="10"/>
      <c r="E729" s="10"/>
    </row>
    <row r="730" spans="2:5" ht="15.75" customHeight="1" x14ac:dyDescent="0.2">
      <c r="B730" s="10"/>
      <c r="C730" s="10"/>
      <c r="D730" s="10"/>
      <c r="E730" s="10"/>
    </row>
    <row r="731" spans="2:5" ht="15.75" customHeight="1" x14ac:dyDescent="0.2">
      <c r="B731" s="10"/>
      <c r="C731" s="10"/>
      <c r="D731" s="10"/>
      <c r="E731" s="10"/>
    </row>
    <row r="732" spans="2:5" ht="15.75" customHeight="1" x14ac:dyDescent="0.2">
      <c r="B732" s="10"/>
      <c r="C732" s="10"/>
      <c r="D732" s="10"/>
      <c r="E732" s="10"/>
    </row>
    <row r="733" spans="2:5" ht="15.75" customHeight="1" x14ac:dyDescent="0.2">
      <c r="B733" s="10"/>
      <c r="C733" s="10"/>
      <c r="D733" s="10"/>
      <c r="E733" s="10"/>
    </row>
    <row r="734" spans="2:5" ht="15.75" customHeight="1" x14ac:dyDescent="0.2">
      <c r="B734" s="10"/>
      <c r="C734" s="10"/>
      <c r="D734" s="10"/>
      <c r="E734" s="10"/>
    </row>
    <row r="735" spans="2:5" ht="15.75" customHeight="1" x14ac:dyDescent="0.2">
      <c r="B735" s="10"/>
      <c r="C735" s="10"/>
      <c r="D735" s="10"/>
      <c r="E735" s="10"/>
    </row>
    <row r="736" spans="2:5" ht="15.75" customHeight="1" x14ac:dyDescent="0.2">
      <c r="B736" s="10"/>
      <c r="C736" s="10"/>
      <c r="D736" s="10"/>
      <c r="E736" s="10"/>
    </row>
    <row r="737" spans="2:5" ht="15.75" customHeight="1" x14ac:dyDescent="0.2">
      <c r="B737" s="10"/>
      <c r="C737" s="10"/>
      <c r="D737" s="10"/>
      <c r="E737" s="10"/>
    </row>
    <row r="738" spans="2:5" ht="15.75" customHeight="1" x14ac:dyDescent="0.2">
      <c r="B738" s="10"/>
      <c r="C738" s="10"/>
      <c r="D738" s="10"/>
      <c r="E738" s="10"/>
    </row>
    <row r="739" spans="2:5" ht="15.75" customHeight="1" x14ac:dyDescent="0.2">
      <c r="B739" s="10"/>
      <c r="C739" s="10"/>
      <c r="D739" s="10"/>
      <c r="E739" s="10"/>
    </row>
    <row r="740" spans="2:5" ht="15.75" customHeight="1" x14ac:dyDescent="0.2">
      <c r="B740" s="10"/>
      <c r="C740" s="10"/>
      <c r="D740" s="10"/>
      <c r="E740" s="10"/>
    </row>
    <row r="741" spans="2:5" ht="15.75" customHeight="1" x14ac:dyDescent="0.2">
      <c r="B741" s="10"/>
      <c r="C741" s="10"/>
      <c r="D741" s="10"/>
      <c r="E741" s="10"/>
    </row>
    <row r="742" spans="2:5" ht="15.75" customHeight="1" x14ac:dyDescent="0.2">
      <c r="B742" s="10"/>
      <c r="C742" s="10"/>
      <c r="D742" s="10"/>
      <c r="E742" s="10"/>
    </row>
    <row r="743" spans="2:5" ht="15.75" customHeight="1" x14ac:dyDescent="0.2">
      <c r="B743" s="10"/>
      <c r="C743" s="10"/>
      <c r="D743" s="10"/>
      <c r="E743" s="10"/>
    </row>
    <row r="744" spans="2:5" ht="15.75" customHeight="1" x14ac:dyDescent="0.2">
      <c r="B744" s="10"/>
      <c r="C744" s="10"/>
      <c r="D744" s="10"/>
      <c r="E744" s="10"/>
    </row>
    <row r="745" spans="2:5" ht="15.75" customHeight="1" x14ac:dyDescent="0.2">
      <c r="B745" s="10"/>
      <c r="C745" s="10"/>
      <c r="D745" s="10"/>
      <c r="E745" s="10"/>
    </row>
    <row r="746" spans="2:5" ht="15.75" customHeight="1" x14ac:dyDescent="0.2">
      <c r="B746" s="10"/>
      <c r="C746" s="10"/>
      <c r="D746" s="10"/>
      <c r="E746" s="10"/>
    </row>
    <row r="747" spans="2:5" ht="15.75" customHeight="1" x14ac:dyDescent="0.2">
      <c r="B747" s="10"/>
      <c r="C747" s="10"/>
      <c r="D747" s="10"/>
      <c r="E747" s="10"/>
    </row>
    <row r="748" spans="2:5" ht="15.75" customHeight="1" x14ac:dyDescent="0.2">
      <c r="B748" s="10"/>
      <c r="C748" s="10"/>
      <c r="D748" s="10"/>
      <c r="E748" s="10"/>
    </row>
    <row r="749" spans="2:5" ht="15.75" customHeight="1" x14ac:dyDescent="0.2">
      <c r="B749" s="10"/>
      <c r="C749" s="10"/>
      <c r="D749" s="10"/>
      <c r="E749" s="10"/>
    </row>
    <row r="750" spans="2:5" ht="15.75" customHeight="1" x14ac:dyDescent="0.2">
      <c r="B750" s="10"/>
      <c r="C750" s="10"/>
      <c r="D750" s="10"/>
      <c r="E750" s="10"/>
    </row>
    <row r="751" spans="2:5" ht="15.75" customHeight="1" x14ac:dyDescent="0.2">
      <c r="B751" s="10"/>
      <c r="C751" s="10"/>
      <c r="D751" s="10"/>
      <c r="E751" s="10"/>
    </row>
    <row r="752" spans="2:5" ht="15.75" customHeight="1" x14ac:dyDescent="0.2">
      <c r="B752" s="10"/>
      <c r="C752" s="10"/>
      <c r="D752" s="10"/>
      <c r="E752" s="10"/>
    </row>
    <row r="753" spans="2:5" ht="15.75" customHeight="1" x14ac:dyDescent="0.2">
      <c r="B753" s="10"/>
      <c r="C753" s="10"/>
      <c r="D753" s="10"/>
      <c r="E753" s="10"/>
    </row>
    <row r="754" spans="2:5" ht="15.75" customHeight="1" x14ac:dyDescent="0.2">
      <c r="B754" s="10"/>
      <c r="C754" s="10"/>
      <c r="D754" s="10"/>
      <c r="E754" s="10"/>
    </row>
    <row r="755" spans="2:5" ht="15.75" customHeight="1" x14ac:dyDescent="0.2">
      <c r="B755" s="10"/>
      <c r="C755" s="10"/>
      <c r="D755" s="10"/>
      <c r="E755" s="10"/>
    </row>
    <row r="756" spans="2:5" ht="15.75" customHeight="1" x14ac:dyDescent="0.2">
      <c r="B756" s="10"/>
      <c r="C756" s="10"/>
      <c r="D756" s="10"/>
      <c r="E756" s="10"/>
    </row>
    <row r="757" spans="2:5" ht="15.75" customHeight="1" x14ac:dyDescent="0.2">
      <c r="B757" s="10"/>
      <c r="C757" s="10"/>
      <c r="D757" s="10"/>
      <c r="E757" s="10"/>
    </row>
    <row r="758" spans="2:5" ht="15.75" customHeight="1" x14ac:dyDescent="0.2">
      <c r="B758" s="10"/>
      <c r="C758" s="10"/>
      <c r="D758" s="10"/>
      <c r="E758" s="10"/>
    </row>
    <row r="759" spans="2:5" ht="15.75" customHeight="1" x14ac:dyDescent="0.2">
      <c r="B759" s="10"/>
      <c r="C759" s="10"/>
      <c r="D759" s="10"/>
      <c r="E759" s="10"/>
    </row>
    <row r="760" spans="2:5" ht="15.75" customHeight="1" x14ac:dyDescent="0.2">
      <c r="B760" s="10"/>
      <c r="C760" s="10"/>
      <c r="D760" s="10"/>
      <c r="E760" s="10"/>
    </row>
    <row r="761" spans="2:5" ht="15.75" customHeight="1" x14ac:dyDescent="0.2">
      <c r="B761" s="10"/>
      <c r="C761" s="10"/>
      <c r="D761" s="10"/>
      <c r="E761" s="10"/>
    </row>
    <row r="762" spans="2:5" ht="15.75" customHeight="1" x14ac:dyDescent="0.2">
      <c r="B762" s="10"/>
      <c r="C762" s="10"/>
      <c r="D762" s="10"/>
      <c r="E762" s="10"/>
    </row>
    <row r="763" spans="2:5" ht="15.75" customHeight="1" x14ac:dyDescent="0.2">
      <c r="B763" s="10"/>
      <c r="C763" s="10"/>
      <c r="D763" s="10"/>
      <c r="E763" s="10"/>
    </row>
    <row r="764" spans="2:5" ht="15.75" customHeight="1" x14ac:dyDescent="0.2">
      <c r="B764" s="10"/>
      <c r="C764" s="10"/>
      <c r="D764" s="10"/>
      <c r="E764" s="10"/>
    </row>
    <row r="765" spans="2:5" ht="15.75" customHeight="1" x14ac:dyDescent="0.2">
      <c r="B765" s="10"/>
      <c r="C765" s="10"/>
      <c r="D765" s="10"/>
      <c r="E765" s="10"/>
    </row>
    <row r="766" spans="2:5" ht="15.75" customHeight="1" x14ac:dyDescent="0.2">
      <c r="B766" s="10"/>
      <c r="C766" s="10"/>
      <c r="D766" s="10"/>
      <c r="E766" s="10"/>
    </row>
    <row r="767" spans="2:5" ht="15.75" customHeight="1" x14ac:dyDescent="0.2">
      <c r="B767" s="10"/>
      <c r="C767" s="10"/>
      <c r="D767" s="10"/>
      <c r="E767" s="10"/>
    </row>
    <row r="768" spans="2:5" ht="15.75" customHeight="1" x14ac:dyDescent="0.2">
      <c r="B768" s="10"/>
      <c r="C768" s="10"/>
      <c r="D768" s="10"/>
      <c r="E768" s="10"/>
    </row>
    <row r="769" spans="2:5" ht="15.75" customHeight="1" x14ac:dyDescent="0.2">
      <c r="B769" s="10"/>
      <c r="C769" s="10"/>
      <c r="D769" s="10"/>
      <c r="E769" s="10"/>
    </row>
    <row r="770" spans="2:5" ht="15.75" customHeight="1" x14ac:dyDescent="0.2">
      <c r="B770" s="10"/>
      <c r="C770" s="10"/>
      <c r="D770" s="10"/>
      <c r="E770" s="10"/>
    </row>
    <row r="771" spans="2:5" ht="15.75" customHeight="1" x14ac:dyDescent="0.2">
      <c r="B771" s="10"/>
      <c r="C771" s="10"/>
      <c r="D771" s="10"/>
      <c r="E771" s="10"/>
    </row>
    <row r="772" spans="2:5" ht="15.75" customHeight="1" x14ac:dyDescent="0.2">
      <c r="B772" s="10"/>
      <c r="C772" s="10"/>
      <c r="D772" s="10"/>
      <c r="E772" s="10"/>
    </row>
    <row r="773" spans="2:5" ht="15.75" customHeight="1" x14ac:dyDescent="0.2">
      <c r="B773" s="10"/>
      <c r="C773" s="10"/>
      <c r="D773" s="10"/>
      <c r="E773" s="10"/>
    </row>
    <row r="774" spans="2:5" ht="15.75" customHeight="1" x14ac:dyDescent="0.2">
      <c r="B774" s="10"/>
      <c r="C774" s="10"/>
      <c r="D774" s="10"/>
      <c r="E774" s="10"/>
    </row>
    <row r="775" spans="2:5" ht="15.75" customHeight="1" x14ac:dyDescent="0.2">
      <c r="B775" s="10"/>
      <c r="C775" s="10"/>
      <c r="D775" s="10"/>
      <c r="E775" s="10"/>
    </row>
    <row r="776" spans="2:5" ht="15.75" customHeight="1" x14ac:dyDescent="0.2">
      <c r="B776" s="10"/>
      <c r="C776" s="10"/>
      <c r="D776" s="10"/>
      <c r="E776" s="10"/>
    </row>
    <row r="777" spans="2:5" ht="15.75" customHeight="1" x14ac:dyDescent="0.2">
      <c r="B777" s="10"/>
      <c r="C777" s="10"/>
      <c r="D777" s="10"/>
      <c r="E777" s="10"/>
    </row>
    <row r="778" spans="2:5" ht="15.75" customHeight="1" x14ac:dyDescent="0.2">
      <c r="B778" s="10"/>
      <c r="C778" s="10"/>
      <c r="D778" s="10"/>
      <c r="E778" s="10"/>
    </row>
    <row r="779" spans="2:5" ht="15.75" customHeight="1" x14ac:dyDescent="0.2">
      <c r="B779" s="10"/>
      <c r="C779" s="10"/>
      <c r="D779" s="10"/>
      <c r="E779" s="10"/>
    </row>
    <row r="780" spans="2:5" ht="15.75" customHeight="1" x14ac:dyDescent="0.2">
      <c r="B780" s="10"/>
      <c r="C780" s="10"/>
      <c r="D780" s="10"/>
      <c r="E780" s="10"/>
    </row>
    <row r="781" spans="2:5" ht="15.75" customHeight="1" x14ac:dyDescent="0.2">
      <c r="B781" s="10"/>
      <c r="C781" s="10"/>
      <c r="D781" s="10"/>
      <c r="E781" s="10"/>
    </row>
    <row r="782" spans="2:5" ht="15.75" customHeight="1" x14ac:dyDescent="0.2">
      <c r="B782" s="10"/>
      <c r="C782" s="10"/>
      <c r="D782" s="10"/>
      <c r="E782" s="10"/>
    </row>
    <row r="783" spans="2:5" ht="15.75" customHeight="1" x14ac:dyDescent="0.2">
      <c r="B783" s="10"/>
      <c r="C783" s="10"/>
      <c r="D783" s="10"/>
      <c r="E783" s="10"/>
    </row>
    <row r="784" spans="2:5" ht="15.75" customHeight="1" x14ac:dyDescent="0.2">
      <c r="B784" s="10"/>
      <c r="C784" s="10"/>
      <c r="D784" s="10"/>
      <c r="E784" s="10"/>
    </row>
    <row r="785" spans="2:5" ht="15.75" customHeight="1" x14ac:dyDescent="0.2">
      <c r="B785" s="10"/>
      <c r="C785" s="10"/>
      <c r="D785" s="10"/>
      <c r="E785" s="10"/>
    </row>
    <row r="786" spans="2:5" ht="15.75" customHeight="1" x14ac:dyDescent="0.2">
      <c r="B786" s="10"/>
      <c r="C786" s="10"/>
      <c r="D786" s="10"/>
      <c r="E786" s="10"/>
    </row>
    <row r="787" spans="2:5" ht="15.75" customHeight="1" x14ac:dyDescent="0.2">
      <c r="B787" s="10"/>
      <c r="C787" s="10"/>
      <c r="D787" s="10"/>
      <c r="E787" s="10"/>
    </row>
    <row r="788" spans="2:5" ht="15.75" customHeight="1" x14ac:dyDescent="0.2">
      <c r="B788" s="10"/>
      <c r="C788" s="10"/>
      <c r="D788" s="10"/>
      <c r="E788" s="10"/>
    </row>
    <row r="789" spans="2:5" ht="15.75" customHeight="1" x14ac:dyDescent="0.2">
      <c r="B789" s="10"/>
      <c r="C789" s="10"/>
      <c r="D789" s="10"/>
      <c r="E789" s="10"/>
    </row>
    <row r="790" spans="2:5" ht="15.75" customHeight="1" x14ac:dyDescent="0.2">
      <c r="B790" s="10"/>
      <c r="C790" s="10"/>
      <c r="D790" s="10"/>
      <c r="E790" s="10"/>
    </row>
    <row r="791" spans="2:5" ht="15.75" customHeight="1" x14ac:dyDescent="0.2">
      <c r="B791" s="10"/>
      <c r="C791" s="10"/>
      <c r="D791" s="10"/>
      <c r="E791" s="10"/>
    </row>
    <row r="792" spans="2:5" ht="15.75" customHeight="1" x14ac:dyDescent="0.2">
      <c r="B792" s="10"/>
      <c r="C792" s="10"/>
      <c r="D792" s="10"/>
      <c r="E792" s="10"/>
    </row>
    <row r="793" spans="2:5" ht="15.75" customHeight="1" x14ac:dyDescent="0.2">
      <c r="B793" s="10"/>
      <c r="C793" s="10"/>
      <c r="D793" s="10"/>
      <c r="E793" s="10"/>
    </row>
    <row r="794" spans="2:5" ht="15.75" customHeight="1" x14ac:dyDescent="0.2">
      <c r="B794" s="10"/>
      <c r="C794" s="10"/>
      <c r="D794" s="10"/>
      <c r="E794" s="10"/>
    </row>
    <row r="795" spans="2:5" ht="15.75" customHeight="1" x14ac:dyDescent="0.2">
      <c r="B795" s="10"/>
      <c r="C795" s="10"/>
      <c r="D795" s="10"/>
      <c r="E795" s="10"/>
    </row>
    <row r="796" spans="2:5" ht="15.75" customHeight="1" x14ac:dyDescent="0.2">
      <c r="B796" s="10"/>
      <c r="C796" s="10"/>
      <c r="D796" s="10"/>
      <c r="E796" s="10"/>
    </row>
    <row r="797" spans="2:5" ht="15.75" customHeight="1" x14ac:dyDescent="0.2">
      <c r="B797" s="10"/>
      <c r="C797" s="10"/>
      <c r="D797" s="10"/>
      <c r="E797" s="10"/>
    </row>
    <row r="798" spans="2:5" ht="15.75" customHeight="1" x14ac:dyDescent="0.2">
      <c r="B798" s="10"/>
      <c r="C798" s="10"/>
      <c r="D798" s="10"/>
      <c r="E798" s="10"/>
    </row>
    <row r="799" spans="2:5" ht="15.75" customHeight="1" x14ac:dyDescent="0.2">
      <c r="B799" s="10"/>
      <c r="C799" s="10"/>
      <c r="D799" s="10"/>
      <c r="E799" s="10"/>
    </row>
    <row r="800" spans="2:5" ht="15.75" customHeight="1" x14ac:dyDescent="0.2">
      <c r="B800" s="10"/>
      <c r="C800" s="10"/>
      <c r="D800" s="10"/>
      <c r="E800" s="10"/>
    </row>
    <row r="801" spans="2:5" ht="15.75" customHeight="1" x14ac:dyDescent="0.2">
      <c r="B801" s="10"/>
      <c r="C801" s="10"/>
      <c r="D801" s="10"/>
      <c r="E801" s="10"/>
    </row>
    <row r="802" spans="2:5" ht="15.75" customHeight="1" x14ac:dyDescent="0.2">
      <c r="B802" s="10"/>
      <c r="C802" s="10"/>
      <c r="D802" s="10"/>
      <c r="E802" s="10"/>
    </row>
    <row r="803" spans="2:5" ht="15.75" customHeight="1" x14ac:dyDescent="0.2">
      <c r="B803" s="10"/>
      <c r="C803" s="10"/>
      <c r="D803" s="10"/>
      <c r="E803" s="10"/>
    </row>
    <row r="804" spans="2:5" ht="15.75" customHeight="1" x14ac:dyDescent="0.2">
      <c r="B804" s="10"/>
      <c r="C804" s="10"/>
      <c r="D804" s="10"/>
      <c r="E804" s="10"/>
    </row>
    <row r="805" spans="2:5" ht="15.75" customHeight="1" x14ac:dyDescent="0.2">
      <c r="B805" s="10"/>
      <c r="C805" s="10"/>
      <c r="D805" s="10"/>
      <c r="E805" s="10"/>
    </row>
    <row r="806" spans="2:5" ht="15.75" customHeight="1" x14ac:dyDescent="0.2">
      <c r="B806" s="10"/>
      <c r="C806" s="10"/>
      <c r="D806" s="10"/>
      <c r="E806" s="10"/>
    </row>
    <row r="807" spans="2:5" ht="15.75" customHeight="1" x14ac:dyDescent="0.2">
      <c r="B807" s="10"/>
      <c r="C807" s="10"/>
      <c r="D807" s="10"/>
      <c r="E807" s="10"/>
    </row>
    <row r="808" spans="2:5" ht="15.75" customHeight="1" x14ac:dyDescent="0.2">
      <c r="B808" s="10"/>
      <c r="C808" s="10"/>
      <c r="D808" s="10"/>
      <c r="E808" s="10"/>
    </row>
    <row r="809" spans="2:5" ht="15.75" customHeight="1" x14ac:dyDescent="0.2">
      <c r="B809" s="10"/>
      <c r="C809" s="10"/>
      <c r="D809" s="10"/>
      <c r="E809" s="10"/>
    </row>
    <row r="810" spans="2:5" ht="15.75" customHeight="1" x14ac:dyDescent="0.2">
      <c r="B810" s="10"/>
      <c r="C810" s="10"/>
      <c r="D810" s="10"/>
      <c r="E810" s="10"/>
    </row>
    <row r="811" spans="2:5" ht="15.75" customHeight="1" x14ac:dyDescent="0.2">
      <c r="B811" s="10"/>
      <c r="C811" s="10"/>
      <c r="D811" s="10"/>
      <c r="E811" s="10"/>
    </row>
    <row r="812" spans="2:5" ht="15.75" customHeight="1" x14ac:dyDescent="0.2">
      <c r="B812" s="10"/>
      <c r="C812" s="10"/>
      <c r="D812" s="10"/>
      <c r="E812" s="10"/>
    </row>
    <row r="813" spans="2:5" ht="15.75" customHeight="1" x14ac:dyDescent="0.2">
      <c r="B813" s="10"/>
      <c r="C813" s="10"/>
      <c r="D813" s="10"/>
      <c r="E813" s="10"/>
    </row>
    <row r="814" spans="2:5" ht="15.75" customHeight="1" x14ac:dyDescent="0.2">
      <c r="B814" s="10"/>
      <c r="C814" s="10"/>
      <c r="D814" s="10"/>
      <c r="E814" s="10"/>
    </row>
    <row r="815" spans="2:5" ht="15.75" customHeight="1" x14ac:dyDescent="0.2">
      <c r="B815" s="10"/>
      <c r="C815" s="10"/>
      <c r="D815" s="10"/>
      <c r="E815" s="10"/>
    </row>
    <row r="816" spans="2:5" ht="15.75" customHeight="1" x14ac:dyDescent="0.2">
      <c r="B816" s="10"/>
      <c r="C816" s="10"/>
      <c r="D816" s="10"/>
      <c r="E816" s="10"/>
    </row>
    <row r="817" spans="2:5" ht="15.75" customHeight="1" x14ac:dyDescent="0.2">
      <c r="B817" s="10"/>
      <c r="C817" s="10"/>
      <c r="D817" s="10"/>
      <c r="E817" s="10"/>
    </row>
    <row r="818" spans="2:5" ht="15.75" customHeight="1" x14ac:dyDescent="0.2">
      <c r="B818" s="10"/>
      <c r="C818" s="10"/>
      <c r="D818" s="10"/>
      <c r="E818" s="10"/>
    </row>
    <row r="819" spans="2:5" ht="15.75" customHeight="1" x14ac:dyDescent="0.2">
      <c r="B819" s="10"/>
      <c r="C819" s="10"/>
      <c r="D819" s="10"/>
      <c r="E819" s="10"/>
    </row>
    <row r="820" spans="2:5" ht="15.75" customHeight="1" x14ac:dyDescent="0.2">
      <c r="B820" s="10"/>
      <c r="C820" s="10"/>
      <c r="D820" s="10"/>
      <c r="E820" s="10"/>
    </row>
    <row r="821" spans="2:5" ht="15.75" customHeight="1" x14ac:dyDescent="0.2">
      <c r="B821" s="10"/>
      <c r="C821" s="10"/>
      <c r="D821" s="10"/>
      <c r="E821" s="10"/>
    </row>
    <row r="822" spans="2:5" ht="15.75" customHeight="1" x14ac:dyDescent="0.2">
      <c r="B822" s="10"/>
      <c r="C822" s="10"/>
      <c r="D822" s="10"/>
      <c r="E822" s="10"/>
    </row>
    <row r="823" spans="2:5" ht="15.75" customHeight="1" x14ac:dyDescent="0.2">
      <c r="B823" s="10"/>
      <c r="C823" s="10"/>
      <c r="D823" s="10"/>
      <c r="E823" s="10"/>
    </row>
    <row r="824" spans="2:5" ht="15.75" customHeight="1" x14ac:dyDescent="0.2">
      <c r="B824" s="10"/>
      <c r="C824" s="10"/>
      <c r="D824" s="10"/>
      <c r="E824" s="10"/>
    </row>
    <row r="825" spans="2:5" ht="15.75" customHeight="1" x14ac:dyDescent="0.2">
      <c r="B825" s="10"/>
      <c r="C825" s="10"/>
      <c r="D825" s="10"/>
      <c r="E825" s="10"/>
    </row>
    <row r="826" spans="2:5" ht="15.75" customHeight="1" x14ac:dyDescent="0.2">
      <c r="B826" s="10"/>
      <c r="C826" s="10"/>
      <c r="D826" s="10"/>
      <c r="E826" s="10"/>
    </row>
    <row r="827" spans="2:5" ht="15.75" customHeight="1" x14ac:dyDescent="0.2">
      <c r="B827" s="10"/>
      <c r="C827" s="10"/>
      <c r="D827" s="10"/>
      <c r="E827" s="10"/>
    </row>
    <row r="828" spans="2:5" ht="15.75" customHeight="1" x14ac:dyDescent="0.2">
      <c r="B828" s="10"/>
      <c r="C828" s="10"/>
      <c r="D828" s="10"/>
      <c r="E828" s="10"/>
    </row>
    <row r="829" spans="2:5" ht="15.75" customHeight="1" x14ac:dyDescent="0.2">
      <c r="B829" s="10"/>
      <c r="C829" s="10"/>
      <c r="D829" s="10"/>
      <c r="E829" s="10"/>
    </row>
    <row r="830" spans="2:5" ht="15.75" customHeight="1" x14ac:dyDescent="0.2">
      <c r="B830" s="10"/>
      <c r="C830" s="10"/>
      <c r="D830" s="10"/>
      <c r="E830" s="10"/>
    </row>
    <row r="831" spans="2:5" ht="15.75" customHeight="1" x14ac:dyDescent="0.2">
      <c r="B831" s="10"/>
      <c r="C831" s="10"/>
      <c r="D831" s="10"/>
      <c r="E831" s="10"/>
    </row>
    <row r="832" spans="2:5" ht="15.75" customHeight="1" x14ac:dyDescent="0.2">
      <c r="B832" s="10"/>
      <c r="C832" s="10"/>
      <c r="D832" s="10"/>
      <c r="E832" s="10"/>
    </row>
    <row r="833" spans="2:5" ht="15.75" customHeight="1" x14ac:dyDescent="0.2">
      <c r="B833" s="10"/>
      <c r="C833" s="10"/>
      <c r="D833" s="10"/>
      <c r="E833" s="10"/>
    </row>
    <row r="834" spans="2:5" ht="15.75" customHeight="1" x14ac:dyDescent="0.2">
      <c r="B834" s="10"/>
      <c r="C834" s="10"/>
      <c r="D834" s="10"/>
      <c r="E834" s="10"/>
    </row>
    <row r="835" spans="2:5" ht="15.75" customHeight="1" x14ac:dyDescent="0.2">
      <c r="B835" s="10"/>
      <c r="C835" s="10"/>
      <c r="D835" s="10"/>
      <c r="E835" s="10"/>
    </row>
    <row r="836" spans="2:5" ht="15.75" customHeight="1" x14ac:dyDescent="0.2">
      <c r="B836" s="10"/>
      <c r="C836" s="10"/>
      <c r="D836" s="10"/>
      <c r="E836" s="10"/>
    </row>
    <row r="837" spans="2:5" ht="15.75" customHeight="1" x14ac:dyDescent="0.2">
      <c r="B837" s="10"/>
      <c r="C837" s="10"/>
      <c r="D837" s="10"/>
      <c r="E837" s="10"/>
    </row>
    <row r="838" spans="2:5" ht="15.75" customHeight="1" x14ac:dyDescent="0.2">
      <c r="B838" s="10"/>
      <c r="C838" s="10"/>
      <c r="D838" s="10"/>
      <c r="E838" s="10"/>
    </row>
    <row r="839" spans="2:5" ht="15.75" customHeight="1" x14ac:dyDescent="0.2">
      <c r="B839" s="10"/>
      <c r="C839" s="10"/>
      <c r="D839" s="10"/>
      <c r="E839" s="10"/>
    </row>
    <row r="840" spans="2:5" ht="15.75" customHeight="1" x14ac:dyDescent="0.2">
      <c r="B840" s="10"/>
      <c r="C840" s="10"/>
      <c r="D840" s="10"/>
      <c r="E840" s="10"/>
    </row>
    <row r="841" spans="2:5" ht="15.75" customHeight="1" x14ac:dyDescent="0.2">
      <c r="B841" s="10"/>
      <c r="C841" s="10"/>
      <c r="D841" s="10"/>
      <c r="E841" s="10"/>
    </row>
    <row r="842" spans="2:5" ht="15.75" customHeight="1" x14ac:dyDescent="0.2">
      <c r="B842" s="10"/>
      <c r="C842" s="10"/>
      <c r="D842" s="10"/>
      <c r="E842" s="10"/>
    </row>
    <row r="843" spans="2:5" ht="15.75" customHeight="1" x14ac:dyDescent="0.2">
      <c r="B843" s="10"/>
      <c r="C843" s="10"/>
      <c r="D843" s="10"/>
      <c r="E843" s="10"/>
    </row>
    <row r="844" spans="2:5" ht="15.75" customHeight="1" x14ac:dyDescent="0.2">
      <c r="B844" s="10"/>
      <c r="C844" s="10"/>
      <c r="D844" s="10"/>
      <c r="E844" s="10"/>
    </row>
    <row r="845" spans="2:5" ht="15.75" customHeight="1" x14ac:dyDescent="0.2">
      <c r="B845" s="10"/>
      <c r="C845" s="10"/>
      <c r="D845" s="10"/>
      <c r="E845" s="10"/>
    </row>
    <row r="846" spans="2:5" ht="15.75" customHeight="1" x14ac:dyDescent="0.2">
      <c r="B846" s="10"/>
      <c r="C846" s="10"/>
      <c r="D846" s="10"/>
      <c r="E846" s="10"/>
    </row>
    <row r="847" spans="2:5" ht="15.75" customHeight="1" x14ac:dyDescent="0.2">
      <c r="B847" s="10"/>
      <c r="C847" s="10"/>
      <c r="D847" s="10"/>
      <c r="E847" s="10"/>
    </row>
    <row r="848" spans="2:5" ht="15.75" customHeight="1" x14ac:dyDescent="0.2">
      <c r="B848" s="10"/>
      <c r="C848" s="10"/>
      <c r="D848" s="10"/>
      <c r="E848" s="10"/>
    </row>
    <row r="849" spans="2:5" ht="15.75" customHeight="1" x14ac:dyDescent="0.2">
      <c r="B849" s="10"/>
      <c r="C849" s="10"/>
      <c r="D849" s="10"/>
      <c r="E849" s="10"/>
    </row>
    <row r="850" spans="2:5" ht="15.75" customHeight="1" x14ac:dyDescent="0.2">
      <c r="B850" s="10"/>
      <c r="C850" s="10"/>
      <c r="D850" s="10"/>
      <c r="E850" s="10"/>
    </row>
    <row r="851" spans="2:5" ht="15.75" customHeight="1" x14ac:dyDescent="0.2">
      <c r="B851" s="10"/>
      <c r="C851" s="10"/>
      <c r="D851" s="10"/>
      <c r="E851" s="10"/>
    </row>
    <row r="852" spans="2:5" ht="15.75" customHeight="1" x14ac:dyDescent="0.2">
      <c r="B852" s="10"/>
      <c r="C852" s="10"/>
      <c r="D852" s="10"/>
      <c r="E852" s="10"/>
    </row>
    <row r="853" spans="2:5" ht="15.75" customHeight="1" x14ac:dyDescent="0.2">
      <c r="B853" s="10"/>
      <c r="C853" s="10"/>
      <c r="D853" s="10"/>
      <c r="E853" s="10"/>
    </row>
    <row r="854" spans="2:5" ht="15.75" customHeight="1" x14ac:dyDescent="0.2">
      <c r="B854" s="10"/>
      <c r="C854" s="10"/>
      <c r="D854" s="10"/>
      <c r="E854" s="10"/>
    </row>
    <row r="855" spans="2:5" ht="15.75" customHeight="1" x14ac:dyDescent="0.2">
      <c r="B855" s="10"/>
      <c r="C855" s="10"/>
      <c r="D855" s="10"/>
      <c r="E855" s="10"/>
    </row>
    <row r="856" spans="2:5" ht="15.75" customHeight="1" x14ac:dyDescent="0.2">
      <c r="B856" s="10"/>
      <c r="C856" s="10"/>
      <c r="D856" s="10"/>
      <c r="E856" s="10"/>
    </row>
    <row r="857" spans="2:5" ht="15.75" customHeight="1" x14ac:dyDescent="0.2">
      <c r="B857" s="10"/>
      <c r="C857" s="10"/>
      <c r="D857" s="10"/>
      <c r="E857" s="10"/>
    </row>
    <row r="858" spans="2:5" ht="15.75" customHeight="1" x14ac:dyDescent="0.2">
      <c r="B858" s="10"/>
      <c r="C858" s="10"/>
      <c r="D858" s="10"/>
      <c r="E858" s="10"/>
    </row>
    <row r="859" spans="2:5" ht="15.75" customHeight="1" x14ac:dyDescent="0.2">
      <c r="B859" s="10"/>
      <c r="C859" s="10"/>
      <c r="D859" s="10"/>
      <c r="E859" s="10"/>
    </row>
    <row r="860" spans="2:5" ht="15.75" customHeight="1" x14ac:dyDescent="0.2">
      <c r="B860" s="10"/>
      <c r="C860" s="10"/>
      <c r="D860" s="10"/>
      <c r="E860" s="10"/>
    </row>
    <row r="861" spans="2:5" ht="15.75" customHeight="1" x14ac:dyDescent="0.2">
      <c r="B861" s="10"/>
      <c r="C861" s="10"/>
      <c r="D861" s="10"/>
      <c r="E861" s="10"/>
    </row>
    <row r="862" spans="2:5" ht="15.75" customHeight="1" x14ac:dyDescent="0.2">
      <c r="B862" s="10"/>
      <c r="C862" s="10"/>
      <c r="D862" s="10"/>
      <c r="E862" s="10"/>
    </row>
    <row r="863" spans="2:5" ht="15.75" customHeight="1" x14ac:dyDescent="0.2">
      <c r="B863" s="10"/>
      <c r="C863" s="10"/>
      <c r="D863" s="10"/>
      <c r="E863" s="10"/>
    </row>
    <row r="864" spans="2:5" ht="15.75" customHeight="1" x14ac:dyDescent="0.2">
      <c r="B864" s="10"/>
      <c r="C864" s="10"/>
      <c r="D864" s="10"/>
      <c r="E864" s="10"/>
    </row>
    <row r="865" spans="2:5" ht="15.75" customHeight="1" x14ac:dyDescent="0.2">
      <c r="B865" s="10"/>
      <c r="C865" s="10"/>
      <c r="D865" s="10"/>
      <c r="E865" s="10"/>
    </row>
    <row r="866" spans="2:5" ht="15.75" customHeight="1" x14ac:dyDescent="0.2">
      <c r="B866" s="10"/>
      <c r="C866" s="10"/>
      <c r="D866" s="10"/>
      <c r="E866" s="10"/>
    </row>
    <row r="867" spans="2:5" ht="15.75" customHeight="1" x14ac:dyDescent="0.2">
      <c r="B867" s="10"/>
      <c r="C867" s="10"/>
      <c r="D867" s="10"/>
      <c r="E867" s="10"/>
    </row>
    <row r="868" spans="2:5" ht="15.75" customHeight="1" x14ac:dyDescent="0.2">
      <c r="B868" s="10"/>
      <c r="C868" s="10"/>
      <c r="D868" s="10"/>
      <c r="E868" s="10"/>
    </row>
    <row r="869" spans="2:5" ht="15.75" customHeight="1" x14ac:dyDescent="0.2">
      <c r="B869" s="10"/>
      <c r="C869" s="10"/>
      <c r="D869" s="10"/>
      <c r="E869" s="10"/>
    </row>
    <row r="870" spans="2:5" ht="15.75" customHeight="1" x14ac:dyDescent="0.2">
      <c r="B870" s="10"/>
      <c r="C870" s="10"/>
      <c r="D870" s="10"/>
      <c r="E870" s="10"/>
    </row>
    <row r="871" spans="2:5" ht="15.75" customHeight="1" x14ac:dyDescent="0.2">
      <c r="B871" s="10"/>
      <c r="C871" s="10"/>
      <c r="D871" s="10"/>
      <c r="E871" s="10"/>
    </row>
    <row r="872" spans="2:5" ht="15.75" customHeight="1" x14ac:dyDescent="0.2">
      <c r="B872" s="10"/>
      <c r="C872" s="10"/>
      <c r="D872" s="10"/>
      <c r="E872" s="10"/>
    </row>
    <row r="873" spans="2:5" ht="15.75" customHeight="1" x14ac:dyDescent="0.2">
      <c r="B873" s="10"/>
      <c r="C873" s="10"/>
      <c r="D873" s="10"/>
      <c r="E873" s="10"/>
    </row>
    <row r="874" spans="2:5" ht="15.75" customHeight="1" x14ac:dyDescent="0.2">
      <c r="B874" s="10"/>
      <c r="C874" s="10"/>
      <c r="D874" s="10"/>
      <c r="E874" s="10"/>
    </row>
    <row r="875" spans="2:5" ht="15.75" customHeight="1" x14ac:dyDescent="0.2">
      <c r="B875" s="10"/>
      <c r="C875" s="10"/>
      <c r="D875" s="10"/>
      <c r="E875" s="10"/>
    </row>
    <row r="876" spans="2:5" ht="15.75" customHeight="1" x14ac:dyDescent="0.2">
      <c r="B876" s="10"/>
      <c r="C876" s="10"/>
      <c r="D876" s="10"/>
      <c r="E876" s="10"/>
    </row>
    <row r="877" spans="2:5" ht="15.75" customHeight="1" x14ac:dyDescent="0.2">
      <c r="B877" s="10"/>
      <c r="C877" s="10"/>
      <c r="D877" s="10"/>
      <c r="E877" s="10"/>
    </row>
    <row r="878" spans="2:5" ht="15.75" customHeight="1" x14ac:dyDescent="0.2">
      <c r="B878" s="10"/>
      <c r="C878" s="10"/>
      <c r="D878" s="10"/>
      <c r="E878" s="10"/>
    </row>
    <row r="879" spans="2:5" ht="15.75" customHeight="1" x14ac:dyDescent="0.2">
      <c r="B879" s="10"/>
      <c r="C879" s="10"/>
      <c r="D879" s="10"/>
      <c r="E879" s="10"/>
    </row>
    <row r="880" spans="2:5" ht="15.75" customHeight="1" x14ac:dyDescent="0.2">
      <c r="B880" s="10"/>
      <c r="C880" s="10"/>
      <c r="D880" s="10"/>
      <c r="E880" s="10"/>
    </row>
    <row r="881" spans="2:5" ht="15.75" customHeight="1" x14ac:dyDescent="0.2">
      <c r="B881" s="10"/>
      <c r="C881" s="10"/>
      <c r="D881" s="10"/>
      <c r="E881" s="10"/>
    </row>
    <row r="882" spans="2:5" ht="15.75" customHeight="1" x14ac:dyDescent="0.2">
      <c r="B882" s="10"/>
      <c r="C882" s="10"/>
      <c r="D882" s="10"/>
      <c r="E882" s="10"/>
    </row>
    <row r="883" spans="2:5" ht="15.75" customHeight="1" x14ac:dyDescent="0.2">
      <c r="B883" s="10"/>
      <c r="C883" s="10"/>
      <c r="D883" s="10"/>
      <c r="E883" s="10"/>
    </row>
    <row r="884" spans="2:5" ht="15.75" customHeight="1" x14ac:dyDescent="0.2">
      <c r="B884" s="10"/>
      <c r="C884" s="10"/>
      <c r="D884" s="10"/>
      <c r="E884" s="10"/>
    </row>
    <row r="885" spans="2:5" ht="15.75" customHeight="1" x14ac:dyDescent="0.2">
      <c r="B885" s="10"/>
      <c r="C885" s="10"/>
      <c r="D885" s="10"/>
      <c r="E885" s="10"/>
    </row>
    <row r="886" spans="2:5" ht="15.75" customHeight="1" x14ac:dyDescent="0.2">
      <c r="B886" s="10"/>
      <c r="C886" s="10"/>
      <c r="D886" s="10"/>
      <c r="E886" s="10"/>
    </row>
    <row r="887" spans="2:5" ht="15.75" customHeight="1" x14ac:dyDescent="0.2">
      <c r="B887" s="10"/>
      <c r="C887" s="10"/>
      <c r="D887" s="10"/>
      <c r="E887" s="10"/>
    </row>
    <row r="888" spans="2:5" ht="15.75" customHeight="1" x14ac:dyDescent="0.2">
      <c r="B888" s="10"/>
      <c r="C888" s="10"/>
      <c r="D888" s="10"/>
      <c r="E888" s="10"/>
    </row>
    <row r="889" spans="2:5" ht="15.75" customHeight="1" x14ac:dyDescent="0.2">
      <c r="B889" s="10"/>
      <c r="C889" s="10"/>
      <c r="D889" s="10"/>
      <c r="E889" s="10"/>
    </row>
    <row r="890" spans="2:5" ht="15.75" customHeight="1" x14ac:dyDescent="0.2">
      <c r="B890" s="10"/>
      <c r="C890" s="10"/>
      <c r="D890" s="10"/>
      <c r="E890" s="10"/>
    </row>
    <row r="891" spans="2:5" ht="15.75" customHeight="1" x14ac:dyDescent="0.2">
      <c r="B891" s="10"/>
      <c r="C891" s="10"/>
      <c r="D891" s="10"/>
      <c r="E891" s="10"/>
    </row>
    <row r="892" spans="2:5" ht="15.75" customHeight="1" x14ac:dyDescent="0.2">
      <c r="B892" s="10"/>
      <c r="C892" s="10"/>
      <c r="D892" s="10"/>
      <c r="E892" s="10"/>
    </row>
    <row r="893" spans="2:5" ht="15.75" customHeight="1" x14ac:dyDescent="0.2">
      <c r="B893" s="10"/>
      <c r="C893" s="10"/>
      <c r="D893" s="10"/>
      <c r="E893" s="10"/>
    </row>
    <row r="894" spans="2:5" ht="15.75" customHeight="1" x14ac:dyDescent="0.2">
      <c r="B894" s="10"/>
      <c r="C894" s="10"/>
      <c r="D894" s="10"/>
      <c r="E894" s="10"/>
    </row>
    <row r="895" spans="2:5" ht="15.75" customHeight="1" x14ac:dyDescent="0.2">
      <c r="B895" s="10"/>
      <c r="C895" s="10"/>
      <c r="D895" s="10"/>
      <c r="E895" s="10"/>
    </row>
    <row r="896" spans="2:5" ht="15.75" customHeight="1" x14ac:dyDescent="0.2">
      <c r="B896" s="10"/>
      <c r="C896" s="10"/>
      <c r="D896" s="10"/>
      <c r="E896" s="10"/>
    </row>
    <row r="897" spans="2:5" ht="15.75" customHeight="1" x14ac:dyDescent="0.2">
      <c r="B897" s="10"/>
      <c r="C897" s="10"/>
      <c r="D897" s="10"/>
      <c r="E897" s="10"/>
    </row>
    <row r="898" spans="2:5" ht="15.75" customHeight="1" x14ac:dyDescent="0.2">
      <c r="B898" s="10"/>
      <c r="C898" s="10"/>
      <c r="D898" s="10"/>
      <c r="E898" s="10"/>
    </row>
    <row r="899" spans="2:5" ht="15.75" customHeight="1" x14ac:dyDescent="0.2">
      <c r="B899" s="10"/>
      <c r="C899" s="10"/>
      <c r="D899" s="10"/>
      <c r="E899" s="10"/>
    </row>
    <row r="900" spans="2:5" ht="15.75" customHeight="1" x14ac:dyDescent="0.2">
      <c r="B900" s="10"/>
      <c r="C900" s="10"/>
      <c r="D900" s="10"/>
      <c r="E900" s="10"/>
    </row>
    <row r="901" spans="2:5" ht="15.75" customHeight="1" x14ac:dyDescent="0.2">
      <c r="B901" s="10"/>
      <c r="C901" s="10"/>
      <c r="D901" s="10"/>
      <c r="E901" s="10"/>
    </row>
    <row r="902" spans="2:5" ht="15.75" customHeight="1" x14ac:dyDescent="0.2">
      <c r="B902" s="10"/>
      <c r="C902" s="10"/>
      <c r="D902" s="10"/>
      <c r="E902" s="10"/>
    </row>
    <row r="903" spans="2:5" ht="15.75" customHeight="1" x14ac:dyDescent="0.2">
      <c r="B903" s="10"/>
      <c r="C903" s="10"/>
      <c r="D903" s="10"/>
      <c r="E903" s="10"/>
    </row>
    <row r="904" spans="2:5" ht="15.75" customHeight="1" x14ac:dyDescent="0.2">
      <c r="B904" s="10"/>
      <c r="C904" s="10"/>
      <c r="D904" s="10"/>
      <c r="E904" s="10"/>
    </row>
    <row r="905" spans="2:5" ht="15.75" customHeight="1" x14ac:dyDescent="0.2">
      <c r="B905" s="10"/>
      <c r="C905" s="10"/>
      <c r="D905" s="10"/>
      <c r="E905" s="10"/>
    </row>
    <row r="906" spans="2:5" ht="15.75" customHeight="1" x14ac:dyDescent="0.2">
      <c r="B906" s="10"/>
      <c r="C906" s="10"/>
      <c r="D906" s="10"/>
      <c r="E906" s="10"/>
    </row>
    <row r="907" spans="2:5" ht="15.75" customHeight="1" x14ac:dyDescent="0.2">
      <c r="B907" s="10"/>
      <c r="C907" s="10"/>
      <c r="D907" s="10"/>
      <c r="E907" s="10"/>
    </row>
    <row r="908" spans="2:5" ht="15.75" customHeight="1" x14ac:dyDescent="0.2">
      <c r="B908" s="10"/>
      <c r="C908" s="10"/>
      <c r="D908" s="10"/>
      <c r="E908" s="10"/>
    </row>
    <row r="909" spans="2:5" ht="15.75" customHeight="1" x14ac:dyDescent="0.2">
      <c r="B909" s="10"/>
      <c r="C909" s="10"/>
      <c r="D909" s="10"/>
      <c r="E909" s="10"/>
    </row>
    <row r="910" spans="2:5" ht="15.75" customHeight="1" x14ac:dyDescent="0.2">
      <c r="B910" s="10"/>
      <c r="C910" s="10"/>
      <c r="D910" s="10"/>
      <c r="E910" s="10"/>
    </row>
    <row r="911" spans="2:5" ht="15.75" customHeight="1" x14ac:dyDescent="0.2">
      <c r="B911" s="10"/>
      <c r="C911" s="10"/>
      <c r="D911" s="10"/>
      <c r="E911" s="10"/>
    </row>
    <row r="912" spans="2:5" ht="15.75" customHeight="1" x14ac:dyDescent="0.2">
      <c r="B912" s="10"/>
      <c r="C912" s="10"/>
      <c r="D912" s="10"/>
      <c r="E912" s="10"/>
    </row>
    <row r="913" spans="2:5" ht="15.75" customHeight="1" x14ac:dyDescent="0.2">
      <c r="B913" s="10"/>
      <c r="C913" s="10"/>
      <c r="D913" s="10"/>
      <c r="E913" s="10"/>
    </row>
    <row r="914" spans="2:5" ht="15.75" customHeight="1" x14ac:dyDescent="0.2">
      <c r="B914" s="10"/>
      <c r="C914" s="10"/>
      <c r="D914" s="10"/>
      <c r="E914" s="10"/>
    </row>
    <row r="915" spans="2:5" ht="15.75" customHeight="1" x14ac:dyDescent="0.2">
      <c r="B915" s="10"/>
      <c r="C915" s="10"/>
      <c r="D915" s="10"/>
      <c r="E915" s="10"/>
    </row>
    <row r="916" spans="2:5" ht="15.75" customHeight="1" x14ac:dyDescent="0.2">
      <c r="B916" s="10"/>
      <c r="C916" s="10"/>
      <c r="D916" s="10"/>
      <c r="E916" s="10"/>
    </row>
    <row r="917" spans="2:5" ht="15.75" customHeight="1" x14ac:dyDescent="0.2">
      <c r="B917" s="10"/>
      <c r="C917" s="10"/>
      <c r="D917" s="10"/>
      <c r="E917" s="10"/>
    </row>
    <row r="918" spans="2:5" ht="15.75" customHeight="1" x14ac:dyDescent="0.2">
      <c r="B918" s="10"/>
      <c r="C918" s="10"/>
      <c r="D918" s="10"/>
      <c r="E918" s="10"/>
    </row>
    <row r="919" spans="2:5" ht="15.75" customHeight="1" x14ac:dyDescent="0.2">
      <c r="B919" s="10"/>
      <c r="C919" s="10"/>
      <c r="D919" s="10"/>
      <c r="E919" s="10"/>
    </row>
    <row r="920" spans="2:5" ht="15.75" customHeight="1" x14ac:dyDescent="0.2">
      <c r="B920" s="10"/>
      <c r="C920" s="10"/>
      <c r="D920" s="10"/>
      <c r="E920" s="10"/>
    </row>
    <row r="921" spans="2:5" ht="15.75" customHeight="1" x14ac:dyDescent="0.2">
      <c r="B921" s="10"/>
      <c r="C921" s="10"/>
      <c r="D921" s="10"/>
      <c r="E921" s="10"/>
    </row>
    <row r="922" spans="2:5" ht="15.75" customHeight="1" x14ac:dyDescent="0.2">
      <c r="B922" s="10"/>
      <c r="C922" s="10"/>
      <c r="D922" s="10"/>
      <c r="E922" s="10"/>
    </row>
    <row r="923" spans="2:5" ht="15.75" customHeight="1" x14ac:dyDescent="0.2">
      <c r="B923" s="10"/>
      <c r="C923" s="10"/>
      <c r="D923" s="10"/>
      <c r="E923" s="10"/>
    </row>
    <row r="924" spans="2:5" ht="15.75" customHeight="1" x14ac:dyDescent="0.2">
      <c r="B924" s="10"/>
      <c r="C924" s="10"/>
      <c r="D924" s="10"/>
      <c r="E924" s="10"/>
    </row>
    <row r="925" spans="2:5" ht="15.75" customHeight="1" x14ac:dyDescent="0.2">
      <c r="B925" s="10"/>
      <c r="C925" s="10"/>
      <c r="D925" s="10"/>
      <c r="E925" s="10"/>
    </row>
    <row r="926" spans="2:5" ht="15.75" customHeight="1" x14ac:dyDescent="0.2">
      <c r="B926" s="10"/>
      <c r="C926" s="10"/>
      <c r="D926" s="10"/>
      <c r="E926" s="10"/>
    </row>
    <row r="927" spans="2:5" ht="15.75" customHeight="1" x14ac:dyDescent="0.2">
      <c r="B927" s="10"/>
      <c r="C927" s="10"/>
      <c r="D927" s="10"/>
      <c r="E927" s="10"/>
    </row>
    <row r="928" spans="2:5" ht="15.75" customHeight="1" x14ac:dyDescent="0.2">
      <c r="B928" s="10"/>
      <c r="C928" s="10"/>
      <c r="D928" s="10"/>
      <c r="E928" s="10"/>
    </row>
    <row r="929" spans="2:5" ht="15.75" customHeight="1" x14ac:dyDescent="0.2">
      <c r="B929" s="10"/>
      <c r="C929" s="10"/>
      <c r="D929" s="10"/>
      <c r="E929" s="10"/>
    </row>
    <row r="930" spans="2:5" ht="15.75" customHeight="1" x14ac:dyDescent="0.2">
      <c r="B930" s="10"/>
      <c r="C930" s="10"/>
      <c r="D930" s="10"/>
      <c r="E930" s="10"/>
    </row>
    <row r="931" spans="2:5" ht="15.75" customHeight="1" x14ac:dyDescent="0.2">
      <c r="B931" s="10"/>
      <c r="C931" s="10"/>
      <c r="D931" s="10"/>
      <c r="E931" s="10"/>
    </row>
    <row r="932" spans="2:5" ht="15.75" customHeight="1" x14ac:dyDescent="0.2">
      <c r="B932" s="10"/>
      <c r="C932" s="10"/>
      <c r="D932" s="10"/>
      <c r="E932" s="10"/>
    </row>
    <row r="933" spans="2:5" ht="15.75" customHeight="1" x14ac:dyDescent="0.2">
      <c r="B933" s="10"/>
      <c r="C933" s="10"/>
      <c r="D933" s="10"/>
      <c r="E933" s="10"/>
    </row>
    <row r="934" spans="2:5" ht="15.75" customHeight="1" x14ac:dyDescent="0.2">
      <c r="B934" s="10"/>
      <c r="C934" s="10"/>
      <c r="D934" s="10"/>
      <c r="E934" s="10"/>
    </row>
    <row r="935" spans="2:5" ht="15.75" customHeight="1" x14ac:dyDescent="0.2">
      <c r="B935" s="10"/>
      <c r="C935" s="10"/>
      <c r="D935" s="10"/>
      <c r="E935" s="10"/>
    </row>
    <row r="936" spans="2:5" ht="15.75" customHeight="1" x14ac:dyDescent="0.2">
      <c r="B936" s="10"/>
      <c r="C936" s="10"/>
      <c r="D936" s="10"/>
      <c r="E936" s="10"/>
    </row>
    <row r="937" spans="2:5" ht="15.75" customHeight="1" x14ac:dyDescent="0.2">
      <c r="B937" s="10"/>
      <c r="C937" s="10"/>
      <c r="D937" s="10"/>
      <c r="E937" s="10"/>
    </row>
    <row r="938" spans="2:5" ht="15.75" customHeight="1" x14ac:dyDescent="0.2">
      <c r="B938" s="10"/>
      <c r="C938" s="10"/>
      <c r="D938" s="10"/>
      <c r="E938" s="10"/>
    </row>
    <row r="939" spans="2:5" ht="15.75" customHeight="1" x14ac:dyDescent="0.2">
      <c r="B939" s="10"/>
      <c r="C939" s="10"/>
      <c r="D939" s="10"/>
      <c r="E939" s="10"/>
    </row>
    <row r="940" spans="2:5" ht="15.75" customHeight="1" x14ac:dyDescent="0.2">
      <c r="B940" s="10"/>
      <c r="C940" s="10"/>
      <c r="D940" s="10"/>
      <c r="E940" s="10"/>
    </row>
    <row r="941" spans="2:5" ht="15.75" customHeight="1" x14ac:dyDescent="0.2">
      <c r="B941" s="10"/>
      <c r="C941" s="10"/>
      <c r="D941" s="10"/>
      <c r="E941" s="10"/>
    </row>
    <row r="942" spans="2:5" ht="15.75" customHeight="1" x14ac:dyDescent="0.2">
      <c r="B942" s="10"/>
      <c r="C942" s="10"/>
      <c r="D942" s="10"/>
      <c r="E942" s="10"/>
    </row>
    <row r="943" spans="2:5" ht="15.75" customHeight="1" x14ac:dyDescent="0.2">
      <c r="B943" s="10"/>
      <c r="C943" s="10"/>
      <c r="D943" s="10"/>
      <c r="E943" s="10"/>
    </row>
    <row r="944" spans="2:5" ht="15.75" customHeight="1" x14ac:dyDescent="0.2">
      <c r="B944" s="10"/>
      <c r="C944" s="10"/>
      <c r="D944" s="10"/>
      <c r="E944" s="10"/>
    </row>
    <row r="945" spans="2:5" ht="15.75" customHeight="1" x14ac:dyDescent="0.2">
      <c r="B945" s="10"/>
      <c r="C945" s="10"/>
      <c r="D945" s="10"/>
      <c r="E945" s="10"/>
    </row>
    <row r="946" spans="2:5" ht="15.75" customHeight="1" x14ac:dyDescent="0.2">
      <c r="B946" s="10"/>
      <c r="C946" s="10"/>
      <c r="D946" s="10"/>
      <c r="E946" s="10"/>
    </row>
    <row r="947" spans="2:5" ht="15.75" customHeight="1" x14ac:dyDescent="0.2">
      <c r="B947" s="10"/>
      <c r="C947" s="10"/>
      <c r="D947" s="10"/>
      <c r="E947" s="10"/>
    </row>
    <row r="948" spans="2:5" ht="15.75" customHeight="1" x14ac:dyDescent="0.2">
      <c r="B948" s="10"/>
      <c r="C948" s="10"/>
      <c r="D948" s="10"/>
      <c r="E948" s="10"/>
    </row>
    <row r="949" spans="2:5" ht="15.75" customHeight="1" x14ac:dyDescent="0.2">
      <c r="B949" s="10"/>
      <c r="C949" s="10"/>
      <c r="D949" s="10"/>
      <c r="E949" s="10"/>
    </row>
    <row r="950" spans="2:5" ht="15.75" customHeight="1" x14ac:dyDescent="0.2">
      <c r="B950" s="10"/>
      <c r="C950" s="10"/>
      <c r="D950" s="10"/>
      <c r="E950" s="10"/>
    </row>
    <row r="951" spans="2:5" ht="15.75" customHeight="1" x14ac:dyDescent="0.2">
      <c r="B951" s="10"/>
      <c r="C951" s="10"/>
      <c r="D951" s="10"/>
      <c r="E951" s="10"/>
    </row>
    <row r="952" spans="2:5" ht="15.75" customHeight="1" x14ac:dyDescent="0.2">
      <c r="B952" s="10"/>
      <c r="C952" s="10"/>
      <c r="D952" s="10"/>
      <c r="E952" s="10"/>
    </row>
    <row r="953" spans="2:5" ht="15.75" customHeight="1" x14ac:dyDescent="0.2">
      <c r="B953" s="10"/>
      <c r="C953" s="10"/>
      <c r="D953" s="10"/>
      <c r="E953" s="10"/>
    </row>
    <row r="954" spans="2:5" ht="15.75" customHeight="1" x14ac:dyDescent="0.2">
      <c r="B954" s="10"/>
      <c r="C954" s="10"/>
      <c r="D954" s="10"/>
      <c r="E954" s="10"/>
    </row>
    <row r="955" spans="2:5" ht="15.75" customHeight="1" x14ac:dyDescent="0.2">
      <c r="B955" s="10"/>
      <c r="C955" s="10"/>
      <c r="D955" s="10"/>
      <c r="E955" s="10"/>
    </row>
    <row r="956" spans="2:5" ht="15.75" customHeight="1" x14ac:dyDescent="0.2">
      <c r="B956" s="10"/>
      <c r="C956" s="10"/>
      <c r="D956" s="10"/>
      <c r="E956" s="10"/>
    </row>
    <row r="957" spans="2:5" ht="15.75" customHeight="1" x14ac:dyDescent="0.2">
      <c r="B957" s="10"/>
      <c r="C957" s="10"/>
      <c r="D957" s="10"/>
      <c r="E957" s="10"/>
    </row>
    <row r="958" spans="2:5" ht="15.75" customHeight="1" x14ac:dyDescent="0.2">
      <c r="B958" s="10"/>
      <c r="C958" s="10"/>
      <c r="D958" s="10"/>
      <c r="E958" s="10"/>
    </row>
    <row r="959" spans="2:5" ht="15.75" customHeight="1" x14ac:dyDescent="0.2">
      <c r="B959" s="10"/>
      <c r="C959" s="10"/>
      <c r="D959" s="10"/>
      <c r="E959" s="10"/>
    </row>
    <row r="960" spans="2:5" ht="15.75" customHeight="1" x14ac:dyDescent="0.2">
      <c r="B960" s="10"/>
      <c r="C960" s="10"/>
      <c r="D960" s="10"/>
      <c r="E960" s="10"/>
    </row>
    <row r="961" spans="2:5" ht="15.75" customHeight="1" x14ac:dyDescent="0.2">
      <c r="B961" s="10"/>
      <c r="C961" s="10"/>
      <c r="D961" s="10"/>
      <c r="E961" s="10"/>
    </row>
    <row r="962" spans="2:5" ht="15.75" customHeight="1" x14ac:dyDescent="0.2">
      <c r="B962" s="10"/>
      <c r="C962" s="10"/>
      <c r="D962" s="10"/>
      <c r="E962" s="10"/>
    </row>
    <row r="963" spans="2:5" ht="15.75" customHeight="1" x14ac:dyDescent="0.2">
      <c r="B963" s="10"/>
      <c r="C963" s="10"/>
      <c r="D963" s="10"/>
      <c r="E963" s="10"/>
    </row>
    <row r="964" spans="2:5" ht="15.75" customHeight="1" x14ac:dyDescent="0.2">
      <c r="B964" s="10"/>
      <c r="C964" s="10"/>
      <c r="D964" s="10"/>
      <c r="E964" s="10"/>
    </row>
    <row r="965" spans="2:5" ht="15.75" customHeight="1" x14ac:dyDescent="0.2">
      <c r="B965" s="10"/>
      <c r="C965" s="10"/>
      <c r="D965" s="10"/>
      <c r="E965" s="10"/>
    </row>
    <row r="966" spans="2:5" ht="15.75" customHeight="1" x14ac:dyDescent="0.2">
      <c r="B966" s="10"/>
      <c r="C966" s="10"/>
      <c r="D966" s="10"/>
      <c r="E966" s="10"/>
    </row>
    <row r="967" spans="2:5" ht="15.75" customHeight="1" x14ac:dyDescent="0.2">
      <c r="B967" s="10"/>
      <c r="C967" s="10"/>
      <c r="D967" s="10"/>
      <c r="E967" s="10"/>
    </row>
    <row r="968" spans="2:5" ht="15.75" customHeight="1" x14ac:dyDescent="0.2">
      <c r="B968" s="10"/>
      <c r="C968" s="10"/>
      <c r="D968" s="10"/>
      <c r="E968" s="10"/>
    </row>
    <row r="969" spans="2:5" ht="15.75" customHeight="1" x14ac:dyDescent="0.2">
      <c r="B969" s="10"/>
      <c r="C969" s="10"/>
      <c r="D969" s="10"/>
      <c r="E969" s="10"/>
    </row>
    <row r="970" spans="2:5" ht="15.75" customHeight="1" x14ac:dyDescent="0.2">
      <c r="B970" s="10"/>
      <c r="C970" s="10"/>
      <c r="D970" s="10"/>
      <c r="E970" s="10"/>
    </row>
    <row r="971" spans="2:5" ht="15.75" customHeight="1" x14ac:dyDescent="0.2">
      <c r="B971" s="10"/>
      <c r="C971" s="10"/>
      <c r="D971" s="10"/>
      <c r="E971" s="10"/>
    </row>
    <row r="972" spans="2:5" ht="15.75" customHeight="1" x14ac:dyDescent="0.2">
      <c r="B972" s="10"/>
      <c r="C972" s="10"/>
      <c r="D972" s="10"/>
      <c r="E972" s="10"/>
    </row>
    <row r="973" spans="2:5" ht="15.75" customHeight="1" x14ac:dyDescent="0.2">
      <c r="B973" s="10"/>
      <c r="C973" s="10"/>
      <c r="D973" s="10"/>
      <c r="E973" s="10"/>
    </row>
    <row r="974" spans="2:5" ht="15.75" customHeight="1" x14ac:dyDescent="0.2">
      <c r="B974" s="10"/>
      <c r="C974" s="10"/>
      <c r="D974" s="10"/>
      <c r="E974" s="10"/>
    </row>
    <row r="975" spans="2:5" ht="15.75" customHeight="1" x14ac:dyDescent="0.2">
      <c r="B975" s="10"/>
      <c r="C975" s="10"/>
      <c r="D975" s="10"/>
      <c r="E975" s="10"/>
    </row>
    <row r="976" spans="2:5" ht="15.75" customHeight="1" x14ac:dyDescent="0.2">
      <c r="B976" s="10"/>
      <c r="C976" s="10"/>
      <c r="D976" s="10"/>
      <c r="E976" s="10"/>
    </row>
    <row r="977" spans="2:5" ht="15.75" customHeight="1" x14ac:dyDescent="0.2">
      <c r="B977" s="10"/>
      <c r="C977" s="10"/>
      <c r="D977" s="10"/>
      <c r="E977" s="10"/>
    </row>
    <row r="978" spans="2:5" ht="15.75" customHeight="1" x14ac:dyDescent="0.2">
      <c r="B978" s="10"/>
      <c r="C978" s="10"/>
      <c r="D978" s="10"/>
      <c r="E978" s="10"/>
    </row>
    <row r="979" spans="2:5" ht="15.75" customHeight="1" x14ac:dyDescent="0.2">
      <c r="B979" s="10"/>
      <c r="C979" s="10"/>
      <c r="D979" s="10"/>
      <c r="E979" s="10"/>
    </row>
    <row r="980" spans="2:5" ht="15.75" customHeight="1" x14ac:dyDescent="0.2">
      <c r="B980" s="10"/>
      <c r="C980" s="10"/>
      <c r="D980" s="10"/>
      <c r="E980" s="10"/>
    </row>
    <row r="981" spans="2:5" ht="15.75" customHeight="1" x14ac:dyDescent="0.2">
      <c r="B981" s="10"/>
      <c r="C981" s="10"/>
      <c r="D981" s="10"/>
      <c r="E981" s="10"/>
    </row>
    <row r="982" spans="2:5" ht="15.75" customHeight="1" x14ac:dyDescent="0.2">
      <c r="B982" s="10"/>
      <c r="C982" s="10"/>
      <c r="D982" s="10"/>
      <c r="E982" s="10"/>
    </row>
    <row r="983" spans="2:5" ht="15.75" customHeight="1" x14ac:dyDescent="0.2">
      <c r="B983" s="10"/>
      <c r="C983" s="10"/>
      <c r="D983" s="10"/>
      <c r="E983" s="10"/>
    </row>
    <row r="984" spans="2:5" ht="15.75" customHeight="1" x14ac:dyDescent="0.2">
      <c r="B984" s="10"/>
      <c r="C984" s="10"/>
      <c r="D984" s="10"/>
      <c r="E984" s="10"/>
    </row>
    <row r="985" spans="2:5" ht="15.75" customHeight="1" x14ac:dyDescent="0.2">
      <c r="B985" s="10"/>
      <c r="C985" s="10"/>
      <c r="D985" s="10"/>
      <c r="E985" s="10"/>
    </row>
    <row r="986" spans="2:5" ht="15.75" customHeight="1" x14ac:dyDescent="0.2">
      <c r="B986" s="10"/>
      <c r="C986" s="10"/>
      <c r="D986" s="10"/>
      <c r="E986" s="10"/>
    </row>
    <row r="987" spans="2:5" ht="15.75" customHeight="1" x14ac:dyDescent="0.2">
      <c r="B987" s="10"/>
      <c r="C987" s="10"/>
      <c r="D987" s="10"/>
      <c r="E987" s="10"/>
    </row>
    <row r="988" spans="2:5" ht="15.75" customHeight="1" x14ac:dyDescent="0.2">
      <c r="B988" s="10"/>
      <c r="C988" s="10"/>
      <c r="D988" s="10"/>
      <c r="E988" s="10"/>
    </row>
    <row r="989" spans="2:5" ht="15.75" customHeight="1" x14ac:dyDescent="0.2">
      <c r="B989" s="10"/>
      <c r="C989" s="10"/>
      <c r="D989" s="10"/>
      <c r="E989" s="10"/>
    </row>
    <row r="990" spans="2:5" ht="15.75" customHeight="1" x14ac:dyDescent="0.2">
      <c r="B990" s="10"/>
      <c r="C990" s="10"/>
      <c r="D990" s="10"/>
      <c r="E990" s="10"/>
    </row>
    <row r="991" spans="2:5" ht="15.75" customHeight="1" x14ac:dyDescent="0.2">
      <c r="B991" s="10"/>
      <c r="C991" s="10"/>
      <c r="D991" s="10"/>
      <c r="E991" s="10"/>
    </row>
    <row r="992" spans="2:5" ht="15.75" customHeight="1" x14ac:dyDescent="0.2">
      <c r="B992" s="10"/>
      <c r="C992" s="10"/>
      <c r="D992" s="10"/>
      <c r="E992" s="10"/>
    </row>
    <row r="993" spans="2:5" ht="15.75" customHeight="1" x14ac:dyDescent="0.2">
      <c r="B993" s="10"/>
      <c r="C993" s="10"/>
      <c r="D993" s="10"/>
      <c r="E993" s="10"/>
    </row>
    <row r="994" spans="2:5" ht="15.75" customHeight="1" x14ac:dyDescent="0.2">
      <c r="B994" s="10"/>
      <c r="C994" s="10"/>
      <c r="D994" s="10"/>
      <c r="E994" s="10"/>
    </row>
    <row r="995" spans="2:5" ht="15.75" customHeight="1" x14ac:dyDescent="0.2">
      <c r="B995" s="10"/>
      <c r="C995" s="10"/>
      <c r="D995" s="10"/>
      <c r="E995" s="10"/>
    </row>
    <row r="996" spans="2:5" ht="15.75" customHeight="1" x14ac:dyDescent="0.2">
      <c r="B996" s="10"/>
      <c r="C996" s="10"/>
      <c r="D996" s="10"/>
      <c r="E996" s="10"/>
    </row>
    <row r="997" spans="2:5" ht="15.75" customHeight="1" x14ac:dyDescent="0.2">
      <c r="B997" s="10"/>
      <c r="C997" s="10"/>
      <c r="D997" s="10"/>
      <c r="E997" s="10"/>
    </row>
    <row r="998" spans="2:5" ht="15.75" customHeight="1" x14ac:dyDescent="0.2">
      <c r="B998" s="10"/>
      <c r="C998" s="10"/>
      <c r="D998" s="10"/>
      <c r="E998" s="10"/>
    </row>
    <row r="999" spans="2:5" ht="15.75" customHeight="1" x14ac:dyDescent="0.2">
      <c r="B999" s="10"/>
      <c r="C999" s="10"/>
      <c r="D999" s="10"/>
      <c r="E999" s="10"/>
    </row>
    <row r="1000" spans="2:5" ht="15.75" customHeight="1" x14ac:dyDescent="0.2">
      <c r="B1000" s="10"/>
      <c r="C1000" s="10"/>
      <c r="D1000" s="10"/>
      <c r="E1000" s="10"/>
    </row>
  </sheetData>
  <hyperlinks>
    <hyperlink ref="B49" r:id="rId1" xr:uid="{00000000-0004-0000-0000-000000000000}"/>
    <hyperlink ref="B56" r:id="rId2" xr:uid="{00000000-0004-0000-0000-000001000000}"/>
    <hyperlink ref="A117" r:id="rId3" xr:uid="{00000000-0004-0000-0000-000002000000}"/>
    <hyperlink ref="A130" r:id="rId4" xr:uid="{00000000-0004-0000-0000-000003000000}"/>
    <hyperlink ref="A139" r:id="rId5" xr:uid="{00000000-0004-0000-0000-000004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topLeftCell="B93" workbookViewId="0">
      <selection activeCell="F117" sqref="F117"/>
    </sheetView>
  </sheetViews>
  <sheetFormatPr baseColWidth="10" defaultColWidth="12.6640625" defaultRowHeight="15" customHeight="1" x14ac:dyDescent="0.15"/>
  <cols>
    <col min="1" max="1" width="18.1640625" style="120" hidden="1" customWidth="1"/>
    <col min="2" max="2" width="40" style="120" customWidth="1"/>
    <col min="3" max="3" width="10.5" style="120" customWidth="1"/>
    <col min="4" max="4" width="8" style="120" customWidth="1"/>
    <col min="5" max="5" width="10.33203125" style="120" customWidth="1"/>
    <col min="6" max="37" width="8" style="120" customWidth="1"/>
  </cols>
  <sheetData>
    <row r="1" spans="1:37" ht="15" customHeight="1" x14ac:dyDescent="0.2">
      <c r="A1" s="10"/>
      <c r="B1" s="25" t="s">
        <v>133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37" ht="15" customHeight="1" x14ac:dyDescent="0.2">
      <c r="A2" s="10"/>
      <c r="B2" s="26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ht="15" customHeight="1" x14ac:dyDescent="0.2">
      <c r="A3" s="10"/>
      <c r="B3" s="2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 t="s">
        <v>134</v>
      </c>
    </row>
    <row r="4" spans="1:37" ht="15" customHeight="1" x14ac:dyDescent="0.2">
      <c r="A4" s="10"/>
      <c r="B4" s="27" t="s">
        <v>135</v>
      </c>
      <c r="C4" s="27">
        <v>2017</v>
      </c>
      <c r="D4" s="27">
        <v>2018</v>
      </c>
      <c r="E4" s="27">
        <v>2019</v>
      </c>
      <c r="F4" s="27">
        <v>2020</v>
      </c>
      <c r="G4" s="27">
        <v>2021</v>
      </c>
      <c r="H4" s="27">
        <v>2022</v>
      </c>
      <c r="I4" s="27">
        <v>2023</v>
      </c>
      <c r="J4" s="27">
        <v>2024</v>
      </c>
      <c r="K4" s="27">
        <v>2025</v>
      </c>
      <c r="L4" s="27">
        <v>2026</v>
      </c>
      <c r="M4" s="27">
        <v>2027</v>
      </c>
      <c r="N4" s="27">
        <v>2028</v>
      </c>
      <c r="O4" s="27">
        <v>2029</v>
      </c>
      <c r="P4" s="27">
        <v>2030</v>
      </c>
      <c r="Q4" s="27">
        <v>2031</v>
      </c>
      <c r="R4" s="27">
        <v>2032</v>
      </c>
      <c r="S4" s="27">
        <v>2033</v>
      </c>
      <c r="T4" s="27">
        <v>2034</v>
      </c>
      <c r="U4" s="27">
        <v>2035</v>
      </c>
      <c r="V4" s="27">
        <v>2036</v>
      </c>
      <c r="W4" s="27">
        <v>2037</v>
      </c>
      <c r="X4" s="27">
        <v>2038</v>
      </c>
      <c r="Y4" s="27">
        <v>2039</v>
      </c>
      <c r="Z4" s="27">
        <v>2040</v>
      </c>
      <c r="AA4" s="27">
        <v>2041</v>
      </c>
      <c r="AB4" s="27">
        <v>2042</v>
      </c>
      <c r="AC4" s="27">
        <v>2043</v>
      </c>
      <c r="AD4" s="27">
        <v>2044</v>
      </c>
      <c r="AE4" s="27">
        <v>2045</v>
      </c>
      <c r="AF4" s="27">
        <v>2046</v>
      </c>
      <c r="AG4" s="27">
        <v>2047</v>
      </c>
      <c r="AH4" s="27">
        <v>2048</v>
      </c>
      <c r="AI4" s="27">
        <v>2049</v>
      </c>
      <c r="AJ4" s="27">
        <v>2050</v>
      </c>
      <c r="AK4" s="27">
        <v>2050</v>
      </c>
    </row>
    <row r="5" spans="1:37" ht="15" customHeight="1" x14ac:dyDescent="0.2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ht="15" customHeight="1" x14ac:dyDescent="0.2">
      <c r="A6" s="10"/>
      <c r="B6" s="19" t="s">
        <v>136</v>
      </c>
      <c r="C6" s="28">
        <v>477.04278599999998</v>
      </c>
      <c r="D6" s="28">
        <v>486.10140999999999</v>
      </c>
      <c r="E6" s="28">
        <v>462.25711100000001</v>
      </c>
      <c r="F6" s="28">
        <v>472.71850599999999</v>
      </c>
      <c r="G6" s="28">
        <v>469.25531000000001</v>
      </c>
      <c r="H6" s="28">
        <v>467.02038599999997</v>
      </c>
      <c r="I6" s="28">
        <v>464.36389200000002</v>
      </c>
      <c r="J6" s="28">
        <v>458.73458900000003</v>
      </c>
      <c r="K6" s="28">
        <v>454.64410400000003</v>
      </c>
      <c r="L6" s="28">
        <v>451.27090500000003</v>
      </c>
      <c r="M6" s="28">
        <v>449.89889499999998</v>
      </c>
      <c r="N6" s="28">
        <v>447.340912</v>
      </c>
      <c r="O6" s="28">
        <v>444.908905</v>
      </c>
      <c r="P6" s="28">
        <v>442.39779700000003</v>
      </c>
      <c r="Q6" s="28">
        <v>440.44030800000002</v>
      </c>
      <c r="R6" s="28">
        <v>437.76870700000001</v>
      </c>
      <c r="S6" s="28">
        <v>435.72180200000003</v>
      </c>
      <c r="T6" s="28">
        <v>435.01629600000001</v>
      </c>
      <c r="U6" s="28">
        <v>434.552887</v>
      </c>
      <c r="V6" s="28">
        <v>432.56579599999998</v>
      </c>
      <c r="W6" s="28">
        <v>434.32620200000002</v>
      </c>
      <c r="X6" s="28">
        <v>434.756012</v>
      </c>
      <c r="Y6" s="28">
        <v>434.83081099999998</v>
      </c>
      <c r="Z6" s="28">
        <v>434.73831200000001</v>
      </c>
      <c r="AA6" s="28">
        <v>435.45379600000001</v>
      </c>
      <c r="AB6" s="28">
        <v>436.797302</v>
      </c>
      <c r="AC6" s="28">
        <v>437.45431500000001</v>
      </c>
      <c r="AD6" s="28">
        <v>438.435089</v>
      </c>
      <c r="AE6" s="28">
        <v>439.63799999999998</v>
      </c>
      <c r="AF6" s="28">
        <v>442.36599699999999</v>
      </c>
      <c r="AG6" s="28">
        <v>444.013214</v>
      </c>
      <c r="AH6" s="28">
        <v>446.54458599999998</v>
      </c>
      <c r="AI6" s="28">
        <v>447.479401</v>
      </c>
      <c r="AJ6" s="28">
        <v>449.39428700000002</v>
      </c>
      <c r="AK6" s="29">
        <v>-2.4510000000000001E-3</v>
      </c>
    </row>
    <row r="7" spans="1:37" x14ac:dyDescent="0.2">
      <c r="A7" s="10"/>
      <c r="B7" s="19" t="s">
        <v>137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x14ac:dyDescent="0.2">
      <c r="A8" s="10"/>
      <c r="B8" s="19" t="s">
        <v>138</v>
      </c>
      <c r="C8" s="30">
        <v>17.228000999999999</v>
      </c>
      <c r="D8" s="30">
        <v>17.550706999999999</v>
      </c>
      <c r="E8" s="30">
        <v>17.956469999999999</v>
      </c>
      <c r="F8" s="30">
        <v>18.561658999999999</v>
      </c>
      <c r="G8" s="30">
        <v>18.240932000000001</v>
      </c>
      <c r="H8" s="30">
        <v>18.305565000000001</v>
      </c>
      <c r="I8" s="30">
        <v>18.216169000000001</v>
      </c>
      <c r="J8" s="30">
        <v>18.124077</v>
      </c>
      <c r="K8" s="30">
        <v>17.872724999999999</v>
      </c>
      <c r="L8" s="30">
        <v>17.733559</v>
      </c>
      <c r="M8" s="30">
        <v>17.790877999999999</v>
      </c>
      <c r="N8" s="30">
        <v>17.809593</v>
      </c>
      <c r="O8" s="30">
        <v>17.797143999999999</v>
      </c>
      <c r="P8" s="30">
        <v>17.750488000000001</v>
      </c>
      <c r="Q8" s="30">
        <v>17.771865999999999</v>
      </c>
      <c r="R8" s="30">
        <v>17.749244999999998</v>
      </c>
      <c r="S8" s="30">
        <v>17.673556999999999</v>
      </c>
      <c r="T8" s="30">
        <v>17.654147999999999</v>
      </c>
      <c r="U8" s="30">
        <v>17.645510000000002</v>
      </c>
      <c r="V8" s="30">
        <v>17.653233</v>
      </c>
      <c r="W8" s="30">
        <v>17.691224999999999</v>
      </c>
      <c r="X8" s="30">
        <v>17.700320999999999</v>
      </c>
      <c r="Y8" s="30">
        <v>17.623837000000002</v>
      </c>
      <c r="Z8" s="30">
        <v>17.614208000000001</v>
      </c>
      <c r="AA8" s="30">
        <v>17.632324000000001</v>
      </c>
      <c r="AB8" s="30">
        <v>17.719449999999998</v>
      </c>
      <c r="AC8" s="30">
        <v>17.687442999999998</v>
      </c>
      <c r="AD8" s="30">
        <v>17.742956</v>
      </c>
      <c r="AE8" s="30">
        <v>17.742044</v>
      </c>
      <c r="AF8" s="30">
        <v>17.822962</v>
      </c>
      <c r="AG8" s="30">
        <v>17.809488000000002</v>
      </c>
      <c r="AH8" s="30">
        <v>17.825657</v>
      </c>
      <c r="AI8" s="30">
        <v>17.699687999999998</v>
      </c>
      <c r="AJ8" s="30">
        <v>17.697797999999999</v>
      </c>
      <c r="AK8" s="29">
        <v>2.61E-4</v>
      </c>
    </row>
    <row r="9" spans="1:37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</row>
    <row r="10" spans="1:37" ht="15" customHeight="1" x14ac:dyDescent="0.2">
      <c r="A10" s="10"/>
      <c r="B10" s="19" t="s">
        <v>139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</row>
    <row r="11" spans="1:37" ht="15" customHeight="1" x14ac:dyDescent="0.2">
      <c r="A11" s="10"/>
      <c r="B11" s="31" t="s">
        <v>140</v>
      </c>
      <c r="C11" s="32">
        <v>1.5529999999999999</v>
      </c>
      <c r="D11" s="32">
        <v>1.5529999999999999</v>
      </c>
      <c r="E11" s="32">
        <v>1.5529999999999999</v>
      </c>
      <c r="F11" s="32">
        <v>0</v>
      </c>
      <c r="G11" s="32">
        <v>0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3" t="s">
        <v>141</v>
      </c>
    </row>
    <row r="12" spans="1:37" ht="15" customHeight="1" x14ac:dyDescent="0.2">
      <c r="A12" s="10"/>
      <c r="B12" s="31" t="s">
        <v>142</v>
      </c>
      <c r="C12" s="32">
        <v>2.2949999999999999</v>
      </c>
      <c r="D12" s="32">
        <v>2.2949999999999999</v>
      </c>
      <c r="E12" s="32">
        <v>2.2949999999999999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2">
        <v>0</v>
      </c>
      <c r="AI12" s="32">
        <v>0</v>
      </c>
      <c r="AJ12" s="32">
        <v>0</v>
      </c>
      <c r="AK12" s="33" t="s">
        <v>141</v>
      </c>
    </row>
    <row r="13" spans="1:37" ht="15" customHeight="1" x14ac:dyDescent="0.2">
      <c r="A13" s="10"/>
      <c r="B13" s="31" t="s">
        <v>143</v>
      </c>
      <c r="C13" s="32">
        <v>9.6280000000000001</v>
      </c>
      <c r="D13" s="32">
        <v>9.6280000000000001</v>
      </c>
      <c r="E13" s="32">
        <v>9.6280000000000001</v>
      </c>
      <c r="F13" s="32">
        <v>0</v>
      </c>
      <c r="G13" s="32">
        <v>0</v>
      </c>
      <c r="H13" s="32">
        <v>0</v>
      </c>
      <c r="I13" s="32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2">
        <v>0</v>
      </c>
      <c r="AD13" s="32">
        <v>0</v>
      </c>
      <c r="AE13" s="32">
        <v>0</v>
      </c>
      <c r="AF13" s="32">
        <v>0</v>
      </c>
      <c r="AG13" s="32">
        <v>0</v>
      </c>
      <c r="AH13" s="32">
        <v>0</v>
      </c>
      <c r="AI13" s="32">
        <v>0</v>
      </c>
      <c r="AJ13" s="32">
        <v>0</v>
      </c>
      <c r="AK13" s="33" t="s">
        <v>141</v>
      </c>
    </row>
    <row r="14" spans="1:37" ht="15" customHeight="1" x14ac:dyDescent="0.2">
      <c r="A14" s="10"/>
      <c r="B14" s="31" t="s">
        <v>144</v>
      </c>
      <c r="C14" s="32">
        <v>527.828979</v>
      </c>
      <c r="D14" s="32">
        <v>527.828979</v>
      </c>
      <c r="E14" s="32">
        <v>527.828979</v>
      </c>
      <c r="F14" s="32">
        <v>381.09463499999998</v>
      </c>
      <c r="G14" s="32">
        <v>369.54522700000001</v>
      </c>
      <c r="H14" s="32">
        <v>357.17898600000001</v>
      </c>
      <c r="I14" s="32">
        <v>346.91030899999998</v>
      </c>
      <c r="J14" s="32">
        <v>333.87948599999999</v>
      </c>
      <c r="K14" s="32">
        <v>330.89709499999998</v>
      </c>
      <c r="L14" s="32">
        <v>321.93670700000001</v>
      </c>
      <c r="M14" s="32">
        <v>317.36334199999999</v>
      </c>
      <c r="N14" s="32">
        <v>320.72894300000002</v>
      </c>
      <c r="O14" s="32">
        <v>323.46853599999997</v>
      </c>
      <c r="P14" s="32">
        <v>322.56362899999999</v>
      </c>
      <c r="Q14" s="32">
        <v>335.11086999999998</v>
      </c>
      <c r="R14" s="32">
        <v>334.81295799999998</v>
      </c>
      <c r="S14" s="32">
        <v>338.01730300000003</v>
      </c>
      <c r="T14" s="32">
        <v>349.32910199999998</v>
      </c>
      <c r="U14" s="32">
        <v>351.129547</v>
      </c>
      <c r="V14" s="32">
        <v>357.54629499999999</v>
      </c>
      <c r="W14" s="32">
        <v>370.16168199999998</v>
      </c>
      <c r="X14" s="32">
        <v>372.70224000000002</v>
      </c>
      <c r="Y14" s="32">
        <v>376.39077800000001</v>
      </c>
      <c r="Z14" s="32">
        <v>381.97335800000002</v>
      </c>
      <c r="AA14" s="32">
        <v>384.73959400000001</v>
      </c>
      <c r="AB14" s="32">
        <v>389.76919600000002</v>
      </c>
      <c r="AC14" s="32">
        <v>395.469086</v>
      </c>
      <c r="AD14" s="32">
        <v>402.20483400000001</v>
      </c>
      <c r="AE14" s="32">
        <v>404.15927099999999</v>
      </c>
      <c r="AF14" s="32">
        <v>412.932953</v>
      </c>
      <c r="AG14" s="32">
        <v>418.10235599999999</v>
      </c>
      <c r="AH14" s="32">
        <v>420.51187099999999</v>
      </c>
      <c r="AI14" s="32">
        <v>419.92010499999998</v>
      </c>
      <c r="AJ14" s="32">
        <v>424.434326</v>
      </c>
      <c r="AK14" s="33">
        <v>-6.79E-3</v>
      </c>
    </row>
    <row r="15" spans="1:37" ht="15" customHeight="1" x14ac:dyDescent="0.2">
      <c r="A15" s="10"/>
      <c r="B15" s="31" t="s">
        <v>145</v>
      </c>
      <c r="C15" s="32">
        <v>1484.7150879999999</v>
      </c>
      <c r="D15" s="32">
        <v>1538.8170170000001</v>
      </c>
      <c r="E15" s="32">
        <v>1533</v>
      </c>
      <c r="F15" s="32">
        <v>1698.105591</v>
      </c>
      <c r="G15" s="32">
        <v>1650.0679929999999</v>
      </c>
      <c r="H15" s="32">
        <v>1595.97522</v>
      </c>
      <c r="I15" s="32">
        <v>1572.0251459999999</v>
      </c>
      <c r="J15" s="32">
        <v>1545.298828</v>
      </c>
      <c r="K15" s="32">
        <v>1534.666138</v>
      </c>
      <c r="L15" s="32">
        <v>1490.081177</v>
      </c>
      <c r="M15" s="32">
        <v>1477.2320560000001</v>
      </c>
      <c r="N15" s="32">
        <v>1498.8654790000001</v>
      </c>
      <c r="O15" s="32">
        <v>1467.3881839999999</v>
      </c>
      <c r="P15" s="32">
        <v>1476.9948730000001</v>
      </c>
      <c r="Q15" s="32">
        <v>1501.7739260000001</v>
      </c>
      <c r="R15" s="32">
        <v>1490.578125</v>
      </c>
      <c r="S15" s="32">
        <v>1468.7146</v>
      </c>
      <c r="T15" s="32">
        <v>1511.593018</v>
      </c>
      <c r="U15" s="32">
        <v>1503.7937010000001</v>
      </c>
      <c r="V15" s="32">
        <v>1475.2890620000001</v>
      </c>
      <c r="W15" s="32">
        <v>1543.9261469999999</v>
      </c>
      <c r="X15" s="32">
        <v>1540.496582</v>
      </c>
      <c r="Y15" s="32">
        <v>1537.2016599999999</v>
      </c>
      <c r="Z15" s="32">
        <v>1556.186768</v>
      </c>
      <c r="AA15" s="32">
        <v>1564.395264</v>
      </c>
      <c r="AB15" s="32">
        <v>1543.641846</v>
      </c>
      <c r="AC15" s="32">
        <v>1564.987427</v>
      </c>
      <c r="AD15" s="32">
        <v>1592.6865230000001</v>
      </c>
      <c r="AE15" s="32">
        <v>1614.6571039999999</v>
      </c>
      <c r="AF15" s="32">
        <v>1633.6633300000001</v>
      </c>
      <c r="AG15" s="32">
        <v>1642.69165</v>
      </c>
      <c r="AH15" s="32">
        <v>1647.2193600000001</v>
      </c>
      <c r="AI15" s="32">
        <v>1635.9807129999999</v>
      </c>
      <c r="AJ15" s="32">
        <v>1641.2717290000001</v>
      </c>
      <c r="AK15" s="33">
        <v>2.016E-3</v>
      </c>
    </row>
    <row r="16" spans="1:37" ht="15" customHeight="1" x14ac:dyDescent="0.2">
      <c r="A16" s="10"/>
      <c r="B16" s="31" t="s">
        <v>146</v>
      </c>
      <c r="C16" s="32">
        <v>5.7610000000000001</v>
      </c>
      <c r="D16" s="32">
        <v>5.7610000000000001</v>
      </c>
      <c r="E16" s="32">
        <v>5.7610000000000001</v>
      </c>
      <c r="F16" s="32">
        <v>5.7403149999999998</v>
      </c>
      <c r="G16" s="32">
        <v>13.880179999999999</v>
      </c>
      <c r="H16" s="32">
        <v>20.10004</v>
      </c>
      <c r="I16" s="32">
        <v>26.580870000000001</v>
      </c>
      <c r="J16" s="32">
        <v>16.602115999999999</v>
      </c>
      <c r="K16" s="32">
        <v>1.1588000000000001</v>
      </c>
      <c r="L16" s="32">
        <v>17.524881000000001</v>
      </c>
      <c r="M16" s="32">
        <v>23.596509999999999</v>
      </c>
      <c r="N16" s="32">
        <v>27.685549000000002</v>
      </c>
      <c r="O16" s="32">
        <v>20.777595999999999</v>
      </c>
      <c r="P16" s="32">
        <v>15.487730000000001</v>
      </c>
      <c r="Q16" s="32">
        <v>0</v>
      </c>
      <c r="R16" s="32">
        <v>3.3459000000000003E-2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3.1949999999999999E-2</v>
      </c>
      <c r="Y16" s="32">
        <v>2.0237999999999999E-2</v>
      </c>
      <c r="Z16" s="32">
        <v>0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1.0768E-2</v>
      </c>
      <c r="AG16" s="32">
        <v>1.5454000000000001E-2</v>
      </c>
      <c r="AH16" s="32">
        <v>2.6991999999999999E-2</v>
      </c>
      <c r="AI16" s="32">
        <v>2.4375000000000001E-2</v>
      </c>
      <c r="AJ16" s="32">
        <v>2.0191000000000001E-2</v>
      </c>
      <c r="AK16" s="33">
        <v>-0.16194800000000001</v>
      </c>
    </row>
    <row r="17" spans="1:37" ht="15" customHeight="1" x14ac:dyDescent="0.2">
      <c r="A17" s="10"/>
      <c r="B17" s="31" t="s">
        <v>147</v>
      </c>
      <c r="C17" s="32">
        <v>2031.7810059999999</v>
      </c>
      <c r="D17" s="32">
        <v>2085.883057</v>
      </c>
      <c r="E17" s="32">
        <v>2080.0659179999998</v>
      </c>
      <c r="F17" s="32">
        <v>2084.9404300000001</v>
      </c>
      <c r="G17" s="32">
        <v>2033.493408</v>
      </c>
      <c r="H17" s="32">
        <v>1973.2542719999999</v>
      </c>
      <c r="I17" s="32">
        <v>1945.5162350000001</v>
      </c>
      <c r="J17" s="32">
        <v>1895.780518</v>
      </c>
      <c r="K17" s="32">
        <v>1866.7220460000001</v>
      </c>
      <c r="L17" s="32">
        <v>1829.542725</v>
      </c>
      <c r="M17" s="32">
        <v>1818.1920170000001</v>
      </c>
      <c r="N17" s="32">
        <v>1847.280029</v>
      </c>
      <c r="O17" s="32">
        <v>1811.6342770000001</v>
      </c>
      <c r="P17" s="32">
        <v>1815.046143</v>
      </c>
      <c r="Q17" s="32">
        <v>1836.8847659999999</v>
      </c>
      <c r="R17" s="32">
        <v>1825.424561</v>
      </c>
      <c r="S17" s="32">
        <v>1806.7319339999999</v>
      </c>
      <c r="T17" s="32">
        <v>1860.9221190000001</v>
      </c>
      <c r="U17" s="32">
        <v>1854.9232179999999</v>
      </c>
      <c r="V17" s="32">
        <v>1832.835327</v>
      </c>
      <c r="W17" s="32">
        <v>1914.0878909999999</v>
      </c>
      <c r="X17" s="32">
        <v>1913.2308350000001</v>
      </c>
      <c r="Y17" s="32">
        <v>1913.6126710000001</v>
      </c>
      <c r="Z17" s="32">
        <v>1938.1601559999999</v>
      </c>
      <c r="AA17" s="32">
        <v>1949.134888</v>
      </c>
      <c r="AB17" s="32">
        <v>1933.4110109999999</v>
      </c>
      <c r="AC17" s="32">
        <v>1960.456543</v>
      </c>
      <c r="AD17" s="32">
        <v>1994.891357</v>
      </c>
      <c r="AE17" s="32">
        <v>2018.8164059999999</v>
      </c>
      <c r="AF17" s="32">
        <v>2046.6070560000001</v>
      </c>
      <c r="AG17" s="32">
        <v>2060.8093260000001</v>
      </c>
      <c r="AH17" s="32">
        <v>2067.7583009999998</v>
      </c>
      <c r="AI17" s="32">
        <v>2055.9252929999998</v>
      </c>
      <c r="AJ17" s="32">
        <v>2065.726318</v>
      </c>
      <c r="AK17" s="33">
        <v>-3.0299999999999999E-4</v>
      </c>
    </row>
    <row r="18" spans="1:37" ht="15" customHeight="1" x14ac:dyDescent="0.2">
      <c r="A18" s="10"/>
      <c r="B18" s="16" t="s">
        <v>148</v>
      </c>
      <c r="C18" s="32">
        <v>1477.841064</v>
      </c>
      <c r="D18" s="32">
        <v>1458.953857</v>
      </c>
      <c r="E18" s="32">
        <v>1443.5708010000001</v>
      </c>
      <c r="F18" s="32">
        <v>1503.6347659999999</v>
      </c>
      <c r="G18" s="32">
        <v>1494.849365</v>
      </c>
      <c r="H18" s="32">
        <v>1507.3222659999999</v>
      </c>
      <c r="I18" s="32">
        <v>1516.399414</v>
      </c>
      <c r="J18" s="32">
        <v>1501.2585449999999</v>
      </c>
      <c r="K18" s="32">
        <v>1490.4748540000001</v>
      </c>
      <c r="L18" s="32">
        <v>1497.544678</v>
      </c>
      <c r="M18" s="32">
        <v>1427.8542480000001</v>
      </c>
      <c r="N18" s="32">
        <v>1453.719482</v>
      </c>
      <c r="O18" s="32">
        <v>1403.5823969999999</v>
      </c>
      <c r="P18" s="32">
        <v>1411.8294679999999</v>
      </c>
      <c r="Q18" s="32">
        <v>1393.601318</v>
      </c>
      <c r="R18" s="32">
        <v>1387.4726559999999</v>
      </c>
      <c r="S18" s="32">
        <v>1376.3201899999999</v>
      </c>
      <c r="T18" s="32">
        <v>1393.6176760000001</v>
      </c>
      <c r="U18" s="32">
        <v>1409.8443600000001</v>
      </c>
      <c r="V18" s="32">
        <v>1413.5104980000001</v>
      </c>
      <c r="W18" s="32">
        <v>1415.6099850000001</v>
      </c>
      <c r="X18" s="32">
        <v>1432.585327</v>
      </c>
      <c r="Y18" s="32">
        <v>1431.0893550000001</v>
      </c>
      <c r="Z18" s="32">
        <v>1444.054077</v>
      </c>
      <c r="AA18" s="32">
        <v>1452.4626459999999</v>
      </c>
      <c r="AB18" s="32">
        <v>1436.8176269999999</v>
      </c>
      <c r="AC18" s="32">
        <v>1464.9995120000001</v>
      </c>
      <c r="AD18" s="32">
        <v>1457.420044</v>
      </c>
      <c r="AE18" s="32">
        <v>1525.833862</v>
      </c>
      <c r="AF18" s="32">
        <v>1499.611328</v>
      </c>
      <c r="AG18" s="32">
        <v>1507.556274</v>
      </c>
      <c r="AH18" s="32">
        <v>1514.6473390000001</v>
      </c>
      <c r="AI18" s="32">
        <v>1540.548828</v>
      </c>
      <c r="AJ18" s="32">
        <v>1541.2818600000001</v>
      </c>
      <c r="AK18" s="33">
        <v>1.717E-3</v>
      </c>
    </row>
    <row r="19" spans="1:37" ht="15" customHeight="1" x14ac:dyDescent="0.2">
      <c r="A19" s="10"/>
      <c r="B19" s="16" t="s">
        <v>149</v>
      </c>
      <c r="C19" s="32">
        <v>1286.2730710000001</v>
      </c>
      <c r="D19" s="32">
        <v>1121.4530030000001</v>
      </c>
      <c r="E19" s="32">
        <v>1111.1560059999999</v>
      </c>
      <c r="F19" s="32">
        <v>1224.316284</v>
      </c>
      <c r="G19" s="32">
        <v>1216.0892329999999</v>
      </c>
      <c r="H19" s="32">
        <v>1238.864014</v>
      </c>
      <c r="I19" s="32">
        <v>1242.8732910000001</v>
      </c>
      <c r="J19" s="32">
        <v>1239.8220209999999</v>
      </c>
      <c r="K19" s="32">
        <v>1238.5980219999999</v>
      </c>
      <c r="L19" s="32">
        <v>1240.612061</v>
      </c>
      <c r="M19" s="32">
        <v>1205.877686</v>
      </c>
      <c r="N19" s="32">
        <v>1207.2138669999999</v>
      </c>
      <c r="O19" s="32">
        <v>1188.897217</v>
      </c>
      <c r="P19" s="32">
        <v>1192.074341</v>
      </c>
      <c r="Q19" s="32">
        <v>1178.767456</v>
      </c>
      <c r="R19" s="32">
        <v>1175.8544919999999</v>
      </c>
      <c r="S19" s="32">
        <v>1175.8035890000001</v>
      </c>
      <c r="T19" s="32">
        <v>1167.43335</v>
      </c>
      <c r="U19" s="32">
        <v>1181.132202</v>
      </c>
      <c r="V19" s="32">
        <v>1195.2983400000001</v>
      </c>
      <c r="W19" s="32">
        <v>1172.8358149999999</v>
      </c>
      <c r="X19" s="32">
        <v>1183.794922</v>
      </c>
      <c r="Y19" s="32">
        <v>1179.272095</v>
      </c>
      <c r="Z19" s="32">
        <v>1185.630371</v>
      </c>
      <c r="AA19" s="32">
        <v>1188.4338379999999</v>
      </c>
      <c r="AB19" s="32">
        <v>1191.472534</v>
      </c>
      <c r="AC19" s="32">
        <v>1200.4077150000001</v>
      </c>
      <c r="AD19" s="32">
        <v>1189.474121</v>
      </c>
      <c r="AE19" s="32">
        <v>1229.6499020000001</v>
      </c>
      <c r="AF19" s="32">
        <v>1208.8408199999999</v>
      </c>
      <c r="AG19" s="32">
        <v>1211.969971</v>
      </c>
      <c r="AH19" s="32">
        <v>1215.7791749999999</v>
      </c>
      <c r="AI19" s="32">
        <v>1230.760986</v>
      </c>
      <c r="AJ19" s="32">
        <v>1229.905518</v>
      </c>
      <c r="AK19" s="33">
        <v>2.8890000000000001E-3</v>
      </c>
    </row>
    <row r="20" spans="1:37" ht="15" customHeight="1" x14ac:dyDescent="0.2">
      <c r="A20" s="10"/>
      <c r="B20" s="16" t="s">
        <v>150</v>
      </c>
      <c r="C20" s="32">
        <v>191.567993</v>
      </c>
      <c r="D20" s="32">
        <v>337.50082400000002</v>
      </c>
      <c r="E20" s="32">
        <v>332.41473400000001</v>
      </c>
      <c r="F20" s="32">
        <v>279.318512</v>
      </c>
      <c r="G20" s="32">
        <v>278.76010100000002</v>
      </c>
      <c r="H20" s="32">
        <v>268.45822099999998</v>
      </c>
      <c r="I20" s="32">
        <v>273.52615400000002</v>
      </c>
      <c r="J20" s="32">
        <v>261.43658399999998</v>
      </c>
      <c r="K20" s="32">
        <v>251.876846</v>
      </c>
      <c r="L20" s="32">
        <v>256.93261699999999</v>
      </c>
      <c r="M20" s="32">
        <v>221.976562</v>
      </c>
      <c r="N20" s="32">
        <v>246.50563</v>
      </c>
      <c r="O20" s="32">
        <v>214.68524199999999</v>
      </c>
      <c r="P20" s="32">
        <v>219.755157</v>
      </c>
      <c r="Q20" s="32">
        <v>214.83386200000001</v>
      </c>
      <c r="R20" s="32">
        <v>211.61821</v>
      </c>
      <c r="S20" s="32">
        <v>200.51664700000001</v>
      </c>
      <c r="T20" s="32">
        <v>226.18428</v>
      </c>
      <c r="U20" s="32">
        <v>228.71212800000001</v>
      </c>
      <c r="V20" s="32">
        <v>218.21220400000001</v>
      </c>
      <c r="W20" s="32">
        <v>242.77420000000001</v>
      </c>
      <c r="X20" s="32">
        <v>248.79037500000001</v>
      </c>
      <c r="Y20" s="32">
        <v>251.817215</v>
      </c>
      <c r="Z20" s="32">
        <v>258.42364500000002</v>
      </c>
      <c r="AA20" s="32">
        <v>264.028839</v>
      </c>
      <c r="AB20" s="32">
        <v>245.34513899999999</v>
      </c>
      <c r="AC20" s="32">
        <v>264.59179699999999</v>
      </c>
      <c r="AD20" s="32">
        <v>267.94592299999999</v>
      </c>
      <c r="AE20" s="32">
        <v>296.18396000000001</v>
      </c>
      <c r="AF20" s="32">
        <v>290.77047700000003</v>
      </c>
      <c r="AG20" s="32">
        <v>295.58630399999998</v>
      </c>
      <c r="AH20" s="32">
        <v>298.86816399999998</v>
      </c>
      <c r="AI20" s="32">
        <v>309.78784200000001</v>
      </c>
      <c r="AJ20" s="32">
        <v>311.37631199999998</v>
      </c>
      <c r="AK20" s="33">
        <v>-2.5149999999999999E-3</v>
      </c>
    </row>
    <row r="21" spans="1:37" ht="15" customHeight="1" x14ac:dyDescent="0.2">
      <c r="A21" s="10"/>
      <c r="B21" s="16" t="s">
        <v>151</v>
      </c>
      <c r="C21" s="32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3" t="s">
        <v>141</v>
      </c>
    </row>
    <row r="22" spans="1:37" ht="15" customHeight="1" x14ac:dyDescent="0.2">
      <c r="A22" s="10"/>
      <c r="B22" s="16" t="s">
        <v>152</v>
      </c>
      <c r="C22" s="32">
        <v>24</v>
      </c>
      <c r="D22" s="32">
        <v>24</v>
      </c>
      <c r="E22" s="32">
        <v>24</v>
      </c>
      <c r="F22" s="32">
        <v>30.971101999999998</v>
      </c>
      <c r="G22" s="32">
        <v>30.971101999999998</v>
      </c>
      <c r="H22" s="32">
        <v>30.971101999999998</v>
      </c>
      <c r="I22" s="32">
        <v>30.971101999999998</v>
      </c>
      <c r="J22" s="32">
        <v>30.971101999999998</v>
      </c>
      <c r="K22" s="32">
        <v>30.971101999999998</v>
      </c>
      <c r="L22" s="32">
        <v>30.971101999999998</v>
      </c>
      <c r="M22" s="32">
        <v>30.971101999999998</v>
      </c>
      <c r="N22" s="32">
        <v>30.971101999999998</v>
      </c>
      <c r="O22" s="32">
        <v>30.971101999999998</v>
      </c>
      <c r="P22" s="32">
        <v>30.971101999999998</v>
      </c>
      <c r="Q22" s="32">
        <v>30.971101999999998</v>
      </c>
      <c r="R22" s="32">
        <v>30.971101999999998</v>
      </c>
      <c r="S22" s="32">
        <v>30.971101999999998</v>
      </c>
      <c r="T22" s="32">
        <v>30.971101999999998</v>
      </c>
      <c r="U22" s="32">
        <v>30.971101999999998</v>
      </c>
      <c r="V22" s="32">
        <v>30.971101999999998</v>
      </c>
      <c r="W22" s="32">
        <v>30.971101999999998</v>
      </c>
      <c r="X22" s="32">
        <v>30.971101999999998</v>
      </c>
      <c r="Y22" s="32">
        <v>30.971101999999998</v>
      </c>
      <c r="Z22" s="32">
        <v>30.971101999999998</v>
      </c>
      <c r="AA22" s="32">
        <v>30.971101999999998</v>
      </c>
      <c r="AB22" s="32">
        <v>30.971101999999998</v>
      </c>
      <c r="AC22" s="32">
        <v>30.971101999999998</v>
      </c>
      <c r="AD22" s="32">
        <v>30.971101999999998</v>
      </c>
      <c r="AE22" s="32">
        <v>30.971101999999998</v>
      </c>
      <c r="AF22" s="32">
        <v>30.971101999999998</v>
      </c>
      <c r="AG22" s="32">
        <v>30.971101999999998</v>
      </c>
      <c r="AH22" s="32">
        <v>30.971101999999998</v>
      </c>
      <c r="AI22" s="32">
        <v>30.971101999999998</v>
      </c>
      <c r="AJ22" s="32">
        <v>30.971101999999998</v>
      </c>
      <c r="AK22" s="33">
        <v>8.0009999999999994E-3</v>
      </c>
    </row>
    <row r="23" spans="1:37" ht="15" customHeight="1" x14ac:dyDescent="0.2">
      <c r="A23" s="10"/>
      <c r="B23" s="16" t="s">
        <v>153</v>
      </c>
      <c r="C23" s="32">
        <v>783.99597200000005</v>
      </c>
      <c r="D23" s="32">
        <v>782.41796899999997</v>
      </c>
      <c r="E23" s="32">
        <v>802.76788299999998</v>
      </c>
      <c r="F23" s="32">
        <v>837.63122599999997</v>
      </c>
      <c r="G23" s="32">
        <v>838.94726600000001</v>
      </c>
      <c r="H23" s="32">
        <v>840.18133499999999</v>
      </c>
      <c r="I23" s="32">
        <v>841.316956</v>
      </c>
      <c r="J23" s="32">
        <v>844.53350799999998</v>
      </c>
      <c r="K23" s="32">
        <v>845.60510299999999</v>
      </c>
      <c r="L23" s="32">
        <v>845.90173300000004</v>
      </c>
      <c r="M23" s="32">
        <v>846.117615</v>
      </c>
      <c r="N23" s="32">
        <v>851.53051800000003</v>
      </c>
      <c r="O23" s="32">
        <v>852.830872</v>
      </c>
      <c r="P23" s="32">
        <v>855.32501200000002</v>
      </c>
      <c r="Q23" s="32">
        <v>846.38635299999999</v>
      </c>
      <c r="R23" s="32">
        <v>847.30737299999998</v>
      </c>
      <c r="S23" s="32">
        <v>848.44592299999999</v>
      </c>
      <c r="T23" s="32">
        <v>848.72808799999996</v>
      </c>
      <c r="U23" s="32">
        <v>848.77362100000005</v>
      </c>
      <c r="V23" s="32">
        <v>848.77972399999999</v>
      </c>
      <c r="W23" s="32">
        <v>848.77179000000001</v>
      </c>
      <c r="X23" s="32">
        <v>848.74652100000003</v>
      </c>
      <c r="Y23" s="32">
        <v>848.72582999999997</v>
      </c>
      <c r="Z23" s="32">
        <v>848.69793700000002</v>
      </c>
      <c r="AA23" s="32">
        <v>848.70318599999996</v>
      </c>
      <c r="AB23" s="32">
        <v>844.51190199999996</v>
      </c>
      <c r="AC23" s="32">
        <v>840.10711700000002</v>
      </c>
      <c r="AD23" s="32">
        <v>838.93585199999995</v>
      </c>
      <c r="AE23" s="32">
        <v>837.24615500000004</v>
      </c>
      <c r="AF23" s="32">
        <v>837.23962400000005</v>
      </c>
      <c r="AG23" s="32">
        <v>837.22717299999999</v>
      </c>
      <c r="AH23" s="32">
        <v>837.21575900000005</v>
      </c>
      <c r="AI23" s="32">
        <v>837.20562700000005</v>
      </c>
      <c r="AJ23" s="32">
        <v>837.19421399999999</v>
      </c>
      <c r="AK23" s="33">
        <v>2.117E-3</v>
      </c>
    </row>
    <row r="24" spans="1:37" ht="15.75" customHeight="1" x14ac:dyDescent="0.2">
      <c r="A24" s="10"/>
      <c r="B24" s="16" t="s">
        <v>154</v>
      </c>
      <c r="C24" s="32">
        <v>202.70098899999999</v>
      </c>
      <c r="D24" s="32">
        <v>202.70098899999999</v>
      </c>
      <c r="E24" s="32">
        <v>202.70098899999999</v>
      </c>
      <c r="F24" s="32">
        <v>208.61547899999999</v>
      </c>
      <c r="G24" s="32">
        <v>204.761292</v>
      </c>
      <c r="H24" s="32">
        <v>201.33343500000001</v>
      </c>
      <c r="I24" s="32">
        <v>197.59556599999999</v>
      </c>
      <c r="J24" s="32">
        <v>192.152771</v>
      </c>
      <c r="K24" s="32">
        <v>188.99897799999999</v>
      </c>
      <c r="L24" s="32">
        <v>183.82186899999999</v>
      </c>
      <c r="M24" s="32">
        <v>179.40068099999999</v>
      </c>
      <c r="N24" s="32">
        <v>181.03556800000001</v>
      </c>
      <c r="O24" s="32">
        <v>177.91980000000001</v>
      </c>
      <c r="P24" s="32">
        <v>178.38232400000001</v>
      </c>
      <c r="Q24" s="32">
        <v>180.61944600000001</v>
      </c>
      <c r="R24" s="32">
        <v>179.868179</v>
      </c>
      <c r="S24" s="32">
        <v>178.195099</v>
      </c>
      <c r="T24" s="32">
        <v>182.56556699999999</v>
      </c>
      <c r="U24" s="32">
        <v>182.07647700000001</v>
      </c>
      <c r="V24" s="32">
        <v>181.93002300000001</v>
      </c>
      <c r="W24" s="32">
        <v>185.526352</v>
      </c>
      <c r="X24" s="32">
        <v>186.070999</v>
      </c>
      <c r="Y24" s="32">
        <v>185.614532</v>
      </c>
      <c r="Z24" s="32">
        <v>188.38061500000001</v>
      </c>
      <c r="AA24" s="32">
        <v>189.07450900000001</v>
      </c>
      <c r="AB24" s="32">
        <v>189.08633399999999</v>
      </c>
      <c r="AC24" s="32">
        <v>191.91108700000001</v>
      </c>
      <c r="AD24" s="32">
        <v>194.19776899999999</v>
      </c>
      <c r="AE24" s="32">
        <v>197.605118</v>
      </c>
      <c r="AF24" s="32">
        <v>199.14454699999999</v>
      </c>
      <c r="AG24" s="32">
        <v>200.590317</v>
      </c>
      <c r="AH24" s="32">
        <v>201.08874499999999</v>
      </c>
      <c r="AI24" s="32">
        <v>201.22792100000001</v>
      </c>
      <c r="AJ24" s="32">
        <v>201.59368900000001</v>
      </c>
      <c r="AK24" s="33">
        <v>-1.7100000000000001E-4</v>
      </c>
    </row>
    <row r="25" spans="1:37" ht="15" customHeight="1" x14ac:dyDescent="0.2">
      <c r="A25" s="10"/>
      <c r="B25" s="19" t="s">
        <v>155</v>
      </c>
      <c r="C25" s="30">
        <v>4520.3188479999999</v>
      </c>
      <c r="D25" s="30">
        <v>4553.9560549999997</v>
      </c>
      <c r="E25" s="30">
        <v>4553.1054690000001</v>
      </c>
      <c r="F25" s="30">
        <v>4665.7929690000001</v>
      </c>
      <c r="G25" s="30">
        <v>4603.0224609999996</v>
      </c>
      <c r="H25" s="30">
        <v>4553.0625</v>
      </c>
      <c r="I25" s="30">
        <v>4531.7993159999996</v>
      </c>
      <c r="J25" s="30">
        <v>4464.6967770000001</v>
      </c>
      <c r="K25" s="30">
        <v>4422.7719729999999</v>
      </c>
      <c r="L25" s="30">
        <v>4387.7822269999997</v>
      </c>
      <c r="M25" s="30">
        <v>4302.5356449999999</v>
      </c>
      <c r="N25" s="30">
        <v>4364.5371089999999</v>
      </c>
      <c r="O25" s="30">
        <v>4276.9389650000003</v>
      </c>
      <c r="P25" s="30">
        <v>4291.5541990000002</v>
      </c>
      <c r="Q25" s="30">
        <v>4288.4628910000001</v>
      </c>
      <c r="R25" s="30">
        <v>4271.0439450000003</v>
      </c>
      <c r="S25" s="30">
        <v>4240.6645509999998</v>
      </c>
      <c r="T25" s="30">
        <v>4316.8046880000002</v>
      </c>
      <c r="U25" s="30">
        <v>4326.5888670000004</v>
      </c>
      <c r="V25" s="30">
        <v>4308.0263670000004</v>
      </c>
      <c r="W25" s="30">
        <v>4394.9672849999997</v>
      </c>
      <c r="X25" s="30">
        <v>4411.6049800000001</v>
      </c>
      <c r="Y25" s="30">
        <v>4410.013672</v>
      </c>
      <c r="Z25" s="30">
        <v>4450.2641599999997</v>
      </c>
      <c r="AA25" s="30">
        <v>4470.3466799999997</v>
      </c>
      <c r="AB25" s="30">
        <v>4434.7978519999997</v>
      </c>
      <c r="AC25" s="30">
        <v>4488.4453119999998</v>
      </c>
      <c r="AD25" s="30">
        <v>4516.4165039999998</v>
      </c>
      <c r="AE25" s="30">
        <v>4610.4731449999999</v>
      </c>
      <c r="AF25" s="30">
        <v>4613.5737300000001</v>
      </c>
      <c r="AG25" s="30">
        <v>4637.154297</v>
      </c>
      <c r="AH25" s="30">
        <v>4651.6816410000001</v>
      </c>
      <c r="AI25" s="30">
        <v>4665.8789059999999</v>
      </c>
      <c r="AJ25" s="30">
        <v>4676.767578</v>
      </c>
      <c r="AK25" s="29">
        <v>8.3199999999999995E-4</v>
      </c>
    </row>
    <row r="26" spans="1:37" ht="1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</row>
    <row r="27" spans="1:37" ht="15" customHeight="1" x14ac:dyDescent="0.2">
      <c r="A27" s="10"/>
      <c r="B27" s="19" t="s">
        <v>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</row>
    <row r="28" spans="1:37" ht="15" customHeight="1" x14ac:dyDescent="0.2">
      <c r="A28" s="10"/>
      <c r="B28" s="19" t="s">
        <v>157</v>
      </c>
      <c r="C28" s="28">
        <v>259.37240600000001</v>
      </c>
      <c r="D28" s="28">
        <v>260.65329000000003</v>
      </c>
      <c r="E28" s="28">
        <v>258.61788899999999</v>
      </c>
      <c r="F28" s="28">
        <v>257.28796399999999</v>
      </c>
      <c r="G28" s="28">
        <v>251.658051</v>
      </c>
      <c r="H28" s="28">
        <v>247.417282</v>
      </c>
      <c r="I28" s="28">
        <v>245.32650799999999</v>
      </c>
      <c r="J28" s="28">
        <v>239.953217</v>
      </c>
      <c r="K28" s="28">
        <v>236.851517</v>
      </c>
      <c r="L28" s="28">
        <v>234.27929700000001</v>
      </c>
      <c r="M28" s="28">
        <v>228.90933200000001</v>
      </c>
      <c r="N28" s="28">
        <v>232.63301100000001</v>
      </c>
      <c r="O28" s="28">
        <v>227.438751</v>
      </c>
      <c r="P28" s="28">
        <v>228.035538</v>
      </c>
      <c r="Q28" s="28">
        <v>228.79719499999999</v>
      </c>
      <c r="R28" s="28">
        <v>227.43112199999999</v>
      </c>
      <c r="S28" s="28">
        <v>225.27879300000001</v>
      </c>
      <c r="T28" s="28">
        <v>230.55967699999999</v>
      </c>
      <c r="U28" s="28">
        <v>230.87243699999999</v>
      </c>
      <c r="V28" s="28">
        <v>229.47953799999999</v>
      </c>
      <c r="W28" s="28">
        <v>235.65463299999999</v>
      </c>
      <c r="X28" s="28">
        <v>236.49684099999999</v>
      </c>
      <c r="Y28" s="28">
        <v>236.317734</v>
      </c>
      <c r="Z28" s="28">
        <v>238.840744</v>
      </c>
      <c r="AA28" s="28">
        <v>239.89790300000001</v>
      </c>
      <c r="AB28" s="28">
        <v>238.18208300000001</v>
      </c>
      <c r="AC28" s="28">
        <v>241.595337</v>
      </c>
      <c r="AD28" s="28">
        <v>243.73996</v>
      </c>
      <c r="AE28" s="28">
        <v>249.34321600000001</v>
      </c>
      <c r="AF28" s="28">
        <v>249.967422</v>
      </c>
      <c r="AG28" s="28">
        <v>251.43589800000001</v>
      </c>
      <c r="AH28" s="28">
        <v>252.312332</v>
      </c>
      <c r="AI28" s="28">
        <v>252.75473</v>
      </c>
      <c r="AJ28" s="28">
        <v>253.49095199999999</v>
      </c>
      <c r="AK28" s="29">
        <v>-8.7000000000000001E-4</v>
      </c>
    </row>
    <row r="29" spans="1:37" ht="1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</row>
    <row r="30" spans="1:37" ht="15" customHeight="1" x14ac:dyDescent="0.2">
      <c r="A30" s="10"/>
      <c r="B30" s="19" t="s">
        <v>158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37" ht="15" customHeight="1" x14ac:dyDescent="0.2">
      <c r="A31" s="10"/>
      <c r="B31" s="19" t="s">
        <v>159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37" ht="15" customHeight="1" x14ac:dyDescent="0.2">
      <c r="A32" s="10"/>
      <c r="B32" s="16" t="s">
        <v>160</v>
      </c>
      <c r="C32" s="32">
        <v>1.5529999999999999</v>
      </c>
      <c r="D32" s="32">
        <v>1.5529999999999999</v>
      </c>
      <c r="E32" s="32">
        <v>1.5529999999999999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2">
        <v>0</v>
      </c>
      <c r="AD32" s="32">
        <v>0</v>
      </c>
      <c r="AE32" s="32">
        <v>0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3" t="s">
        <v>141</v>
      </c>
    </row>
    <row r="33" spans="1:37" ht="15" customHeight="1" x14ac:dyDescent="0.2">
      <c r="A33" s="10"/>
      <c r="B33" s="16" t="s">
        <v>161</v>
      </c>
      <c r="C33" s="32">
        <v>2.2949999999999999</v>
      </c>
      <c r="D33" s="32">
        <v>2.2949999999999999</v>
      </c>
      <c r="E33" s="32">
        <v>2.2949999999999999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2">
        <v>0</v>
      </c>
      <c r="AI33" s="32">
        <v>0</v>
      </c>
      <c r="AJ33" s="32">
        <v>0</v>
      </c>
      <c r="AK33" s="33" t="s">
        <v>141</v>
      </c>
    </row>
    <row r="34" spans="1:37" ht="15" customHeight="1" x14ac:dyDescent="0.2">
      <c r="A34" s="10"/>
      <c r="B34" s="16" t="s">
        <v>162</v>
      </c>
      <c r="C34" s="32">
        <v>9.6280000000000001</v>
      </c>
      <c r="D34" s="32">
        <v>9.6280000000000001</v>
      </c>
      <c r="E34" s="32">
        <v>9.6280000000000001</v>
      </c>
      <c r="F34" s="32">
        <v>0</v>
      </c>
      <c r="G34" s="32">
        <v>0</v>
      </c>
      <c r="H34" s="32">
        <v>0</v>
      </c>
      <c r="I34" s="32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2">
        <v>0</v>
      </c>
      <c r="AD34" s="32">
        <v>0</v>
      </c>
      <c r="AE34" s="32">
        <v>0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3" t="s">
        <v>141</v>
      </c>
    </row>
    <row r="35" spans="1:37" ht="15" customHeight="1" x14ac:dyDescent="0.2">
      <c r="A35" s="10"/>
      <c r="B35" s="16" t="s">
        <v>163</v>
      </c>
      <c r="C35" s="32">
        <v>524.52899200000002</v>
      </c>
      <c r="D35" s="32">
        <v>526.17895499999997</v>
      </c>
      <c r="E35" s="32">
        <v>526.17895499999997</v>
      </c>
      <c r="F35" s="32">
        <v>381.09463499999998</v>
      </c>
      <c r="G35" s="32">
        <v>369.54522700000001</v>
      </c>
      <c r="H35" s="32">
        <v>357.17898600000001</v>
      </c>
      <c r="I35" s="32">
        <v>346.91030899999998</v>
      </c>
      <c r="J35" s="32">
        <v>333.87948599999999</v>
      </c>
      <c r="K35" s="32">
        <v>330.89709499999998</v>
      </c>
      <c r="L35" s="32">
        <v>321.93670700000001</v>
      </c>
      <c r="M35" s="32">
        <v>317.36334199999999</v>
      </c>
      <c r="N35" s="32">
        <v>320.72894300000002</v>
      </c>
      <c r="O35" s="32">
        <v>323.46853599999997</v>
      </c>
      <c r="P35" s="32">
        <v>322.56362899999999</v>
      </c>
      <c r="Q35" s="32">
        <v>335.11086999999998</v>
      </c>
      <c r="R35" s="32">
        <v>334.81295799999998</v>
      </c>
      <c r="S35" s="32">
        <v>338.01730300000003</v>
      </c>
      <c r="T35" s="32">
        <v>349.32910199999998</v>
      </c>
      <c r="U35" s="32">
        <v>351.129547</v>
      </c>
      <c r="V35" s="32">
        <v>357.54629499999999</v>
      </c>
      <c r="W35" s="32">
        <v>370.16168199999998</v>
      </c>
      <c r="X35" s="32">
        <v>372.70224000000002</v>
      </c>
      <c r="Y35" s="32">
        <v>376.39077800000001</v>
      </c>
      <c r="Z35" s="32">
        <v>381.97335800000002</v>
      </c>
      <c r="AA35" s="32">
        <v>384.73959400000001</v>
      </c>
      <c r="AB35" s="32">
        <v>389.76919600000002</v>
      </c>
      <c r="AC35" s="32">
        <v>395.469086</v>
      </c>
      <c r="AD35" s="32">
        <v>402.20483400000001</v>
      </c>
      <c r="AE35" s="32">
        <v>404.15927099999999</v>
      </c>
      <c r="AF35" s="32">
        <v>412.932953</v>
      </c>
      <c r="AG35" s="32">
        <v>418.10235599999999</v>
      </c>
      <c r="AH35" s="32">
        <v>420.51187099999999</v>
      </c>
      <c r="AI35" s="32">
        <v>419.92010499999998</v>
      </c>
      <c r="AJ35" s="32">
        <v>424.434326</v>
      </c>
      <c r="AK35" s="33">
        <v>-6.6930000000000002E-3</v>
      </c>
    </row>
    <row r="36" spans="1:37" ht="15" customHeight="1" x14ac:dyDescent="0.2">
      <c r="A36" s="10"/>
      <c r="B36" s="16" t="s">
        <v>164</v>
      </c>
      <c r="C36" s="32">
        <v>1419.0151370000001</v>
      </c>
      <c r="D36" s="32">
        <v>1447.6070560000001</v>
      </c>
      <c r="E36" s="32">
        <v>1441.790039</v>
      </c>
      <c r="F36" s="32">
        <v>1581.3382570000001</v>
      </c>
      <c r="G36" s="32">
        <v>1533.300659</v>
      </c>
      <c r="H36" s="32">
        <v>1479.2078859999999</v>
      </c>
      <c r="I36" s="32">
        <v>1455.2578120000001</v>
      </c>
      <c r="J36" s="32">
        <v>1428.5314940000001</v>
      </c>
      <c r="K36" s="32">
        <v>1417.8988039999999</v>
      </c>
      <c r="L36" s="32">
        <v>1373.3138429999999</v>
      </c>
      <c r="M36" s="32">
        <v>1360.4647219999999</v>
      </c>
      <c r="N36" s="32">
        <v>1382.0981449999999</v>
      </c>
      <c r="O36" s="32">
        <v>1354.1405030000001</v>
      </c>
      <c r="P36" s="32">
        <v>1363.109009</v>
      </c>
      <c r="Q36" s="32">
        <v>1389.0751949999999</v>
      </c>
      <c r="R36" s="32">
        <v>1378.0764160000001</v>
      </c>
      <c r="S36" s="32">
        <v>1357.1539310000001</v>
      </c>
      <c r="T36" s="32">
        <v>1398.66626</v>
      </c>
      <c r="U36" s="32">
        <v>1391.1085210000001</v>
      </c>
      <c r="V36" s="32">
        <v>1362.552124</v>
      </c>
      <c r="W36" s="32">
        <v>1431.958374</v>
      </c>
      <c r="X36" s="32">
        <v>1428.692505</v>
      </c>
      <c r="Y36" s="32">
        <v>1425.8005370000001</v>
      </c>
      <c r="Z36" s="32">
        <v>1444.062134</v>
      </c>
      <c r="AA36" s="32">
        <v>1451.8164059999999</v>
      </c>
      <c r="AB36" s="32">
        <v>1431.9530030000001</v>
      </c>
      <c r="AC36" s="32">
        <v>1452.8498540000001</v>
      </c>
      <c r="AD36" s="32">
        <v>1480.1163329999999</v>
      </c>
      <c r="AE36" s="32">
        <v>1499.754639</v>
      </c>
      <c r="AF36" s="32">
        <v>1518.9101559999999</v>
      </c>
      <c r="AG36" s="32">
        <v>1527.573975</v>
      </c>
      <c r="AH36" s="32">
        <v>1531.5738530000001</v>
      </c>
      <c r="AI36" s="32">
        <v>1519.951294</v>
      </c>
      <c r="AJ36" s="32">
        <v>1524.737061</v>
      </c>
      <c r="AK36" s="33">
        <v>1.624E-3</v>
      </c>
    </row>
    <row r="37" spans="1:37" ht="15" customHeight="1" x14ac:dyDescent="0.2">
      <c r="A37" s="10"/>
      <c r="B37" s="16" t="s">
        <v>165</v>
      </c>
      <c r="C37" s="32">
        <v>5.7610000000000001</v>
      </c>
      <c r="D37" s="32">
        <v>5.7610000000000001</v>
      </c>
      <c r="E37" s="32">
        <v>5.7610000000000001</v>
      </c>
      <c r="F37" s="32">
        <v>5.7403149999999998</v>
      </c>
      <c r="G37" s="32">
        <v>13.880179999999999</v>
      </c>
      <c r="H37" s="32">
        <v>20.10004</v>
      </c>
      <c r="I37" s="32">
        <v>26.580870000000001</v>
      </c>
      <c r="J37" s="32">
        <v>16.602115999999999</v>
      </c>
      <c r="K37" s="32">
        <v>1.1588000000000001</v>
      </c>
      <c r="L37" s="32">
        <v>17.524881000000001</v>
      </c>
      <c r="M37" s="32">
        <v>23.596509999999999</v>
      </c>
      <c r="N37" s="32">
        <v>27.685549000000002</v>
      </c>
      <c r="O37" s="32">
        <v>20.777595999999999</v>
      </c>
      <c r="P37" s="32">
        <v>15.487730000000001</v>
      </c>
      <c r="Q37" s="32">
        <v>0</v>
      </c>
      <c r="R37" s="32">
        <v>3.3459000000000003E-2</v>
      </c>
      <c r="S37" s="32">
        <v>0</v>
      </c>
      <c r="T37" s="32">
        <v>0</v>
      </c>
      <c r="U37" s="32">
        <v>0</v>
      </c>
      <c r="V37" s="32">
        <v>0</v>
      </c>
      <c r="W37" s="32">
        <v>0</v>
      </c>
      <c r="X37" s="32">
        <v>3.1949999999999999E-2</v>
      </c>
      <c r="Y37" s="32">
        <v>2.0237999999999999E-2</v>
      </c>
      <c r="Z37" s="32">
        <v>0</v>
      </c>
      <c r="AA37" s="32">
        <v>0</v>
      </c>
      <c r="AB37" s="32">
        <v>0</v>
      </c>
      <c r="AC37" s="32">
        <v>0</v>
      </c>
      <c r="AD37" s="32">
        <v>0</v>
      </c>
      <c r="AE37" s="32">
        <v>0</v>
      </c>
      <c r="AF37" s="32">
        <v>1.0768E-2</v>
      </c>
      <c r="AG37" s="32">
        <v>1.5454000000000001E-2</v>
      </c>
      <c r="AH37" s="32">
        <v>2.6991999999999999E-2</v>
      </c>
      <c r="AI37" s="32">
        <v>2.4375000000000001E-2</v>
      </c>
      <c r="AJ37" s="32">
        <v>2.0191000000000001E-2</v>
      </c>
      <c r="AK37" s="33">
        <v>-0.16194800000000001</v>
      </c>
    </row>
    <row r="38" spans="1:37" ht="15" customHeight="1" x14ac:dyDescent="0.2">
      <c r="A38" s="10"/>
      <c r="B38" s="16" t="s">
        <v>166</v>
      </c>
      <c r="C38" s="32">
        <v>1962.7811280000001</v>
      </c>
      <c r="D38" s="32">
        <v>1993.0229489999999</v>
      </c>
      <c r="E38" s="32">
        <v>1987.2060550000001</v>
      </c>
      <c r="F38" s="32">
        <v>1968.1732179999999</v>
      </c>
      <c r="G38" s="32">
        <v>1916.7260739999999</v>
      </c>
      <c r="H38" s="32">
        <v>1856.486938</v>
      </c>
      <c r="I38" s="32">
        <v>1828.7489009999999</v>
      </c>
      <c r="J38" s="32">
        <v>1779.0131839999999</v>
      </c>
      <c r="K38" s="32">
        <v>1749.954712</v>
      </c>
      <c r="L38" s="32">
        <v>1712.7753909999999</v>
      </c>
      <c r="M38" s="32">
        <v>1701.424683</v>
      </c>
      <c r="N38" s="32">
        <v>1730.5126949999999</v>
      </c>
      <c r="O38" s="32">
        <v>1698.3865969999999</v>
      </c>
      <c r="P38" s="32">
        <v>1701.1602780000001</v>
      </c>
      <c r="Q38" s="32">
        <v>1724.1860349999999</v>
      </c>
      <c r="R38" s="32">
        <v>1712.9228519999999</v>
      </c>
      <c r="S38" s="32">
        <v>1695.1712649999999</v>
      </c>
      <c r="T38" s="32">
        <v>1747.995361</v>
      </c>
      <c r="U38" s="32">
        <v>1742.2380370000001</v>
      </c>
      <c r="V38" s="32">
        <v>1720.098389</v>
      </c>
      <c r="W38" s="32">
        <v>1802.1201169999999</v>
      </c>
      <c r="X38" s="32">
        <v>1801.4267580000001</v>
      </c>
      <c r="Y38" s="32">
        <v>1802.211548</v>
      </c>
      <c r="Z38" s="32">
        <v>1826.0355219999999</v>
      </c>
      <c r="AA38" s="32">
        <v>1836.55603</v>
      </c>
      <c r="AB38" s="32">
        <v>1821.722168</v>
      </c>
      <c r="AC38" s="32">
        <v>1848.31897</v>
      </c>
      <c r="AD38" s="32">
        <v>1882.3211670000001</v>
      </c>
      <c r="AE38" s="32">
        <v>1903.9139399999999</v>
      </c>
      <c r="AF38" s="32">
        <v>1931.8538820000001</v>
      </c>
      <c r="AG38" s="32">
        <v>1945.6917719999999</v>
      </c>
      <c r="AH38" s="32">
        <v>1952.1126710000001</v>
      </c>
      <c r="AI38" s="32">
        <v>1939.8957519999999</v>
      </c>
      <c r="AJ38" s="32">
        <v>1949.1915280000001</v>
      </c>
      <c r="AK38" s="33">
        <v>-6.9499999999999998E-4</v>
      </c>
    </row>
    <row r="39" spans="1:37" ht="15" customHeight="1" x14ac:dyDescent="0.2">
      <c r="A39" s="10"/>
      <c r="B39" s="16" t="s">
        <v>167</v>
      </c>
      <c r="C39" s="32">
        <v>926.54101600000001</v>
      </c>
      <c r="D39" s="32">
        <v>882.36389199999996</v>
      </c>
      <c r="E39" s="32">
        <v>866.98083499999996</v>
      </c>
      <c r="F39" s="32">
        <v>871.78887899999995</v>
      </c>
      <c r="G39" s="32">
        <v>863.00347899999997</v>
      </c>
      <c r="H39" s="32">
        <v>875.47637899999995</v>
      </c>
      <c r="I39" s="32">
        <v>884.55352800000003</v>
      </c>
      <c r="J39" s="32">
        <v>869.41265899999996</v>
      </c>
      <c r="K39" s="32">
        <v>858.62896699999999</v>
      </c>
      <c r="L39" s="32">
        <v>865.69879200000003</v>
      </c>
      <c r="M39" s="32">
        <v>796.00836200000003</v>
      </c>
      <c r="N39" s="32">
        <v>821.87359600000002</v>
      </c>
      <c r="O39" s="32">
        <v>778.78619400000002</v>
      </c>
      <c r="P39" s="32">
        <v>785.75518799999998</v>
      </c>
      <c r="Q39" s="32">
        <v>774.27941899999996</v>
      </c>
      <c r="R39" s="32">
        <v>768.54528800000003</v>
      </c>
      <c r="S39" s="32">
        <v>759.27770999999996</v>
      </c>
      <c r="T39" s="32">
        <v>773.83886700000005</v>
      </c>
      <c r="U39" s="32">
        <v>790.54968299999996</v>
      </c>
      <c r="V39" s="32">
        <v>794.11193800000001</v>
      </c>
      <c r="W39" s="32">
        <v>797.75219700000002</v>
      </c>
      <c r="X39" s="32">
        <v>815.05542000000003</v>
      </c>
      <c r="Y39" s="32">
        <v>814.36657700000001</v>
      </c>
      <c r="Z39" s="32">
        <v>825.88207999999997</v>
      </c>
      <c r="AA39" s="32">
        <v>833.38085899999999</v>
      </c>
      <c r="AB39" s="32">
        <v>819.51855499999999</v>
      </c>
      <c r="AC39" s="32">
        <v>846.801514</v>
      </c>
      <c r="AD39" s="32">
        <v>838.35546899999997</v>
      </c>
      <c r="AE39" s="32">
        <v>902.09777799999995</v>
      </c>
      <c r="AF39" s="32">
        <v>876.17431599999998</v>
      </c>
      <c r="AG39" s="32">
        <v>883.38903800000003</v>
      </c>
      <c r="AH39" s="32">
        <v>889.42297399999995</v>
      </c>
      <c r="AI39" s="32">
        <v>914.55554199999995</v>
      </c>
      <c r="AJ39" s="32">
        <v>914.27648899999997</v>
      </c>
      <c r="AK39" s="33">
        <v>1.111E-3</v>
      </c>
    </row>
    <row r="40" spans="1:37" ht="15" customHeight="1" x14ac:dyDescent="0.2">
      <c r="A40" s="10"/>
      <c r="B40" s="16" t="s">
        <v>168</v>
      </c>
      <c r="C40" s="32">
        <v>0</v>
      </c>
      <c r="D40" s="32">
        <v>0</v>
      </c>
      <c r="E40" s="32">
        <v>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  <c r="N40" s="32">
        <v>0</v>
      </c>
      <c r="O40" s="32">
        <v>0</v>
      </c>
      <c r="P40" s="32">
        <v>0</v>
      </c>
      <c r="Q40" s="32">
        <v>0</v>
      </c>
      <c r="R40" s="32">
        <v>0</v>
      </c>
      <c r="S40" s="32">
        <v>0</v>
      </c>
      <c r="T40" s="32">
        <v>0</v>
      </c>
      <c r="U40" s="32">
        <v>0</v>
      </c>
      <c r="V40" s="32">
        <v>0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2">
        <v>0</v>
      </c>
      <c r="AD40" s="32">
        <v>0</v>
      </c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3" t="s">
        <v>141</v>
      </c>
    </row>
    <row r="41" spans="1:37" ht="15" customHeight="1" x14ac:dyDescent="0.2">
      <c r="A41" s="10"/>
      <c r="B41" s="16" t="s">
        <v>169</v>
      </c>
      <c r="C41" s="32">
        <v>165.70098899999999</v>
      </c>
      <c r="D41" s="32">
        <v>165.70098899999999</v>
      </c>
      <c r="E41" s="32">
        <v>165.70098899999999</v>
      </c>
      <c r="F41" s="32">
        <v>169.53985599999999</v>
      </c>
      <c r="G41" s="32">
        <v>165.68566899999999</v>
      </c>
      <c r="H41" s="32">
        <v>162.257812</v>
      </c>
      <c r="I41" s="32">
        <v>158.51994300000001</v>
      </c>
      <c r="J41" s="32">
        <v>153.07714799999999</v>
      </c>
      <c r="K41" s="32">
        <v>149.92335499999999</v>
      </c>
      <c r="L41" s="32">
        <v>144.74624600000001</v>
      </c>
      <c r="M41" s="32">
        <v>140.32505800000001</v>
      </c>
      <c r="N41" s="32">
        <v>141.959946</v>
      </c>
      <c r="O41" s="32">
        <v>138.789581</v>
      </c>
      <c r="P41" s="32">
        <v>139.252106</v>
      </c>
      <c r="Q41" s="32">
        <v>141.90339700000001</v>
      </c>
      <c r="R41" s="32">
        <v>141.15213</v>
      </c>
      <c r="S41" s="32">
        <v>139.47905</v>
      </c>
      <c r="T41" s="32">
        <v>143.84951799999999</v>
      </c>
      <c r="U41" s="32">
        <v>143.36042800000001</v>
      </c>
      <c r="V41" s="32">
        <v>143.21397400000001</v>
      </c>
      <c r="W41" s="32">
        <v>146.810303</v>
      </c>
      <c r="X41" s="32">
        <v>147.35495</v>
      </c>
      <c r="Y41" s="32">
        <v>146.898483</v>
      </c>
      <c r="Z41" s="32">
        <v>149.66456600000001</v>
      </c>
      <c r="AA41" s="32">
        <v>150.35845900000001</v>
      </c>
      <c r="AB41" s="32">
        <v>150.370285</v>
      </c>
      <c r="AC41" s="32">
        <v>153.19503800000001</v>
      </c>
      <c r="AD41" s="32">
        <v>155.48172</v>
      </c>
      <c r="AE41" s="32">
        <v>158.88906900000001</v>
      </c>
      <c r="AF41" s="32">
        <v>160.42849699999999</v>
      </c>
      <c r="AG41" s="32">
        <v>161.874268</v>
      </c>
      <c r="AH41" s="32">
        <v>162.37269599999999</v>
      </c>
      <c r="AI41" s="32">
        <v>162.51187100000001</v>
      </c>
      <c r="AJ41" s="32">
        <v>162.87764000000001</v>
      </c>
      <c r="AK41" s="33">
        <v>-5.3700000000000004E-4</v>
      </c>
    </row>
    <row r="42" spans="1:37" ht="15" customHeight="1" x14ac:dyDescent="0.2">
      <c r="A42" s="10"/>
      <c r="B42" s="19" t="s">
        <v>170</v>
      </c>
      <c r="C42" s="30">
        <v>3055.023193</v>
      </c>
      <c r="D42" s="30">
        <v>3041.0876459999999</v>
      </c>
      <c r="E42" s="30">
        <v>3019.8879390000002</v>
      </c>
      <c r="F42" s="30">
        <v>3009.501953</v>
      </c>
      <c r="G42" s="30">
        <v>2945.415039</v>
      </c>
      <c r="H42" s="30">
        <v>2894.2211910000001</v>
      </c>
      <c r="I42" s="30">
        <v>2871.82251</v>
      </c>
      <c r="J42" s="30">
        <v>2801.5029300000001</v>
      </c>
      <c r="K42" s="30">
        <v>2758.5070799999999</v>
      </c>
      <c r="L42" s="30">
        <v>2723.2204590000001</v>
      </c>
      <c r="M42" s="30">
        <v>2637.758057</v>
      </c>
      <c r="N42" s="30">
        <v>2694.3461910000001</v>
      </c>
      <c r="O42" s="30">
        <v>2615.9624020000001</v>
      </c>
      <c r="P42" s="30">
        <v>2626.1677249999998</v>
      </c>
      <c r="Q42" s="30">
        <v>2640.3686520000001</v>
      </c>
      <c r="R42" s="30">
        <v>2622.6203609999998</v>
      </c>
      <c r="S42" s="30">
        <v>2593.9279790000001</v>
      </c>
      <c r="T42" s="30">
        <v>2665.6838379999999</v>
      </c>
      <c r="U42" s="30">
        <v>2676.1479490000002</v>
      </c>
      <c r="V42" s="30">
        <v>2657.4243160000001</v>
      </c>
      <c r="W42" s="30">
        <v>2746.6826169999999</v>
      </c>
      <c r="X42" s="30">
        <v>2763.8371579999998</v>
      </c>
      <c r="Y42" s="30">
        <v>2763.4765619999998</v>
      </c>
      <c r="Z42" s="30">
        <v>2801.5820309999999</v>
      </c>
      <c r="AA42" s="30">
        <v>2820.2954100000002</v>
      </c>
      <c r="AB42" s="30">
        <v>2791.6110840000001</v>
      </c>
      <c r="AC42" s="30">
        <v>2848.3156739999999</v>
      </c>
      <c r="AD42" s="30">
        <v>2876.1584469999998</v>
      </c>
      <c r="AE42" s="30">
        <v>2964.9008789999998</v>
      </c>
      <c r="AF42" s="30">
        <v>2968.4567870000001</v>
      </c>
      <c r="AG42" s="30">
        <v>2990.955078</v>
      </c>
      <c r="AH42" s="30">
        <v>3003.9084469999998</v>
      </c>
      <c r="AI42" s="30">
        <v>3016.963135</v>
      </c>
      <c r="AJ42" s="30">
        <v>3026.345703</v>
      </c>
      <c r="AK42" s="29">
        <v>-1.5200000000000001E-4</v>
      </c>
    </row>
    <row r="43" spans="1:37" ht="1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 ht="15" customHeight="1" x14ac:dyDescent="0.2">
      <c r="A44" s="10"/>
      <c r="B44" s="19" t="s">
        <v>171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 ht="15" customHeight="1" x14ac:dyDescent="0.2">
      <c r="A45" s="10"/>
      <c r="B45" s="19" t="s">
        <v>172</v>
      </c>
      <c r="C45" s="28">
        <v>216.69177199999999</v>
      </c>
      <c r="D45" s="28">
        <v>215.32577499999999</v>
      </c>
      <c r="E45" s="28">
        <v>213.467545</v>
      </c>
      <c r="F45" s="28">
        <v>207.60076900000001</v>
      </c>
      <c r="G45" s="28">
        <v>202.14239499999999</v>
      </c>
      <c r="H45" s="28">
        <v>197.91606100000001</v>
      </c>
      <c r="I45" s="28">
        <v>195.89359999999999</v>
      </c>
      <c r="J45" s="28">
        <v>190.54757699999999</v>
      </c>
      <c r="K45" s="28">
        <v>187.401794</v>
      </c>
      <c r="L45" s="28">
        <v>184.848175</v>
      </c>
      <c r="M45" s="28">
        <v>179.508881</v>
      </c>
      <c r="N45" s="28">
        <v>183.26658599999999</v>
      </c>
      <c r="O45" s="28">
        <v>178.672394</v>
      </c>
      <c r="P45" s="28">
        <v>179.15741</v>
      </c>
      <c r="Q45" s="28">
        <v>180.42047099999999</v>
      </c>
      <c r="R45" s="28">
        <v>179.11999499999999</v>
      </c>
      <c r="S45" s="28">
        <v>177.142563</v>
      </c>
      <c r="T45" s="28">
        <v>182.25508099999999</v>
      </c>
      <c r="U45" s="28">
        <v>182.641739</v>
      </c>
      <c r="V45" s="28">
        <v>181.245667</v>
      </c>
      <c r="W45" s="28">
        <v>187.621948</v>
      </c>
      <c r="X45" s="28">
        <v>188.516479</v>
      </c>
      <c r="Y45" s="28">
        <v>188.45446799999999</v>
      </c>
      <c r="Z45" s="28">
        <v>190.881653</v>
      </c>
      <c r="AA45" s="28">
        <v>191.91868600000001</v>
      </c>
      <c r="AB45" s="28">
        <v>190.36944600000001</v>
      </c>
      <c r="AC45" s="28">
        <v>193.760696</v>
      </c>
      <c r="AD45" s="28">
        <v>195.851822</v>
      </c>
      <c r="AE45" s="28">
        <v>201.080704</v>
      </c>
      <c r="AF45" s="28">
        <v>201.776184</v>
      </c>
      <c r="AG45" s="28">
        <v>203.22642500000001</v>
      </c>
      <c r="AH45" s="28">
        <v>204.033264</v>
      </c>
      <c r="AI45" s="28">
        <v>204.45323200000001</v>
      </c>
      <c r="AJ45" s="28">
        <v>205.12695299999999</v>
      </c>
      <c r="AK45" s="29">
        <v>-1.5150000000000001E-3</v>
      </c>
    </row>
    <row r="46" spans="1:37" ht="1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 ht="1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 ht="15" customHeight="1" x14ac:dyDescent="0.2">
      <c r="A48" s="10"/>
      <c r="B48" s="19" t="s">
        <v>173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5.75" customHeight="1" x14ac:dyDescent="0.2">
      <c r="A49" s="10"/>
      <c r="B49" s="19" t="s">
        <v>174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 ht="15" customHeight="1" x14ac:dyDescent="0.2">
      <c r="A50" s="10"/>
      <c r="B50" s="16" t="s">
        <v>160</v>
      </c>
      <c r="C50" s="32">
        <v>0.24697</v>
      </c>
      <c r="D50" s="32">
        <v>0.24242900000000001</v>
      </c>
      <c r="E50" s="32">
        <v>0.23694999999999999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32">
        <v>0</v>
      </c>
      <c r="T50" s="32">
        <v>0</v>
      </c>
      <c r="U50" s="32">
        <v>0</v>
      </c>
      <c r="V50" s="32">
        <v>0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2">
        <v>0</v>
      </c>
      <c r="AD50" s="32">
        <v>0</v>
      </c>
      <c r="AE50" s="32">
        <v>0</v>
      </c>
      <c r="AF50" s="32">
        <v>0</v>
      </c>
      <c r="AG50" s="32">
        <v>0</v>
      </c>
      <c r="AH50" s="32">
        <v>0</v>
      </c>
      <c r="AI50" s="32">
        <v>0</v>
      </c>
      <c r="AJ50" s="32">
        <v>0</v>
      </c>
      <c r="AK50" s="33" t="s">
        <v>141</v>
      </c>
    </row>
    <row r="51" spans="1:37" ht="15.75" customHeight="1" x14ac:dyDescent="0.2">
      <c r="A51" s="10"/>
      <c r="B51" s="16" t="s">
        <v>161</v>
      </c>
      <c r="C51" s="32">
        <v>0.36496800000000001</v>
      </c>
      <c r="D51" s="32">
        <v>0.35825699999999999</v>
      </c>
      <c r="E51" s="32">
        <v>0.35016199999999997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2">
        <v>0</v>
      </c>
      <c r="AD51" s="32">
        <v>0</v>
      </c>
      <c r="AE51" s="32">
        <v>0</v>
      </c>
      <c r="AF51" s="32">
        <v>0</v>
      </c>
      <c r="AG51" s="32">
        <v>0</v>
      </c>
      <c r="AH51" s="32">
        <v>0</v>
      </c>
      <c r="AI51" s="32">
        <v>0</v>
      </c>
      <c r="AJ51" s="32">
        <v>0</v>
      </c>
      <c r="AK51" s="33" t="s">
        <v>141</v>
      </c>
    </row>
    <row r="52" spans="1:37" ht="15.75" customHeight="1" x14ac:dyDescent="0.2">
      <c r="A52" s="10"/>
      <c r="B52" s="16" t="s">
        <v>162</v>
      </c>
      <c r="C52" s="32">
        <v>1.5311170000000001</v>
      </c>
      <c r="D52" s="32">
        <v>1.502964</v>
      </c>
      <c r="E52" s="32">
        <v>1.4690019999999999</v>
      </c>
      <c r="F52" s="32">
        <v>0</v>
      </c>
      <c r="G52" s="32">
        <v>0</v>
      </c>
      <c r="H52" s="32">
        <v>0</v>
      </c>
      <c r="I52" s="32">
        <v>0</v>
      </c>
      <c r="J52" s="32">
        <v>0</v>
      </c>
      <c r="K52" s="32">
        <v>0</v>
      </c>
      <c r="L52" s="32">
        <v>0</v>
      </c>
      <c r="M52" s="32">
        <v>0</v>
      </c>
      <c r="N52" s="32">
        <v>0</v>
      </c>
      <c r="O52" s="32">
        <v>0</v>
      </c>
      <c r="P52" s="32">
        <v>0</v>
      </c>
      <c r="Q52" s="32">
        <v>0</v>
      </c>
      <c r="R52" s="32">
        <v>0</v>
      </c>
      <c r="S52" s="32">
        <v>0</v>
      </c>
      <c r="T52" s="32">
        <v>0</v>
      </c>
      <c r="U52" s="32">
        <v>0</v>
      </c>
      <c r="V52" s="32">
        <v>0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2">
        <v>0</v>
      </c>
      <c r="AD52" s="32">
        <v>0</v>
      </c>
      <c r="AE52" s="32">
        <v>0</v>
      </c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3" t="s">
        <v>141</v>
      </c>
    </row>
    <row r="53" spans="1:37" ht="15" customHeight="1" x14ac:dyDescent="0.2">
      <c r="A53" s="10"/>
      <c r="B53" s="16" t="s">
        <v>163</v>
      </c>
      <c r="C53" s="32">
        <v>83.414535999999998</v>
      </c>
      <c r="D53" s="32">
        <v>82.138358999999994</v>
      </c>
      <c r="E53" s="32">
        <v>80.282264999999995</v>
      </c>
      <c r="F53" s="32">
        <v>56.250087999999998</v>
      </c>
      <c r="G53" s="32">
        <v>55.504435999999998</v>
      </c>
      <c r="H53" s="32">
        <v>53.457653000000001</v>
      </c>
      <c r="I53" s="32">
        <v>52.175578999999999</v>
      </c>
      <c r="J53" s="32">
        <v>50.470889999999997</v>
      </c>
      <c r="K53" s="32">
        <v>50.723514999999999</v>
      </c>
      <c r="L53" s="32">
        <v>49.737243999999997</v>
      </c>
      <c r="M53" s="32">
        <v>48.872718999999996</v>
      </c>
      <c r="N53" s="32">
        <v>49.339108000000003</v>
      </c>
      <c r="O53" s="32">
        <v>49.795361</v>
      </c>
      <c r="P53" s="32">
        <v>49.786574999999999</v>
      </c>
      <c r="Q53" s="32">
        <v>51.660975999999998</v>
      </c>
      <c r="R53" s="32">
        <v>51.680835999999999</v>
      </c>
      <c r="S53" s="32">
        <v>52.398890999999999</v>
      </c>
      <c r="T53" s="32">
        <v>54.211964000000002</v>
      </c>
      <c r="U53" s="32">
        <v>54.518051</v>
      </c>
      <c r="V53" s="32">
        <v>55.490062999999999</v>
      </c>
      <c r="W53" s="32">
        <v>57.324553999999999</v>
      </c>
      <c r="X53" s="32">
        <v>57.688335000000002</v>
      </c>
      <c r="Y53" s="32">
        <v>58.512096</v>
      </c>
      <c r="Z53" s="32">
        <v>59.412399000000001</v>
      </c>
      <c r="AA53" s="32">
        <v>59.781177999999997</v>
      </c>
      <c r="AB53" s="32">
        <v>60.264899999999997</v>
      </c>
      <c r="AC53" s="32">
        <v>61.256847</v>
      </c>
      <c r="AD53" s="32">
        <v>62.105266999999998</v>
      </c>
      <c r="AE53" s="32">
        <v>62.410263</v>
      </c>
      <c r="AF53" s="32">
        <v>63.475600999999997</v>
      </c>
      <c r="AG53" s="32">
        <v>64.318854999999999</v>
      </c>
      <c r="AH53" s="32">
        <v>64.630843999999996</v>
      </c>
      <c r="AI53" s="32">
        <v>64.999222000000003</v>
      </c>
      <c r="AJ53" s="32">
        <v>65.704993999999999</v>
      </c>
      <c r="AK53" s="33">
        <v>-6.9519999999999998E-3</v>
      </c>
    </row>
    <row r="54" spans="1:37" ht="15" customHeight="1" x14ac:dyDescent="0.2">
      <c r="A54" s="10"/>
      <c r="B54" s="16" t="s">
        <v>164</v>
      </c>
      <c r="C54" s="32">
        <v>225.66243</v>
      </c>
      <c r="D54" s="32">
        <v>225.976471</v>
      </c>
      <c r="E54" s="32">
        <v>219.98251300000001</v>
      </c>
      <c r="F54" s="32">
        <v>233.40768399999999</v>
      </c>
      <c r="G54" s="32">
        <v>230.296539</v>
      </c>
      <c r="H54" s="32">
        <v>221.38755800000001</v>
      </c>
      <c r="I54" s="32">
        <v>218.87190200000001</v>
      </c>
      <c r="J54" s="32">
        <v>215.94395399999999</v>
      </c>
      <c r="K54" s="32">
        <v>217.35098300000001</v>
      </c>
      <c r="L54" s="32">
        <v>212.16854900000001</v>
      </c>
      <c r="M54" s="32">
        <v>209.506271</v>
      </c>
      <c r="N54" s="32">
        <v>212.61407500000001</v>
      </c>
      <c r="O54" s="32">
        <v>208.45895400000001</v>
      </c>
      <c r="P54" s="32">
        <v>210.39112900000001</v>
      </c>
      <c r="Q54" s="32">
        <v>214.14102199999999</v>
      </c>
      <c r="R54" s="32">
        <v>212.71620200000001</v>
      </c>
      <c r="S54" s="32">
        <v>210.38378900000001</v>
      </c>
      <c r="T54" s="32">
        <v>217.05732699999999</v>
      </c>
      <c r="U54" s="32">
        <v>215.99015800000001</v>
      </c>
      <c r="V54" s="32">
        <v>211.46380600000001</v>
      </c>
      <c r="W54" s="32">
        <v>221.758163</v>
      </c>
      <c r="X54" s="32">
        <v>221.13870199999999</v>
      </c>
      <c r="Y54" s="32">
        <v>221.64883399999999</v>
      </c>
      <c r="Z54" s="32">
        <v>224.61041299999999</v>
      </c>
      <c r="AA54" s="32">
        <v>225.584518</v>
      </c>
      <c r="AB54" s="32">
        <v>221.40411399999999</v>
      </c>
      <c r="AC54" s="32">
        <v>225.04161099999999</v>
      </c>
      <c r="AD54" s="32">
        <v>228.547775</v>
      </c>
      <c r="AE54" s="32">
        <v>231.592072</v>
      </c>
      <c r="AF54" s="32">
        <v>233.48521400000001</v>
      </c>
      <c r="AG54" s="32">
        <v>234.994629</v>
      </c>
      <c r="AH54" s="32">
        <v>235.39624000000001</v>
      </c>
      <c r="AI54" s="32">
        <v>235.27250699999999</v>
      </c>
      <c r="AJ54" s="32">
        <v>236.03851299999999</v>
      </c>
      <c r="AK54" s="33">
        <v>1.3619999999999999E-3</v>
      </c>
    </row>
    <row r="55" spans="1:37" ht="15" customHeight="1" x14ac:dyDescent="0.2">
      <c r="A55" s="10"/>
      <c r="B55" s="16" t="s">
        <v>165</v>
      </c>
      <c r="C55" s="32">
        <v>0.916157</v>
      </c>
      <c r="D55" s="32">
        <v>0.899312</v>
      </c>
      <c r="E55" s="32">
        <v>0.87899000000000005</v>
      </c>
      <c r="F55" s="32">
        <v>0.84727799999999998</v>
      </c>
      <c r="G55" s="32">
        <v>2.0847560000000001</v>
      </c>
      <c r="H55" s="32">
        <v>3.0082979999999999</v>
      </c>
      <c r="I55" s="32">
        <v>3.9977830000000001</v>
      </c>
      <c r="J55" s="32">
        <v>2.5096590000000001</v>
      </c>
      <c r="K55" s="32">
        <v>0.17763300000000001</v>
      </c>
      <c r="L55" s="32">
        <v>2.707487</v>
      </c>
      <c r="M55" s="32">
        <v>3.6337709999999999</v>
      </c>
      <c r="N55" s="32">
        <v>4.2589860000000002</v>
      </c>
      <c r="O55" s="32">
        <v>3.1985420000000002</v>
      </c>
      <c r="P55" s="32">
        <v>2.3904770000000002</v>
      </c>
      <c r="Q55" s="32">
        <v>0</v>
      </c>
      <c r="R55" s="32">
        <v>5.1650000000000003E-3</v>
      </c>
      <c r="S55" s="32">
        <v>0</v>
      </c>
      <c r="T55" s="32">
        <v>0</v>
      </c>
      <c r="U55" s="32">
        <v>0</v>
      </c>
      <c r="V55" s="32">
        <v>0</v>
      </c>
      <c r="W55" s="32">
        <v>0</v>
      </c>
      <c r="X55" s="32">
        <v>4.9449999999999997E-3</v>
      </c>
      <c r="Y55" s="32">
        <v>3.1459999999999999E-3</v>
      </c>
      <c r="Z55" s="32">
        <v>0</v>
      </c>
      <c r="AA55" s="32">
        <v>0</v>
      </c>
      <c r="AB55" s="32">
        <v>0</v>
      </c>
      <c r="AC55" s="32">
        <v>0</v>
      </c>
      <c r="AD55" s="32">
        <v>0</v>
      </c>
      <c r="AE55" s="32">
        <v>0</v>
      </c>
      <c r="AF55" s="32">
        <v>1.655E-3</v>
      </c>
      <c r="AG55" s="32">
        <v>2.3770000000000002E-3</v>
      </c>
      <c r="AH55" s="32">
        <v>4.1489999999999999E-3</v>
      </c>
      <c r="AI55" s="32">
        <v>3.7729999999999999E-3</v>
      </c>
      <c r="AJ55" s="32">
        <v>3.1259999999999999E-3</v>
      </c>
      <c r="AK55" s="33">
        <v>-0.16216700000000001</v>
      </c>
    </row>
    <row r="56" spans="1:37" ht="15" customHeight="1" x14ac:dyDescent="0.2">
      <c r="A56" s="10"/>
      <c r="B56" s="16" t="s">
        <v>166</v>
      </c>
      <c r="C56" s="32">
        <v>312.13619999999997</v>
      </c>
      <c r="D56" s="32">
        <v>311.11779799999999</v>
      </c>
      <c r="E56" s="32">
        <v>303.19988999999998</v>
      </c>
      <c r="F56" s="32">
        <v>290.505066</v>
      </c>
      <c r="G56" s="32">
        <v>287.88571200000001</v>
      </c>
      <c r="H56" s="32">
        <v>277.85351600000001</v>
      </c>
      <c r="I56" s="32">
        <v>275.04525799999999</v>
      </c>
      <c r="J56" s="32">
        <v>268.92450000000002</v>
      </c>
      <c r="K56" s="32">
        <v>268.25213600000001</v>
      </c>
      <c r="L56" s="32">
        <v>264.61328099999997</v>
      </c>
      <c r="M56" s="32">
        <v>262.01275600000002</v>
      </c>
      <c r="N56" s="32">
        <v>266.21215799999999</v>
      </c>
      <c r="O56" s="32">
        <v>261.45285000000001</v>
      </c>
      <c r="P56" s="32">
        <v>262.56817599999999</v>
      </c>
      <c r="Q56" s="32">
        <v>265.80200200000002</v>
      </c>
      <c r="R56" s="32">
        <v>264.40219100000002</v>
      </c>
      <c r="S56" s="32">
        <v>262.78268400000002</v>
      </c>
      <c r="T56" s="32">
        <v>271.26928700000002</v>
      </c>
      <c r="U56" s="32">
        <v>270.50820900000002</v>
      </c>
      <c r="V56" s="32">
        <v>266.95385700000003</v>
      </c>
      <c r="W56" s="32">
        <v>279.08270299999998</v>
      </c>
      <c r="X56" s="32">
        <v>278.83197000000001</v>
      </c>
      <c r="Y56" s="32">
        <v>280.164062</v>
      </c>
      <c r="Z56" s="32">
        <v>284.02282700000001</v>
      </c>
      <c r="AA56" s="32">
        <v>285.36569200000002</v>
      </c>
      <c r="AB56" s="32">
        <v>281.66900600000002</v>
      </c>
      <c r="AC56" s="32">
        <v>286.29846199999997</v>
      </c>
      <c r="AD56" s="32">
        <v>290.65304600000002</v>
      </c>
      <c r="AE56" s="32">
        <v>294.002319</v>
      </c>
      <c r="AF56" s="32">
        <v>296.96246300000001</v>
      </c>
      <c r="AG56" s="32">
        <v>299.31585699999999</v>
      </c>
      <c r="AH56" s="32">
        <v>300.03125</v>
      </c>
      <c r="AI56" s="32">
        <v>300.27551299999999</v>
      </c>
      <c r="AJ56" s="32">
        <v>301.74661300000002</v>
      </c>
      <c r="AK56" s="33">
        <v>-9.5500000000000001E-4</v>
      </c>
    </row>
    <row r="57" spans="1:37" ht="15" customHeight="1" x14ac:dyDescent="0.2">
      <c r="A57" s="10"/>
      <c r="B57" s="16" t="s">
        <v>167</v>
      </c>
      <c r="C57" s="32">
        <v>147.345505</v>
      </c>
      <c r="D57" s="32">
        <v>137.74006700000001</v>
      </c>
      <c r="E57" s="32">
        <v>132.280441</v>
      </c>
      <c r="F57" s="32">
        <v>128.67723100000001</v>
      </c>
      <c r="G57" s="32">
        <v>129.620193</v>
      </c>
      <c r="H57" s="32">
        <v>131.02929700000001</v>
      </c>
      <c r="I57" s="32">
        <v>133.03753699999999</v>
      </c>
      <c r="J57" s="32">
        <v>131.42475899999999</v>
      </c>
      <c r="K57" s="32">
        <v>131.62001000000001</v>
      </c>
      <c r="L57" s="32">
        <v>133.745148</v>
      </c>
      <c r="M57" s="32">
        <v>122.58219099999999</v>
      </c>
      <c r="N57" s="32">
        <v>126.43233499999999</v>
      </c>
      <c r="O57" s="32">
        <v>119.88782500000001</v>
      </c>
      <c r="P57" s="32">
        <v>121.27858000000001</v>
      </c>
      <c r="Q57" s="32">
        <v>119.363579</v>
      </c>
      <c r="R57" s="32">
        <v>118.6306</v>
      </c>
      <c r="S57" s="32">
        <v>117.701988</v>
      </c>
      <c r="T57" s="32">
        <v>120.09111799999999</v>
      </c>
      <c r="U57" s="32">
        <v>122.744522</v>
      </c>
      <c r="V57" s="32">
        <v>123.243675</v>
      </c>
      <c r="W57" s="32">
        <v>123.54273999999999</v>
      </c>
      <c r="X57" s="32">
        <v>126.157516</v>
      </c>
      <c r="Y57" s="32">
        <v>126.597939</v>
      </c>
      <c r="Z57" s="32">
        <v>128.45826700000001</v>
      </c>
      <c r="AA57" s="32">
        <v>129.491455</v>
      </c>
      <c r="AB57" s="32">
        <v>126.711403</v>
      </c>
      <c r="AC57" s="32">
        <v>131.16674800000001</v>
      </c>
      <c r="AD57" s="32">
        <v>129.452179</v>
      </c>
      <c r="AE57" s="32">
        <v>139.30190999999999</v>
      </c>
      <c r="AF57" s="32">
        <v>134.68455499999999</v>
      </c>
      <c r="AG57" s="32">
        <v>135.89631700000001</v>
      </c>
      <c r="AH57" s="32">
        <v>136.70043899999999</v>
      </c>
      <c r="AI57" s="32">
        <v>141.56359900000001</v>
      </c>
      <c r="AJ57" s="32">
        <v>141.53552199999999</v>
      </c>
      <c r="AK57" s="33">
        <v>8.4999999999999995E-4</v>
      </c>
    </row>
    <row r="58" spans="1:37" ht="15" customHeight="1" x14ac:dyDescent="0.2">
      <c r="A58" s="10"/>
      <c r="B58" s="16" t="s">
        <v>175</v>
      </c>
      <c r="C58" s="32">
        <v>0</v>
      </c>
      <c r="D58" s="32">
        <v>0</v>
      </c>
      <c r="E58" s="32">
        <v>0</v>
      </c>
      <c r="F58" s="32">
        <v>0</v>
      </c>
      <c r="G58" s="32">
        <v>0</v>
      </c>
      <c r="H58" s="32">
        <v>0</v>
      </c>
      <c r="I58" s="32">
        <v>0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32">
        <v>0</v>
      </c>
      <c r="P58" s="32">
        <v>0</v>
      </c>
      <c r="Q58" s="32">
        <v>0</v>
      </c>
      <c r="R58" s="32">
        <v>0</v>
      </c>
      <c r="S58" s="32">
        <v>0</v>
      </c>
      <c r="T58" s="32">
        <v>0</v>
      </c>
      <c r="U58" s="32">
        <v>0</v>
      </c>
      <c r="V58" s="32">
        <v>0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2">
        <v>0</v>
      </c>
      <c r="AD58" s="32">
        <v>0</v>
      </c>
      <c r="AE58" s="32">
        <v>0</v>
      </c>
      <c r="AF58" s="32">
        <v>0</v>
      </c>
      <c r="AG58" s="32">
        <v>0</v>
      </c>
      <c r="AH58" s="32">
        <v>0</v>
      </c>
      <c r="AI58" s="32">
        <v>0</v>
      </c>
      <c r="AJ58" s="32">
        <v>0</v>
      </c>
      <c r="AK58" s="33" t="s">
        <v>141</v>
      </c>
    </row>
    <row r="59" spans="1:37" ht="15" customHeight="1" x14ac:dyDescent="0.2">
      <c r="A59" s="10"/>
      <c r="B59" s="16" t="s">
        <v>169</v>
      </c>
      <c r="C59" s="32">
        <v>26.351015</v>
      </c>
      <c r="D59" s="32">
        <v>25.866499000000001</v>
      </c>
      <c r="E59" s="32">
        <v>25.28199</v>
      </c>
      <c r="F59" s="32">
        <v>25.024312999999999</v>
      </c>
      <c r="G59" s="32">
        <v>24.885424</v>
      </c>
      <c r="H59" s="32">
        <v>24.284524999999999</v>
      </c>
      <c r="I59" s="32">
        <v>23.841522000000001</v>
      </c>
      <c r="J59" s="32">
        <v>23.139906</v>
      </c>
      <c r="K59" s="32">
        <v>22.981885999999999</v>
      </c>
      <c r="L59" s="32">
        <v>22.362406</v>
      </c>
      <c r="M59" s="32">
        <v>21.609511999999999</v>
      </c>
      <c r="N59" s="32">
        <v>21.838305999999999</v>
      </c>
      <c r="O59" s="32">
        <v>21.365532000000002</v>
      </c>
      <c r="P59" s="32">
        <v>21.493078000000001</v>
      </c>
      <c r="Q59" s="32">
        <v>21.875948000000001</v>
      </c>
      <c r="R59" s="32">
        <v>21.787866999999999</v>
      </c>
      <c r="S59" s="32">
        <v>21.621815000000002</v>
      </c>
      <c r="T59" s="32">
        <v>22.323833</v>
      </c>
      <c r="U59" s="32">
        <v>22.258825000000002</v>
      </c>
      <c r="V59" s="32">
        <v>22.226358000000001</v>
      </c>
      <c r="W59" s="32">
        <v>22.735565000000001</v>
      </c>
      <c r="X59" s="32">
        <v>22.808185999999999</v>
      </c>
      <c r="Y59" s="32">
        <v>22.836207999999999</v>
      </c>
      <c r="Z59" s="32">
        <v>23.278931</v>
      </c>
      <c r="AA59" s="32">
        <v>23.362829000000001</v>
      </c>
      <c r="AB59" s="32">
        <v>23.249783999999998</v>
      </c>
      <c r="AC59" s="32">
        <v>23.729403000000001</v>
      </c>
      <c r="AD59" s="32">
        <v>24.008248999999999</v>
      </c>
      <c r="AE59" s="32">
        <v>24.535644999999999</v>
      </c>
      <c r="AF59" s="32">
        <v>24.660892</v>
      </c>
      <c r="AG59" s="32">
        <v>24.901958</v>
      </c>
      <c r="AH59" s="32">
        <v>24.955978000000002</v>
      </c>
      <c r="AI59" s="32">
        <v>25.155131999999998</v>
      </c>
      <c r="AJ59" s="32">
        <v>25.214442999999999</v>
      </c>
      <c r="AK59" s="33">
        <v>-7.9799999999999999E-4</v>
      </c>
    </row>
    <row r="60" spans="1:37" ht="15" customHeight="1" x14ac:dyDescent="0.2">
      <c r="A60" s="10"/>
      <c r="B60" s="19" t="s">
        <v>155</v>
      </c>
      <c r="C60" s="30">
        <v>485.83270299999998</v>
      </c>
      <c r="D60" s="30">
        <v>474.724335</v>
      </c>
      <c r="E60" s="30">
        <v>460.76232900000002</v>
      </c>
      <c r="F60" s="30">
        <v>444.20663500000001</v>
      </c>
      <c r="G60" s="30">
        <v>442.39135700000003</v>
      </c>
      <c r="H60" s="30">
        <v>433.167328</v>
      </c>
      <c r="I60" s="30">
        <v>431.92431599999998</v>
      </c>
      <c r="J60" s="30">
        <v>423.48913599999997</v>
      </c>
      <c r="K60" s="30">
        <v>422.85400399999997</v>
      </c>
      <c r="L60" s="30">
        <v>420.72082499999999</v>
      </c>
      <c r="M60" s="30">
        <v>406.20446800000002</v>
      </c>
      <c r="N60" s="30">
        <v>414.48281900000001</v>
      </c>
      <c r="O60" s="30">
        <v>402.70620700000001</v>
      </c>
      <c r="P60" s="30">
        <v>405.33981299999999</v>
      </c>
      <c r="Q60" s="30">
        <v>407.04153400000001</v>
      </c>
      <c r="R60" s="30">
        <v>404.82064800000001</v>
      </c>
      <c r="S60" s="30">
        <v>402.10650600000002</v>
      </c>
      <c r="T60" s="30">
        <v>413.684235</v>
      </c>
      <c r="U60" s="30">
        <v>415.51156600000002</v>
      </c>
      <c r="V60" s="30">
        <v>412.42388899999997</v>
      </c>
      <c r="W60" s="30">
        <v>425.36099200000001</v>
      </c>
      <c r="X60" s="30">
        <v>427.79769900000002</v>
      </c>
      <c r="Y60" s="30">
        <v>429.598206</v>
      </c>
      <c r="Z60" s="30">
        <v>435.76001000000002</v>
      </c>
      <c r="AA60" s="30">
        <v>438.21997099999999</v>
      </c>
      <c r="AB60" s="30">
        <v>431.63018799999998</v>
      </c>
      <c r="AC60" s="30">
        <v>441.19461100000001</v>
      </c>
      <c r="AD60" s="30">
        <v>444.11346400000002</v>
      </c>
      <c r="AE60" s="30">
        <v>457.83987400000001</v>
      </c>
      <c r="AF60" s="30">
        <v>456.30792200000002</v>
      </c>
      <c r="AG60" s="30">
        <v>460.114105</v>
      </c>
      <c r="AH60" s="30">
        <v>461.68768299999999</v>
      </c>
      <c r="AI60" s="30">
        <v>466.99423200000001</v>
      </c>
      <c r="AJ60" s="30">
        <v>468.49658199999999</v>
      </c>
      <c r="AK60" s="29">
        <v>-4.1300000000000001E-4</v>
      </c>
    </row>
    <row r="61" spans="1:37" ht="1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 ht="15" customHeight="1" x14ac:dyDescent="0.2">
      <c r="A62" s="10"/>
      <c r="B62" s="19" t="s">
        <v>176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 ht="15" customHeight="1" x14ac:dyDescent="0.2">
      <c r="A63" s="10"/>
      <c r="B63" s="19" t="s">
        <v>177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 ht="15" customHeight="1" x14ac:dyDescent="0.2">
      <c r="A64" s="10"/>
      <c r="B64" s="16" t="s">
        <v>178</v>
      </c>
      <c r="C64" s="34">
        <v>8.3919999999999995E-2</v>
      </c>
      <c r="D64" s="34">
        <v>4.1980000000000003E-2</v>
      </c>
      <c r="E64" s="34">
        <v>4.1980000000000003E-2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0</v>
      </c>
      <c r="AI64" s="34">
        <v>0</v>
      </c>
      <c r="AJ64" s="34">
        <v>0</v>
      </c>
      <c r="AK64" s="33" t="s">
        <v>141</v>
      </c>
    </row>
    <row r="65" spans="1:37" ht="15" customHeight="1" x14ac:dyDescent="0.2">
      <c r="A65" s="10"/>
      <c r="B65" s="16" t="s">
        <v>167</v>
      </c>
      <c r="C65" s="34">
        <v>3.18892</v>
      </c>
      <c r="D65" s="34">
        <v>3.1275300000000001</v>
      </c>
      <c r="E65" s="34">
        <v>3.1275300000000001</v>
      </c>
      <c r="F65" s="34">
        <v>3.066144</v>
      </c>
      <c r="G65" s="34">
        <v>3.066144</v>
      </c>
      <c r="H65" s="34">
        <v>3.066144</v>
      </c>
      <c r="I65" s="34">
        <v>3.066144</v>
      </c>
      <c r="J65" s="34">
        <v>3.066144</v>
      </c>
      <c r="K65" s="34">
        <v>3.066144</v>
      </c>
      <c r="L65" s="34">
        <v>3.066144</v>
      </c>
      <c r="M65" s="34">
        <v>3.066144</v>
      </c>
      <c r="N65" s="34">
        <v>3.066144</v>
      </c>
      <c r="O65" s="34">
        <v>2.973725</v>
      </c>
      <c r="P65" s="34">
        <v>2.9904809999999999</v>
      </c>
      <c r="Q65" s="34">
        <v>2.959308</v>
      </c>
      <c r="R65" s="34">
        <v>2.9541360000000001</v>
      </c>
      <c r="S65" s="34">
        <v>2.9294259999999999</v>
      </c>
      <c r="T65" s="34">
        <v>2.9652980000000002</v>
      </c>
      <c r="U65" s="34">
        <v>2.9589509999999999</v>
      </c>
      <c r="V65" s="34">
        <v>2.9603130000000002</v>
      </c>
      <c r="W65" s="34">
        <v>2.9401139999999999</v>
      </c>
      <c r="X65" s="34">
        <v>2.9358149999999998</v>
      </c>
      <c r="Y65" s="34">
        <v>2.9252349999999998</v>
      </c>
      <c r="Z65" s="34">
        <v>2.9442330000000001</v>
      </c>
      <c r="AA65" s="34">
        <v>2.9561600000000001</v>
      </c>
      <c r="AB65" s="34">
        <v>2.9327899999999998</v>
      </c>
      <c r="AC65" s="34">
        <v>2.9445739999999998</v>
      </c>
      <c r="AD65" s="34">
        <v>2.9559340000000001</v>
      </c>
      <c r="AE65" s="34">
        <v>3.0171770000000002</v>
      </c>
      <c r="AF65" s="34">
        <v>3.013255</v>
      </c>
      <c r="AG65" s="34">
        <v>3.0228280000000001</v>
      </c>
      <c r="AH65" s="34">
        <v>3.036686</v>
      </c>
      <c r="AI65" s="34">
        <v>3.046767</v>
      </c>
      <c r="AJ65" s="34">
        <v>3.0600360000000002</v>
      </c>
      <c r="AK65" s="33">
        <v>-6.8199999999999999E-4</v>
      </c>
    </row>
    <row r="66" spans="1:37" ht="15" customHeight="1" x14ac:dyDescent="0.2">
      <c r="A66" s="10"/>
      <c r="B66" s="16" t="s">
        <v>179</v>
      </c>
      <c r="C66" s="34">
        <v>0</v>
      </c>
      <c r="D66" s="34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3" t="s">
        <v>141</v>
      </c>
    </row>
    <row r="67" spans="1:37" ht="15" customHeight="1" x14ac:dyDescent="0.2">
      <c r="A67" s="10"/>
      <c r="B67" s="16" t="s">
        <v>180</v>
      </c>
      <c r="C67" s="34">
        <v>1.42127</v>
      </c>
      <c r="D67" s="34">
        <v>1.62185</v>
      </c>
      <c r="E67" s="34">
        <v>1.62185</v>
      </c>
      <c r="F67" s="34">
        <v>1.887853</v>
      </c>
      <c r="G67" s="34">
        <v>1.887853</v>
      </c>
      <c r="H67" s="34">
        <v>1.887853</v>
      </c>
      <c r="I67" s="34">
        <v>1.887853</v>
      </c>
      <c r="J67" s="34">
        <v>1.887853</v>
      </c>
      <c r="K67" s="34">
        <v>1.887853</v>
      </c>
      <c r="L67" s="34">
        <v>1.887853</v>
      </c>
      <c r="M67" s="34">
        <v>1.887853</v>
      </c>
      <c r="N67" s="34">
        <v>1.887853</v>
      </c>
      <c r="O67" s="34">
        <v>1.8417129999999999</v>
      </c>
      <c r="P67" s="34">
        <v>1.8500779999999999</v>
      </c>
      <c r="Q67" s="34">
        <v>1.8345149999999999</v>
      </c>
      <c r="R67" s="34">
        <v>1.831933</v>
      </c>
      <c r="S67" s="34">
        <v>1.819596</v>
      </c>
      <c r="T67" s="34">
        <v>1.8375049999999999</v>
      </c>
      <c r="U67" s="34">
        <v>1.8343370000000001</v>
      </c>
      <c r="V67" s="34">
        <v>1.8350169999999999</v>
      </c>
      <c r="W67" s="34">
        <v>1.8249329999999999</v>
      </c>
      <c r="X67" s="34">
        <v>1.822786</v>
      </c>
      <c r="Y67" s="34">
        <v>1.817504</v>
      </c>
      <c r="Z67" s="34">
        <v>1.826989</v>
      </c>
      <c r="AA67" s="34">
        <v>1.832943</v>
      </c>
      <c r="AB67" s="34">
        <v>1.8212759999999999</v>
      </c>
      <c r="AC67" s="34">
        <v>1.827159</v>
      </c>
      <c r="AD67" s="34">
        <v>1.8328310000000001</v>
      </c>
      <c r="AE67" s="34">
        <v>1.8634059999999999</v>
      </c>
      <c r="AF67" s="34">
        <v>1.861448</v>
      </c>
      <c r="AG67" s="34">
        <v>1.8662270000000001</v>
      </c>
      <c r="AH67" s="34">
        <v>1.873146</v>
      </c>
      <c r="AI67" s="34">
        <v>1.878179</v>
      </c>
      <c r="AJ67" s="34">
        <v>1.8848039999999999</v>
      </c>
      <c r="AK67" s="33">
        <v>4.7070000000000002E-3</v>
      </c>
    </row>
    <row r="68" spans="1:37" ht="15" customHeight="1" x14ac:dyDescent="0.2">
      <c r="A68" s="10"/>
      <c r="B68" s="19" t="s">
        <v>170</v>
      </c>
      <c r="C68" s="35">
        <v>4.6941100000000002</v>
      </c>
      <c r="D68" s="35">
        <v>4.7913600000000001</v>
      </c>
      <c r="E68" s="35">
        <v>4.7913600000000001</v>
      </c>
      <c r="F68" s="35">
        <v>4.9539960000000001</v>
      </c>
      <c r="G68" s="35">
        <v>4.9539960000000001</v>
      </c>
      <c r="H68" s="35">
        <v>4.9539960000000001</v>
      </c>
      <c r="I68" s="35">
        <v>4.9539960000000001</v>
      </c>
      <c r="J68" s="35">
        <v>4.9539960000000001</v>
      </c>
      <c r="K68" s="35">
        <v>4.9539960000000001</v>
      </c>
      <c r="L68" s="35">
        <v>4.9539960000000001</v>
      </c>
      <c r="M68" s="35">
        <v>4.9539960000000001</v>
      </c>
      <c r="N68" s="35">
        <v>4.9539960000000001</v>
      </c>
      <c r="O68" s="35">
        <v>4.8154370000000002</v>
      </c>
      <c r="P68" s="35">
        <v>4.8405589999999998</v>
      </c>
      <c r="Q68" s="35">
        <v>4.7938229999999997</v>
      </c>
      <c r="R68" s="35">
        <v>4.7860680000000002</v>
      </c>
      <c r="S68" s="35">
        <v>4.7490220000000001</v>
      </c>
      <c r="T68" s="35">
        <v>4.8028029999999999</v>
      </c>
      <c r="U68" s="35">
        <v>4.7932880000000004</v>
      </c>
      <c r="V68" s="35">
        <v>4.7953299999999999</v>
      </c>
      <c r="W68" s="35">
        <v>4.765047</v>
      </c>
      <c r="X68" s="35">
        <v>4.7586019999999998</v>
      </c>
      <c r="Y68" s="35">
        <v>4.7427390000000003</v>
      </c>
      <c r="Z68" s="35">
        <v>4.7712219999999999</v>
      </c>
      <c r="AA68" s="35">
        <v>4.789104</v>
      </c>
      <c r="AB68" s="35">
        <v>4.7540659999999999</v>
      </c>
      <c r="AC68" s="35">
        <v>4.7717330000000002</v>
      </c>
      <c r="AD68" s="35">
        <v>4.7887649999999997</v>
      </c>
      <c r="AE68" s="35">
        <v>4.8805820000000004</v>
      </c>
      <c r="AF68" s="35">
        <v>4.8747030000000002</v>
      </c>
      <c r="AG68" s="35">
        <v>4.8890549999999999</v>
      </c>
      <c r="AH68" s="35">
        <v>4.9098319999999998</v>
      </c>
      <c r="AI68" s="35">
        <v>4.9249460000000003</v>
      </c>
      <c r="AJ68" s="35">
        <v>4.944839</v>
      </c>
      <c r="AK68" s="29">
        <v>9.859999999999999E-4</v>
      </c>
    </row>
    <row r="69" spans="1:37" ht="15" customHeight="1" x14ac:dyDescent="0.2">
      <c r="A69" s="10"/>
      <c r="B69" s="19" t="s">
        <v>181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5.75" customHeight="1" x14ac:dyDescent="0.2">
      <c r="A70" s="10"/>
      <c r="B70" s="16" t="s">
        <v>178</v>
      </c>
      <c r="C70" s="34">
        <v>0.3468</v>
      </c>
      <c r="D70" s="34">
        <v>0.17338000000000001</v>
      </c>
      <c r="E70" s="34">
        <v>0.17338000000000001</v>
      </c>
      <c r="F70" s="34">
        <v>0</v>
      </c>
      <c r="G70" s="34">
        <v>0</v>
      </c>
      <c r="H70" s="34">
        <v>0</v>
      </c>
      <c r="I70" s="34">
        <v>0</v>
      </c>
      <c r="J70" s="34">
        <v>0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3" t="s">
        <v>141</v>
      </c>
    </row>
    <row r="71" spans="1:37" ht="15" customHeight="1" x14ac:dyDescent="0.2">
      <c r="A71" s="10"/>
      <c r="B71" s="16" t="s">
        <v>167</v>
      </c>
      <c r="C71" s="34">
        <v>24.283072000000001</v>
      </c>
      <c r="D71" s="34">
        <v>25.571251</v>
      </c>
      <c r="E71" s="34">
        <v>25.571251</v>
      </c>
      <c r="F71" s="34">
        <v>26.859417000000001</v>
      </c>
      <c r="G71" s="34">
        <v>26.859417000000001</v>
      </c>
      <c r="H71" s="34">
        <v>26.859417000000001</v>
      </c>
      <c r="I71" s="34">
        <v>26.859417000000001</v>
      </c>
      <c r="J71" s="34">
        <v>26.859417000000001</v>
      </c>
      <c r="K71" s="34">
        <v>26.859417000000001</v>
      </c>
      <c r="L71" s="34">
        <v>26.859417000000001</v>
      </c>
      <c r="M71" s="34">
        <v>26.859417000000001</v>
      </c>
      <c r="N71" s="34">
        <v>26.859417000000001</v>
      </c>
      <c r="O71" s="34">
        <v>26.049828999999999</v>
      </c>
      <c r="P71" s="34">
        <v>26.196611000000001</v>
      </c>
      <c r="Q71" s="34">
        <v>25.923535999999999</v>
      </c>
      <c r="R71" s="34">
        <v>25.878226999999999</v>
      </c>
      <c r="S71" s="34">
        <v>25.661767999999999</v>
      </c>
      <c r="T71" s="34">
        <v>25.976006999999999</v>
      </c>
      <c r="U71" s="34">
        <v>25.920415999999999</v>
      </c>
      <c r="V71" s="34">
        <v>25.932342999999999</v>
      </c>
      <c r="W71" s="34">
        <v>25.755402</v>
      </c>
      <c r="X71" s="34">
        <v>25.717741</v>
      </c>
      <c r="Y71" s="34">
        <v>25.625059</v>
      </c>
      <c r="Z71" s="34">
        <v>25.791481000000001</v>
      </c>
      <c r="AA71" s="34">
        <v>25.895962000000001</v>
      </c>
      <c r="AB71" s="34">
        <v>25.691240000000001</v>
      </c>
      <c r="AC71" s="34">
        <v>25.79447</v>
      </c>
      <c r="AD71" s="34">
        <v>25.893986000000002</v>
      </c>
      <c r="AE71" s="34">
        <v>26.430465999999999</v>
      </c>
      <c r="AF71" s="34">
        <v>26.396115999999999</v>
      </c>
      <c r="AG71" s="34">
        <v>26.479975</v>
      </c>
      <c r="AH71" s="34">
        <v>26.601369999999999</v>
      </c>
      <c r="AI71" s="34">
        <v>26.689678000000001</v>
      </c>
      <c r="AJ71" s="34">
        <v>26.805916</v>
      </c>
      <c r="AK71" s="33">
        <v>1.475E-3</v>
      </c>
    </row>
    <row r="72" spans="1:37" ht="15.75" customHeight="1" x14ac:dyDescent="0.2">
      <c r="A72" s="10"/>
      <c r="B72" s="16" t="s">
        <v>179</v>
      </c>
      <c r="C72" s="34">
        <v>0</v>
      </c>
      <c r="D72" s="34">
        <v>0</v>
      </c>
      <c r="E72" s="34">
        <v>0</v>
      </c>
      <c r="F72" s="34">
        <v>0</v>
      </c>
      <c r="G72" s="34">
        <v>0</v>
      </c>
      <c r="H72" s="34">
        <v>0</v>
      </c>
      <c r="I72" s="34">
        <v>0</v>
      </c>
      <c r="J72" s="34">
        <v>0</v>
      </c>
      <c r="K72" s="34">
        <v>0</v>
      </c>
      <c r="L72" s="34">
        <v>0</v>
      </c>
      <c r="M72" s="34">
        <v>0</v>
      </c>
      <c r="N72" s="34">
        <v>0</v>
      </c>
      <c r="O72" s="34">
        <v>0</v>
      </c>
      <c r="P72" s="34">
        <v>0</v>
      </c>
      <c r="Q72" s="34">
        <v>0</v>
      </c>
      <c r="R72" s="34">
        <v>0</v>
      </c>
      <c r="S72" s="34">
        <v>0</v>
      </c>
      <c r="T72" s="34">
        <v>0</v>
      </c>
      <c r="U72" s="34">
        <v>0</v>
      </c>
      <c r="V72" s="34">
        <v>0</v>
      </c>
      <c r="W72" s="34">
        <v>0</v>
      </c>
      <c r="X72" s="34">
        <v>0</v>
      </c>
      <c r="Y72" s="34">
        <v>0</v>
      </c>
      <c r="Z72" s="34">
        <v>0</v>
      </c>
      <c r="AA72" s="34">
        <v>0</v>
      </c>
      <c r="AB72" s="34">
        <v>0</v>
      </c>
      <c r="AC72" s="34">
        <v>0</v>
      </c>
      <c r="AD72" s="34">
        <v>0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3" t="s">
        <v>141</v>
      </c>
    </row>
    <row r="73" spans="1:37" ht="15" customHeight="1" x14ac:dyDescent="0.2">
      <c r="A73" s="10"/>
      <c r="B73" s="16" t="s">
        <v>180</v>
      </c>
      <c r="C73" s="34">
        <v>7.8879400000000004</v>
      </c>
      <c r="D73" s="34">
        <v>10.648740999999999</v>
      </c>
      <c r="E73" s="34">
        <v>10.648740999999999</v>
      </c>
      <c r="F73" s="34">
        <v>13.409573999999999</v>
      </c>
      <c r="G73" s="34">
        <v>13.409573999999999</v>
      </c>
      <c r="H73" s="34">
        <v>13.409573999999999</v>
      </c>
      <c r="I73" s="34">
        <v>13.409573999999999</v>
      </c>
      <c r="J73" s="34">
        <v>13.430156</v>
      </c>
      <c r="K73" s="34">
        <v>13.438261000000001</v>
      </c>
      <c r="L73" s="34">
        <v>13.439049000000001</v>
      </c>
      <c r="M73" s="34">
        <v>13.439049000000001</v>
      </c>
      <c r="N73" s="34">
        <v>13.487943</v>
      </c>
      <c r="O73" s="34">
        <v>13.093921</v>
      </c>
      <c r="P73" s="34">
        <v>13.188672</v>
      </c>
      <c r="Q73" s="34">
        <v>13.052341</v>
      </c>
      <c r="R73" s="34">
        <v>13.029719999999999</v>
      </c>
      <c r="S73" s="34">
        <v>12.921652999999999</v>
      </c>
      <c r="T73" s="34">
        <v>13.078538</v>
      </c>
      <c r="U73" s="34">
        <v>13.050782</v>
      </c>
      <c r="V73" s="34">
        <v>13.056737999999999</v>
      </c>
      <c r="W73" s="34">
        <v>12.968399</v>
      </c>
      <c r="X73" s="34">
        <v>12.949597000000001</v>
      </c>
      <c r="Y73" s="34">
        <v>12.903326</v>
      </c>
      <c r="Z73" s="34">
        <v>12.986413000000001</v>
      </c>
      <c r="AA73" s="34">
        <v>13.038575</v>
      </c>
      <c r="AB73" s="34">
        <v>12.897092000000001</v>
      </c>
      <c r="AC73" s="34">
        <v>12.907372000000001</v>
      </c>
      <c r="AD73" s="34">
        <v>12.957055</v>
      </c>
      <c r="AE73" s="34">
        <v>13.224894000000001</v>
      </c>
      <c r="AF73" s="34">
        <v>13.207743000000001</v>
      </c>
      <c r="AG73" s="34">
        <v>13.249610000000001</v>
      </c>
      <c r="AH73" s="34">
        <v>13.310221</v>
      </c>
      <c r="AI73" s="34">
        <v>13.354317</v>
      </c>
      <c r="AJ73" s="34">
        <v>13.412335000000001</v>
      </c>
      <c r="AK73" s="33">
        <v>7.2360000000000002E-3</v>
      </c>
    </row>
    <row r="74" spans="1:37" ht="15" customHeight="1" x14ac:dyDescent="0.2">
      <c r="A74" s="10"/>
      <c r="B74" s="19" t="s">
        <v>170</v>
      </c>
      <c r="C74" s="35">
        <v>32.517811000000002</v>
      </c>
      <c r="D74" s="35">
        <v>36.393371999999999</v>
      </c>
      <c r="E74" s="35">
        <v>36.393371999999999</v>
      </c>
      <c r="F74" s="35">
        <v>40.268990000000002</v>
      </c>
      <c r="G74" s="35">
        <v>40.268990000000002</v>
      </c>
      <c r="H74" s="35">
        <v>40.268990000000002</v>
      </c>
      <c r="I74" s="35">
        <v>40.268990000000002</v>
      </c>
      <c r="J74" s="35">
        <v>40.289574000000002</v>
      </c>
      <c r="K74" s="35">
        <v>40.297676000000003</v>
      </c>
      <c r="L74" s="35">
        <v>40.298465999999998</v>
      </c>
      <c r="M74" s="35">
        <v>40.298465999999998</v>
      </c>
      <c r="N74" s="35">
        <v>40.347358999999997</v>
      </c>
      <c r="O74" s="35">
        <v>39.143749</v>
      </c>
      <c r="P74" s="35">
        <v>39.385283999999999</v>
      </c>
      <c r="Q74" s="35">
        <v>38.975876</v>
      </c>
      <c r="R74" s="35">
        <v>38.907947999999998</v>
      </c>
      <c r="S74" s="35">
        <v>38.583419999999997</v>
      </c>
      <c r="T74" s="35">
        <v>39.054546000000002</v>
      </c>
      <c r="U74" s="35">
        <v>38.971198999999999</v>
      </c>
      <c r="V74" s="35">
        <v>38.989082000000003</v>
      </c>
      <c r="W74" s="35">
        <v>38.723801000000002</v>
      </c>
      <c r="X74" s="35">
        <v>38.667338999999998</v>
      </c>
      <c r="Y74" s="35">
        <v>38.528385</v>
      </c>
      <c r="Z74" s="35">
        <v>38.777892999999999</v>
      </c>
      <c r="AA74" s="35">
        <v>38.934536000000001</v>
      </c>
      <c r="AB74" s="35">
        <v>38.588332999999999</v>
      </c>
      <c r="AC74" s="35">
        <v>38.701842999999997</v>
      </c>
      <c r="AD74" s="35">
        <v>38.851039999999998</v>
      </c>
      <c r="AE74" s="35">
        <v>39.655357000000002</v>
      </c>
      <c r="AF74" s="35">
        <v>39.603859</v>
      </c>
      <c r="AG74" s="35">
        <v>39.729584000000003</v>
      </c>
      <c r="AH74" s="35">
        <v>39.911591000000001</v>
      </c>
      <c r="AI74" s="35">
        <v>40.043995000000002</v>
      </c>
      <c r="AJ74" s="35">
        <v>40.218249999999998</v>
      </c>
      <c r="AK74" s="29">
        <v>3.1280000000000001E-3</v>
      </c>
    </row>
    <row r="75" spans="1:37" ht="15" customHeight="1" x14ac:dyDescent="0.2">
      <c r="A75" s="10"/>
      <c r="B75" s="19" t="s">
        <v>182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5" customHeight="1" x14ac:dyDescent="0.2">
      <c r="A76" s="10"/>
      <c r="B76" s="16" t="s">
        <v>183</v>
      </c>
      <c r="C76" s="34">
        <v>6.338241</v>
      </c>
      <c r="D76" s="34">
        <v>3.1690909999999999</v>
      </c>
      <c r="E76" s="34">
        <v>3.1690909999999999</v>
      </c>
      <c r="F76" s="34">
        <v>0</v>
      </c>
      <c r="G76" s="34">
        <v>0</v>
      </c>
      <c r="H76" s="34">
        <v>0</v>
      </c>
      <c r="I76" s="34">
        <v>0</v>
      </c>
      <c r="J76" s="34">
        <v>7.3070000000000001E-3</v>
      </c>
      <c r="K76" s="34">
        <v>1.0185E-2</v>
      </c>
      <c r="L76" s="34">
        <v>1.0463999999999999E-2</v>
      </c>
      <c r="M76" s="34">
        <v>1.0463999999999999E-2</v>
      </c>
      <c r="N76" s="34">
        <v>2.7823000000000001E-2</v>
      </c>
      <c r="O76" s="34">
        <v>3.1432000000000002E-2</v>
      </c>
      <c r="P76" s="34">
        <v>0.30374400000000001</v>
      </c>
      <c r="Q76" s="34">
        <v>0.474746</v>
      </c>
      <c r="R76" s="34">
        <v>0.69894000000000001</v>
      </c>
      <c r="S76" s="34">
        <v>6.1126E-2</v>
      </c>
      <c r="T76" s="34">
        <v>0.88079600000000002</v>
      </c>
      <c r="U76" s="34">
        <v>0.92432099999999995</v>
      </c>
      <c r="V76" s="34">
        <v>0.74632399999999999</v>
      </c>
      <c r="W76" s="34">
        <v>0.66453799999999996</v>
      </c>
      <c r="X76" s="34">
        <v>0.53353799999999996</v>
      </c>
      <c r="Y76" s="34">
        <v>0.14693300000000001</v>
      </c>
      <c r="Z76" s="34">
        <v>0.27362399999999998</v>
      </c>
      <c r="AA76" s="34">
        <v>0.24041000000000001</v>
      </c>
      <c r="AB76" s="34">
        <v>2.5111000000000001E-2</v>
      </c>
      <c r="AC76" s="34">
        <v>1.0463999999999999E-2</v>
      </c>
      <c r="AD76" s="34">
        <v>1.0463999999999999E-2</v>
      </c>
      <c r="AE76" s="34">
        <v>1.0463999999999999E-2</v>
      </c>
      <c r="AF76" s="34">
        <v>1.0463999999999999E-2</v>
      </c>
      <c r="AG76" s="34">
        <v>1.0463999999999999E-2</v>
      </c>
      <c r="AH76" s="34">
        <v>1.0465E-2</v>
      </c>
      <c r="AI76" s="34">
        <v>1.0468E-2</v>
      </c>
      <c r="AJ76" s="34">
        <v>1.0463999999999999E-2</v>
      </c>
      <c r="AK76" s="33">
        <v>-0.16350999999999999</v>
      </c>
    </row>
    <row r="77" spans="1:37" ht="15" customHeight="1" x14ac:dyDescent="0.2">
      <c r="A77" s="10"/>
      <c r="B77" s="16" t="s">
        <v>184</v>
      </c>
      <c r="C77" s="34">
        <v>26.179570999999999</v>
      </c>
      <c r="D77" s="34">
        <v>33.224280999999998</v>
      </c>
      <c r="E77" s="34">
        <v>33.224280999999998</v>
      </c>
      <c r="F77" s="34">
        <v>40.268990000000002</v>
      </c>
      <c r="G77" s="34">
        <v>40.268990000000002</v>
      </c>
      <c r="H77" s="34">
        <v>40.268990000000002</v>
      </c>
      <c r="I77" s="34">
        <v>40.268990000000002</v>
      </c>
      <c r="J77" s="34">
        <v>40.282268999999999</v>
      </c>
      <c r="K77" s="34">
        <v>40.287495</v>
      </c>
      <c r="L77" s="34">
        <v>40.288001999999999</v>
      </c>
      <c r="M77" s="34">
        <v>40.288001999999999</v>
      </c>
      <c r="N77" s="34">
        <v>40.319538000000001</v>
      </c>
      <c r="O77" s="34">
        <v>39.112319999999997</v>
      </c>
      <c r="P77" s="34">
        <v>39.081538999999999</v>
      </c>
      <c r="Q77" s="34">
        <v>38.501133000000003</v>
      </c>
      <c r="R77" s="34">
        <v>38.209010999999997</v>
      </c>
      <c r="S77" s="34">
        <v>38.522297000000002</v>
      </c>
      <c r="T77" s="34">
        <v>38.173748000000003</v>
      </c>
      <c r="U77" s="34">
        <v>38.046875</v>
      </c>
      <c r="V77" s="34">
        <v>38.242759999999997</v>
      </c>
      <c r="W77" s="34">
        <v>38.059265000000003</v>
      </c>
      <c r="X77" s="34">
        <v>38.133803999999998</v>
      </c>
      <c r="Y77" s="34">
        <v>38.381453999999998</v>
      </c>
      <c r="Z77" s="34">
        <v>38.504272</v>
      </c>
      <c r="AA77" s="34">
        <v>38.694125999999997</v>
      </c>
      <c r="AB77" s="34">
        <v>38.563220999999999</v>
      </c>
      <c r="AC77" s="34">
        <v>38.691375999999998</v>
      </c>
      <c r="AD77" s="34">
        <v>38.840575999999999</v>
      </c>
      <c r="AE77" s="34">
        <v>39.644897</v>
      </c>
      <c r="AF77" s="34">
        <v>39.593395000000001</v>
      </c>
      <c r="AG77" s="34">
        <v>39.719119999999997</v>
      </c>
      <c r="AH77" s="34">
        <v>39.901127000000002</v>
      </c>
      <c r="AI77" s="34">
        <v>40.033526999999999</v>
      </c>
      <c r="AJ77" s="34">
        <v>40.207787000000003</v>
      </c>
      <c r="AK77" s="33">
        <v>5.9800000000000001E-3</v>
      </c>
    </row>
    <row r="78" spans="1:37" ht="1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1:37" ht="15" customHeight="1" x14ac:dyDescent="0.2">
      <c r="A79" s="10"/>
      <c r="B79" s="19" t="s">
        <v>185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1:37" ht="15" customHeight="1" x14ac:dyDescent="0.2">
      <c r="A80" s="10"/>
      <c r="B80" s="19" t="s">
        <v>186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1:37" ht="15.75" customHeight="1" x14ac:dyDescent="0.2">
      <c r="A81" s="10"/>
      <c r="B81" s="16" t="s">
        <v>187</v>
      </c>
      <c r="C81" s="32">
        <v>368</v>
      </c>
      <c r="D81" s="32">
        <v>368</v>
      </c>
      <c r="E81" s="32">
        <v>368</v>
      </c>
      <c r="F81" s="32">
        <v>397.96063199999998</v>
      </c>
      <c r="G81" s="32">
        <v>397.96063199999998</v>
      </c>
      <c r="H81" s="32">
        <v>397.96063199999998</v>
      </c>
      <c r="I81" s="32">
        <v>397.96063199999998</v>
      </c>
      <c r="J81" s="32">
        <v>397.96063199999998</v>
      </c>
      <c r="K81" s="32">
        <v>397.96063199999998</v>
      </c>
      <c r="L81" s="32">
        <v>397.96063199999998</v>
      </c>
      <c r="M81" s="32">
        <v>397.96063199999998</v>
      </c>
      <c r="N81" s="32">
        <v>397.96063199999998</v>
      </c>
      <c r="O81" s="32">
        <v>397.96063199999998</v>
      </c>
      <c r="P81" s="32">
        <v>397.96063199999998</v>
      </c>
      <c r="Q81" s="32">
        <v>393.58609000000001</v>
      </c>
      <c r="R81" s="32">
        <v>393.58609000000001</v>
      </c>
      <c r="S81" s="32">
        <v>393.58609000000001</v>
      </c>
      <c r="T81" s="32">
        <v>393.58609000000001</v>
      </c>
      <c r="U81" s="32">
        <v>393.58609000000001</v>
      </c>
      <c r="V81" s="32">
        <v>393.58609000000001</v>
      </c>
      <c r="W81" s="32">
        <v>393.58609000000001</v>
      </c>
      <c r="X81" s="32">
        <v>393.58609000000001</v>
      </c>
      <c r="Y81" s="32">
        <v>393.58609000000001</v>
      </c>
      <c r="Z81" s="32">
        <v>393.58609000000001</v>
      </c>
      <c r="AA81" s="32">
        <v>393.58609000000001</v>
      </c>
      <c r="AB81" s="32">
        <v>393.58609000000001</v>
      </c>
      <c r="AC81" s="32">
        <v>393.58609000000001</v>
      </c>
      <c r="AD81" s="32">
        <v>393.58609000000001</v>
      </c>
      <c r="AE81" s="32">
        <v>393.58609000000001</v>
      </c>
      <c r="AF81" s="32">
        <v>393.58609000000001</v>
      </c>
      <c r="AG81" s="32">
        <v>393.58609000000001</v>
      </c>
      <c r="AH81" s="32">
        <v>393.58609000000001</v>
      </c>
      <c r="AI81" s="32">
        <v>393.58609000000001</v>
      </c>
      <c r="AJ81" s="32">
        <v>393.58609000000001</v>
      </c>
      <c r="AK81" s="33">
        <v>2.1029999999999998E-3</v>
      </c>
    </row>
    <row r="82" spans="1:37" ht="15" customHeight="1" x14ac:dyDescent="0.2">
      <c r="A82" s="10"/>
      <c r="B82" s="16" t="s">
        <v>188</v>
      </c>
      <c r="C82" s="32">
        <v>24</v>
      </c>
      <c r="D82" s="32">
        <v>24</v>
      </c>
      <c r="E82" s="32">
        <v>24</v>
      </c>
      <c r="F82" s="32">
        <v>30.971101999999998</v>
      </c>
      <c r="G82" s="32">
        <v>30.971101999999998</v>
      </c>
      <c r="H82" s="32">
        <v>30.971101999999998</v>
      </c>
      <c r="I82" s="32">
        <v>30.971101999999998</v>
      </c>
      <c r="J82" s="32">
        <v>30.971101999999998</v>
      </c>
      <c r="K82" s="32">
        <v>30.971101999999998</v>
      </c>
      <c r="L82" s="32">
        <v>30.971101999999998</v>
      </c>
      <c r="M82" s="32">
        <v>30.971101999999998</v>
      </c>
      <c r="N82" s="32">
        <v>30.971101999999998</v>
      </c>
      <c r="O82" s="32">
        <v>30.971101999999998</v>
      </c>
      <c r="P82" s="32">
        <v>30.971101999999998</v>
      </c>
      <c r="Q82" s="32">
        <v>30.971101999999998</v>
      </c>
      <c r="R82" s="32">
        <v>30.971101999999998</v>
      </c>
      <c r="S82" s="32">
        <v>30.971101999999998</v>
      </c>
      <c r="T82" s="32">
        <v>30.971101999999998</v>
      </c>
      <c r="U82" s="32">
        <v>30.971101999999998</v>
      </c>
      <c r="V82" s="32">
        <v>30.971101999999998</v>
      </c>
      <c r="W82" s="32">
        <v>30.971101999999998</v>
      </c>
      <c r="X82" s="32">
        <v>30.971101999999998</v>
      </c>
      <c r="Y82" s="32">
        <v>30.971101999999998</v>
      </c>
      <c r="Z82" s="32">
        <v>30.971101999999998</v>
      </c>
      <c r="AA82" s="32">
        <v>30.971101999999998</v>
      </c>
      <c r="AB82" s="32">
        <v>30.971101999999998</v>
      </c>
      <c r="AC82" s="32">
        <v>30.971101999999998</v>
      </c>
      <c r="AD82" s="32">
        <v>30.971101999999998</v>
      </c>
      <c r="AE82" s="32">
        <v>30.971101999999998</v>
      </c>
      <c r="AF82" s="32">
        <v>30.971101999999998</v>
      </c>
      <c r="AG82" s="32">
        <v>30.971101999999998</v>
      </c>
      <c r="AH82" s="32">
        <v>30.971101999999998</v>
      </c>
      <c r="AI82" s="32">
        <v>30.971101999999998</v>
      </c>
      <c r="AJ82" s="32">
        <v>30.971101999999998</v>
      </c>
      <c r="AK82" s="33">
        <v>8.0009999999999994E-3</v>
      </c>
    </row>
    <row r="83" spans="1:37" ht="15" customHeight="1" x14ac:dyDescent="0.2">
      <c r="A83" s="10"/>
      <c r="B83" s="16" t="s">
        <v>189</v>
      </c>
      <c r="C83" s="32">
        <v>37</v>
      </c>
      <c r="D83" s="32">
        <v>37</v>
      </c>
      <c r="E83" s="32">
        <v>37</v>
      </c>
      <c r="F83" s="32">
        <v>39.075619000000003</v>
      </c>
      <c r="G83" s="32">
        <v>39.075619000000003</v>
      </c>
      <c r="H83" s="32">
        <v>39.075619000000003</v>
      </c>
      <c r="I83" s="32">
        <v>39.075619000000003</v>
      </c>
      <c r="J83" s="32">
        <v>39.075619000000003</v>
      </c>
      <c r="K83" s="32">
        <v>39.075619000000003</v>
      </c>
      <c r="L83" s="32">
        <v>39.075619000000003</v>
      </c>
      <c r="M83" s="32">
        <v>39.075619000000003</v>
      </c>
      <c r="N83" s="32">
        <v>39.075619000000003</v>
      </c>
      <c r="O83" s="32">
        <v>39.130226</v>
      </c>
      <c r="P83" s="32">
        <v>39.130226</v>
      </c>
      <c r="Q83" s="32">
        <v>38.716053000000002</v>
      </c>
      <c r="R83" s="32">
        <v>38.716053000000002</v>
      </c>
      <c r="S83" s="32">
        <v>38.716053000000002</v>
      </c>
      <c r="T83" s="32">
        <v>38.716053000000002</v>
      </c>
      <c r="U83" s="32">
        <v>38.716053000000002</v>
      </c>
      <c r="V83" s="32">
        <v>38.716053000000002</v>
      </c>
      <c r="W83" s="32">
        <v>38.716053000000002</v>
      </c>
      <c r="X83" s="32">
        <v>38.716053000000002</v>
      </c>
      <c r="Y83" s="32">
        <v>38.716053000000002</v>
      </c>
      <c r="Z83" s="32">
        <v>38.716053000000002</v>
      </c>
      <c r="AA83" s="32">
        <v>38.716053000000002</v>
      </c>
      <c r="AB83" s="32">
        <v>38.716053000000002</v>
      </c>
      <c r="AC83" s="32">
        <v>38.716053000000002</v>
      </c>
      <c r="AD83" s="32">
        <v>38.716053000000002</v>
      </c>
      <c r="AE83" s="32">
        <v>38.716053000000002</v>
      </c>
      <c r="AF83" s="32">
        <v>38.716053000000002</v>
      </c>
      <c r="AG83" s="32">
        <v>38.716053000000002</v>
      </c>
      <c r="AH83" s="32">
        <v>38.716053000000002</v>
      </c>
      <c r="AI83" s="32">
        <v>38.716053000000002</v>
      </c>
      <c r="AJ83" s="32">
        <v>38.716053000000002</v>
      </c>
      <c r="AK83" s="33">
        <v>1.418E-3</v>
      </c>
    </row>
    <row r="84" spans="1:37" ht="15" customHeight="1" x14ac:dyDescent="0.2">
      <c r="A84" s="10"/>
      <c r="B84" s="19" t="s">
        <v>190</v>
      </c>
      <c r="C84" s="30">
        <v>429</v>
      </c>
      <c r="D84" s="30">
        <v>429</v>
      </c>
      <c r="E84" s="30">
        <v>429</v>
      </c>
      <c r="F84" s="30">
        <v>468.00735500000002</v>
      </c>
      <c r="G84" s="30">
        <v>468.00735500000002</v>
      </c>
      <c r="H84" s="30">
        <v>468.00735500000002</v>
      </c>
      <c r="I84" s="30">
        <v>468.00735500000002</v>
      </c>
      <c r="J84" s="30">
        <v>468.00735500000002</v>
      </c>
      <c r="K84" s="30">
        <v>468.00735500000002</v>
      </c>
      <c r="L84" s="30">
        <v>468.00735500000002</v>
      </c>
      <c r="M84" s="30">
        <v>468.00735500000002</v>
      </c>
      <c r="N84" s="30">
        <v>468.00735500000002</v>
      </c>
      <c r="O84" s="30">
        <v>468.06195100000002</v>
      </c>
      <c r="P84" s="30">
        <v>468.06195100000002</v>
      </c>
      <c r="Q84" s="30">
        <v>463.27325400000001</v>
      </c>
      <c r="R84" s="30">
        <v>463.27325400000001</v>
      </c>
      <c r="S84" s="30">
        <v>463.27325400000001</v>
      </c>
      <c r="T84" s="30">
        <v>463.27325400000001</v>
      </c>
      <c r="U84" s="30">
        <v>463.27325400000001</v>
      </c>
      <c r="V84" s="30">
        <v>463.27325400000001</v>
      </c>
      <c r="W84" s="30">
        <v>463.27325400000001</v>
      </c>
      <c r="X84" s="30">
        <v>463.27325400000001</v>
      </c>
      <c r="Y84" s="30">
        <v>463.27325400000001</v>
      </c>
      <c r="Z84" s="30">
        <v>463.27325400000001</v>
      </c>
      <c r="AA84" s="30">
        <v>463.27325400000001</v>
      </c>
      <c r="AB84" s="30">
        <v>463.27325400000001</v>
      </c>
      <c r="AC84" s="30">
        <v>463.27325400000001</v>
      </c>
      <c r="AD84" s="30">
        <v>463.27325400000001</v>
      </c>
      <c r="AE84" s="30">
        <v>463.27325400000001</v>
      </c>
      <c r="AF84" s="30">
        <v>463.27325400000001</v>
      </c>
      <c r="AG84" s="30">
        <v>463.27325400000001</v>
      </c>
      <c r="AH84" s="30">
        <v>463.27325400000001</v>
      </c>
      <c r="AI84" s="30">
        <v>463.27325400000001</v>
      </c>
      <c r="AJ84" s="30">
        <v>463.27325400000001</v>
      </c>
      <c r="AK84" s="29">
        <v>2.405E-3</v>
      </c>
    </row>
    <row r="85" spans="1:37" ht="1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1:37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1:37" ht="15.75" customHeight="1" x14ac:dyDescent="0.2">
      <c r="A87" s="10"/>
      <c r="B87" s="25" t="s">
        <v>191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1:37" ht="15.75" customHeight="1" x14ac:dyDescent="0.2">
      <c r="A88" s="10"/>
      <c r="B88" s="26" t="s">
        <v>192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1:37" ht="15.75" customHeight="1" x14ac:dyDescent="0.2">
      <c r="A89" s="10"/>
      <c r="B89" s="26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 t="s">
        <v>134</v>
      </c>
    </row>
    <row r="90" spans="1:37" ht="15.75" customHeight="1" x14ac:dyDescent="0.2">
      <c r="A90" s="10"/>
      <c r="B90" s="27" t="s">
        <v>193</v>
      </c>
      <c r="C90" s="27">
        <v>2017</v>
      </c>
      <c r="D90" s="27">
        <v>2018</v>
      </c>
      <c r="E90" s="27">
        <v>2019</v>
      </c>
      <c r="F90" s="27">
        <v>2020</v>
      </c>
      <c r="G90" s="27">
        <v>2021</v>
      </c>
      <c r="H90" s="27">
        <v>2022</v>
      </c>
      <c r="I90" s="27">
        <v>2023</v>
      </c>
      <c r="J90" s="27">
        <v>2024</v>
      </c>
      <c r="K90" s="27">
        <v>2025</v>
      </c>
      <c r="L90" s="27">
        <v>2026</v>
      </c>
      <c r="M90" s="27">
        <v>2027</v>
      </c>
      <c r="N90" s="27">
        <v>2028</v>
      </c>
      <c r="O90" s="27">
        <v>2029</v>
      </c>
      <c r="P90" s="27">
        <v>2030</v>
      </c>
      <c r="Q90" s="27">
        <v>2031</v>
      </c>
      <c r="R90" s="27">
        <v>2032</v>
      </c>
      <c r="S90" s="27">
        <v>2033</v>
      </c>
      <c r="T90" s="27">
        <v>2034</v>
      </c>
      <c r="U90" s="27">
        <v>2035</v>
      </c>
      <c r="V90" s="27">
        <v>2036</v>
      </c>
      <c r="W90" s="27">
        <v>2037</v>
      </c>
      <c r="X90" s="27">
        <v>2038</v>
      </c>
      <c r="Y90" s="27">
        <v>2039</v>
      </c>
      <c r="Z90" s="27">
        <v>2040</v>
      </c>
      <c r="AA90" s="27">
        <v>2041</v>
      </c>
      <c r="AB90" s="27">
        <v>2042</v>
      </c>
      <c r="AC90" s="27">
        <v>2043</v>
      </c>
      <c r="AD90" s="27">
        <v>2044</v>
      </c>
      <c r="AE90" s="27">
        <v>2045</v>
      </c>
      <c r="AF90" s="27">
        <v>2046</v>
      </c>
      <c r="AG90" s="27">
        <v>2047</v>
      </c>
      <c r="AH90" s="27">
        <v>2048</v>
      </c>
      <c r="AI90" s="27">
        <v>2049</v>
      </c>
      <c r="AJ90" s="27">
        <v>2050</v>
      </c>
      <c r="AK90" s="27">
        <v>2050</v>
      </c>
    </row>
    <row r="91" spans="1:37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1:37" ht="15.75" customHeight="1" x14ac:dyDescent="0.2">
      <c r="A92" s="10"/>
      <c r="B92" s="19" t="s">
        <v>194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 ht="15.75" customHeight="1" x14ac:dyDescent="0.2">
      <c r="A93" s="10"/>
      <c r="B93" s="16" t="s">
        <v>195</v>
      </c>
      <c r="C93" s="34">
        <v>9.3550000000000004</v>
      </c>
      <c r="D93" s="34">
        <v>10.738707</v>
      </c>
      <c r="E93" s="34">
        <v>11.969469999999999</v>
      </c>
      <c r="F93" s="34">
        <v>13.085901</v>
      </c>
      <c r="G93" s="34">
        <v>13.665421</v>
      </c>
      <c r="H93" s="34">
        <v>13.977781</v>
      </c>
      <c r="I93" s="34">
        <v>13.917915000000001</v>
      </c>
      <c r="J93" s="34">
        <v>14.012055999999999</v>
      </c>
      <c r="K93" s="34">
        <v>14.09416</v>
      </c>
      <c r="L93" s="34">
        <v>14.374950999999999</v>
      </c>
      <c r="M93" s="34">
        <v>14.506202999999999</v>
      </c>
      <c r="N93" s="34">
        <v>14.414600999999999</v>
      </c>
      <c r="O93" s="34">
        <v>14.413425</v>
      </c>
      <c r="P93" s="34">
        <v>14.460274999999999</v>
      </c>
      <c r="Q93" s="34">
        <v>14.534125</v>
      </c>
      <c r="R93" s="34">
        <v>14.510524</v>
      </c>
      <c r="S93" s="34">
        <v>14.482533</v>
      </c>
      <c r="T93" s="34">
        <v>14.434381</v>
      </c>
      <c r="U93" s="34">
        <v>14.329347</v>
      </c>
      <c r="V93" s="34">
        <v>14.269213000000001</v>
      </c>
      <c r="W93" s="34">
        <v>14.174327</v>
      </c>
      <c r="X93" s="34">
        <v>14.138339999999999</v>
      </c>
      <c r="Y93" s="34">
        <v>14.101298</v>
      </c>
      <c r="Z93" s="34">
        <v>14.050145000000001</v>
      </c>
      <c r="AA93" s="34">
        <v>13.942207</v>
      </c>
      <c r="AB93" s="34">
        <v>13.782654000000001</v>
      </c>
      <c r="AC93" s="34">
        <v>13.524231</v>
      </c>
      <c r="AD93" s="34">
        <v>13.299628999999999</v>
      </c>
      <c r="AE93" s="34">
        <v>13.030392000000001</v>
      </c>
      <c r="AF93" s="34">
        <v>12.814966999999999</v>
      </c>
      <c r="AG93" s="34">
        <v>12.614922</v>
      </c>
      <c r="AH93" s="34">
        <v>12.374134</v>
      </c>
      <c r="AI93" s="34">
        <v>12.0793</v>
      </c>
      <c r="AJ93" s="34">
        <v>11.860887999999999</v>
      </c>
      <c r="AK93" s="33">
        <v>3.1110000000000001E-3</v>
      </c>
    </row>
    <row r="94" spans="1:37" ht="15.75" customHeight="1" x14ac:dyDescent="0.2">
      <c r="A94" s="10"/>
      <c r="B94" s="16" t="s">
        <v>196</v>
      </c>
      <c r="C94" s="34">
        <v>0.49399999999999999</v>
      </c>
      <c r="D94" s="34">
        <v>0.48214499999999999</v>
      </c>
      <c r="E94" s="34">
        <v>0.487068</v>
      </c>
      <c r="F94" s="34">
        <v>0.5</v>
      </c>
      <c r="G94" s="34">
        <v>0.55501699999999998</v>
      </c>
      <c r="H94" s="34">
        <v>0.593024</v>
      </c>
      <c r="I94" s="34">
        <v>0.58454799999999996</v>
      </c>
      <c r="J94" s="34">
        <v>0.571241</v>
      </c>
      <c r="K94" s="34">
        <v>0.58111500000000005</v>
      </c>
      <c r="L94" s="34">
        <v>0.66922000000000004</v>
      </c>
      <c r="M94" s="34">
        <v>0.67625999999999997</v>
      </c>
      <c r="N94" s="34">
        <v>0.65802000000000005</v>
      </c>
      <c r="O94" s="34">
        <v>0.63698399999999999</v>
      </c>
      <c r="P94" s="34">
        <v>0.62767700000000004</v>
      </c>
      <c r="Q94" s="34">
        <v>0.66203999999999996</v>
      </c>
      <c r="R94" s="34">
        <v>0.73163299999999998</v>
      </c>
      <c r="S94" s="34">
        <v>0.80968600000000002</v>
      </c>
      <c r="T94" s="34">
        <v>0.888741</v>
      </c>
      <c r="U94" s="34">
        <v>0.94326900000000002</v>
      </c>
      <c r="V94" s="34">
        <v>1.0361959999999999</v>
      </c>
      <c r="W94" s="34">
        <v>1.0928960000000001</v>
      </c>
      <c r="X94" s="34">
        <v>1.189854</v>
      </c>
      <c r="Y94" s="34">
        <v>1.2296640000000001</v>
      </c>
      <c r="Z94" s="34">
        <v>1.3024150000000001</v>
      </c>
      <c r="AA94" s="34">
        <v>1.2490429999999999</v>
      </c>
      <c r="AB94" s="34">
        <v>1.152226</v>
      </c>
      <c r="AC94" s="34">
        <v>1.0565389999999999</v>
      </c>
      <c r="AD94" s="34">
        <v>0.94470299999999996</v>
      </c>
      <c r="AE94" s="34">
        <v>0.84807900000000003</v>
      </c>
      <c r="AF94" s="34">
        <v>0.76454</v>
      </c>
      <c r="AG94" s="34">
        <v>0.69225800000000004</v>
      </c>
      <c r="AH94" s="34">
        <v>0.62966999999999995</v>
      </c>
      <c r="AI94" s="34">
        <v>0.57152099999999995</v>
      </c>
      <c r="AJ94" s="34">
        <v>0.51294499999999998</v>
      </c>
      <c r="AK94" s="33">
        <v>1.9369999999999999E-3</v>
      </c>
    </row>
    <row r="95" spans="1:37" ht="15.75" customHeight="1" x14ac:dyDescent="0.2">
      <c r="A95" s="10"/>
      <c r="B95" s="16" t="s">
        <v>197</v>
      </c>
      <c r="C95" s="34">
        <v>8.8610000000000007</v>
      </c>
      <c r="D95" s="34">
        <v>10.256561</v>
      </c>
      <c r="E95" s="34">
        <v>11.482402</v>
      </c>
      <c r="F95" s="34">
        <v>12.585901</v>
      </c>
      <c r="G95" s="34">
        <v>13.110404000000001</v>
      </c>
      <c r="H95" s="34">
        <v>13.384755999999999</v>
      </c>
      <c r="I95" s="34">
        <v>13.333367000000001</v>
      </c>
      <c r="J95" s="34">
        <v>13.440816</v>
      </c>
      <c r="K95" s="34">
        <v>13.513045</v>
      </c>
      <c r="L95" s="34">
        <v>13.705730000000001</v>
      </c>
      <c r="M95" s="34">
        <v>13.829943</v>
      </c>
      <c r="N95" s="34">
        <v>13.756581000000001</v>
      </c>
      <c r="O95" s="34">
        <v>13.776441999999999</v>
      </c>
      <c r="P95" s="34">
        <v>13.832597</v>
      </c>
      <c r="Q95" s="34">
        <v>13.872085</v>
      </c>
      <c r="R95" s="34">
        <v>13.778891</v>
      </c>
      <c r="S95" s="34">
        <v>13.672846</v>
      </c>
      <c r="T95" s="34">
        <v>13.545640000000001</v>
      </c>
      <c r="U95" s="34">
        <v>13.386077999999999</v>
      </c>
      <c r="V95" s="34">
        <v>13.233015999999999</v>
      </c>
      <c r="W95" s="34">
        <v>13.081431</v>
      </c>
      <c r="X95" s="34">
        <v>12.948485</v>
      </c>
      <c r="Y95" s="34">
        <v>12.871634</v>
      </c>
      <c r="Z95" s="34">
        <v>12.747729</v>
      </c>
      <c r="AA95" s="34">
        <v>12.693163999999999</v>
      </c>
      <c r="AB95" s="34">
        <v>12.630428</v>
      </c>
      <c r="AC95" s="34">
        <v>12.467692</v>
      </c>
      <c r="AD95" s="34">
        <v>12.354926000000001</v>
      </c>
      <c r="AE95" s="34">
        <v>12.182312</v>
      </c>
      <c r="AF95" s="34">
        <v>12.050427000000001</v>
      </c>
      <c r="AG95" s="34">
        <v>11.922663</v>
      </c>
      <c r="AH95" s="34">
        <v>11.744465</v>
      </c>
      <c r="AI95" s="34">
        <v>11.507778</v>
      </c>
      <c r="AJ95" s="34">
        <v>11.347943000000001</v>
      </c>
      <c r="AK95" s="33">
        <v>3.1649999999999998E-3</v>
      </c>
    </row>
    <row r="96" spans="1:37" ht="15.75" customHeight="1" x14ac:dyDescent="0.2">
      <c r="A96" s="10"/>
      <c r="B96" s="16" t="s">
        <v>198</v>
      </c>
      <c r="C96" s="34">
        <v>6.8120000000000003</v>
      </c>
      <c r="D96" s="34">
        <v>5.931</v>
      </c>
      <c r="E96" s="34">
        <v>5.2130000000000001</v>
      </c>
      <c r="F96" s="34">
        <v>4.6201239999999997</v>
      </c>
      <c r="G96" s="34">
        <v>3.7545679999999999</v>
      </c>
      <c r="H96" s="34">
        <v>3.5372710000000001</v>
      </c>
      <c r="I96" s="34">
        <v>3.5076070000000001</v>
      </c>
      <c r="J96" s="34">
        <v>3.3476900000000001</v>
      </c>
      <c r="K96" s="34">
        <v>3.078382</v>
      </c>
      <c r="L96" s="34">
        <v>2.7763149999999999</v>
      </c>
      <c r="M96" s="34">
        <v>2.7044320000000002</v>
      </c>
      <c r="N96" s="34">
        <v>2.8212009999999998</v>
      </c>
      <c r="O96" s="34">
        <v>2.8072050000000002</v>
      </c>
      <c r="P96" s="34">
        <v>2.7199680000000002</v>
      </c>
      <c r="Q96" s="34">
        <v>2.6647750000000001</v>
      </c>
      <c r="R96" s="34">
        <v>2.667618</v>
      </c>
      <c r="S96" s="34">
        <v>2.6265589999999999</v>
      </c>
      <c r="T96" s="34">
        <v>2.6569829999999999</v>
      </c>
      <c r="U96" s="34">
        <v>2.750658</v>
      </c>
      <c r="V96" s="34">
        <v>2.8205619999999998</v>
      </c>
      <c r="W96" s="34">
        <v>2.9597090000000001</v>
      </c>
      <c r="X96" s="34">
        <v>3.006656</v>
      </c>
      <c r="Y96" s="34">
        <v>2.964677</v>
      </c>
      <c r="Z96" s="34">
        <v>3.0126520000000001</v>
      </c>
      <c r="AA96" s="34">
        <v>3.1409379999999998</v>
      </c>
      <c r="AB96" s="34">
        <v>3.3849010000000002</v>
      </c>
      <c r="AC96" s="34">
        <v>3.6131820000000001</v>
      </c>
      <c r="AD96" s="34">
        <v>3.8951600000000002</v>
      </c>
      <c r="AE96" s="34">
        <v>4.1653510000000002</v>
      </c>
      <c r="AF96" s="34">
        <v>4.4635600000000002</v>
      </c>
      <c r="AG96" s="34">
        <v>4.6519959999999996</v>
      </c>
      <c r="AH96" s="34">
        <v>4.9108179999999999</v>
      </c>
      <c r="AI96" s="34">
        <v>5.0815489999999999</v>
      </c>
      <c r="AJ96" s="34">
        <v>5.2999369999999999</v>
      </c>
      <c r="AK96" s="33">
        <v>-3.509E-3</v>
      </c>
    </row>
    <row r="97" spans="1:37" ht="15.75" customHeight="1" x14ac:dyDescent="0.2">
      <c r="A97" s="10"/>
      <c r="B97" s="16" t="s">
        <v>199</v>
      </c>
      <c r="C97" s="34">
        <v>7.9690000000000003</v>
      </c>
      <c r="D97" s="34">
        <v>7.7359999999999998</v>
      </c>
      <c r="E97" s="34">
        <v>7.024</v>
      </c>
      <c r="F97" s="34">
        <v>6.4455109999999998</v>
      </c>
      <c r="G97" s="34">
        <v>6.1514720000000001</v>
      </c>
      <c r="H97" s="34">
        <v>5.6368679999999998</v>
      </c>
      <c r="I97" s="34">
        <v>5.7158579999999999</v>
      </c>
      <c r="J97" s="34">
        <v>5.4486679999999996</v>
      </c>
      <c r="K97" s="34">
        <v>5.5757969999999997</v>
      </c>
      <c r="L97" s="34">
        <v>5.1989929999999998</v>
      </c>
      <c r="M97" s="34">
        <v>4.5168189999999999</v>
      </c>
      <c r="N97" s="34">
        <v>4.8156460000000001</v>
      </c>
      <c r="O97" s="34">
        <v>4.8224850000000004</v>
      </c>
      <c r="P97" s="34">
        <v>4.8062680000000002</v>
      </c>
      <c r="Q97" s="34">
        <v>4.8209160000000004</v>
      </c>
      <c r="R97" s="34">
        <v>4.7996860000000003</v>
      </c>
      <c r="S97" s="34">
        <v>4.7565140000000001</v>
      </c>
      <c r="T97" s="34">
        <v>5.0214549999999996</v>
      </c>
      <c r="U97" s="34">
        <v>5.1348770000000004</v>
      </c>
      <c r="V97" s="34">
        <v>5.2416219999999996</v>
      </c>
      <c r="W97" s="34">
        <v>5.4638239999999998</v>
      </c>
      <c r="X97" s="34">
        <v>5.619802</v>
      </c>
      <c r="Y97" s="34">
        <v>5.5911629999999999</v>
      </c>
      <c r="Z97" s="34">
        <v>5.7599910000000003</v>
      </c>
      <c r="AA97" s="34">
        <v>5.8635599999999997</v>
      </c>
      <c r="AB97" s="34">
        <v>5.5795130000000004</v>
      </c>
      <c r="AC97" s="34">
        <v>6.155036</v>
      </c>
      <c r="AD97" s="34">
        <v>6.0349409999999999</v>
      </c>
      <c r="AE97" s="34">
        <v>6.6217129999999997</v>
      </c>
      <c r="AF97" s="34">
        <v>6.4525360000000003</v>
      </c>
      <c r="AG97" s="34">
        <v>6.6342629999999998</v>
      </c>
      <c r="AH97" s="34">
        <v>6.8473860000000002</v>
      </c>
      <c r="AI97" s="34">
        <v>7.0322300000000002</v>
      </c>
      <c r="AJ97" s="34">
        <v>7.2754940000000001</v>
      </c>
      <c r="AK97" s="33">
        <v>-1.916E-3</v>
      </c>
    </row>
    <row r="98" spans="1:37" ht="15.75" customHeight="1" x14ac:dyDescent="0.2">
      <c r="A98" s="10"/>
      <c r="B98" s="16" t="s">
        <v>200</v>
      </c>
      <c r="C98" s="34">
        <v>1.157</v>
      </c>
      <c r="D98" s="34">
        <v>1.8049999999999999</v>
      </c>
      <c r="E98" s="34">
        <v>1.8109999999999999</v>
      </c>
      <c r="F98" s="34">
        <v>1.8253870000000001</v>
      </c>
      <c r="G98" s="34">
        <v>2.396903</v>
      </c>
      <c r="H98" s="34">
        <v>2.0995970000000002</v>
      </c>
      <c r="I98" s="34">
        <v>2.2082519999999999</v>
      </c>
      <c r="J98" s="34">
        <v>2.100978</v>
      </c>
      <c r="K98" s="34">
        <v>2.4974150000000002</v>
      </c>
      <c r="L98" s="34">
        <v>2.4226779999999999</v>
      </c>
      <c r="M98" s="34">
        <v>1.8123880000000001</v>
      </c>
      <c r="N98" s="34">
        <v>1.9944440000000001</v>
      </c>
      <c r="O98" s="34">
        <v>2.0152800000000002</v>
      </c>
      <c r="P98" s="34">
        <v>2.0863</v>
      </c>
      <c r="Q98" s="34">
        <v>2.1561409999999999</v>
      </c>
      <c r="R98" s="34">
        <v>2.1320679999999999</v>
      </c>
      <c r="S98" s="34">
        <v>2.1299549999999998</v>
      </c>
      <c r="T98" s="34">
        <v>2.3644729999999998</v>
      </c>
      <c r="U98" s="34">
        <v>2.3842189999999999</v>
      </c>
      <c r="V98" s="34">
        <v>2.4210609999999999</v>
      </c>
      <c r="W98" s="34">
        <v>2.504114</v>
      </c>
      <c r="X98" s="34">
        <v>2.6131449999999998</v>
      </c>
      <c r="Y98" s="34">
        <v>2.6264859999999999</v>
      </c>
      <c r="Z98" s="34">
        <v>2.7473390000000002</v>
      </c>
      <c r="AA98" s="34">
        <v>2.7226219999999999</v>
      </c>
      <c r="AB98" s="34">
        <v>2.1946119999999998</v>
      </c>
      <c r="AC98" s="34">
        <v>2.5418539999999998</v>
      </c>
      <c r="AD98" s="34">
        <v>2.1397810000000002</v>
      </c>
      <c r="AE98" s="34">
        <v>2.4563619999999999</v>
      </c>
      <c r="AF98" s="34">
        <v>1.988977</v>
      </c>
      <c r="AG98" s="34">
        <v>1.982267</v>
      </c>
      <c r="AH98" s="34">
        <v>1.936569</v>
      </c>
      <c r="AI98" s="34">
        <v>1.9506810000000001</v>
      </c>
      <c r="AJ98" s="34">
        <v>1.975557</v>
      </c>
      <c r="AK98" s="33">
        <v>2.8249999999999998E-3</v>
      </c>
    </row>
    <row r="99" spans="1:37" ht="15.75" customHeight="1" x14ac:dyDescent="0.2">
      <c r="A99" s="10"/>
      <c r="B99" s="16" t="s">
        <v>201</v>
      </c>
      <c r="C99" s="34">
        <v>0.42699999999999999</v>
      </c>
      <c r="D99" s="34">
        <v>0.23599999999999999</v>
      </c>
      <c r="E99" s="34">
        <v>4.9000000000000002E-2</v>
      </c>
      <c r="F99" s="34">
        <v>1.366E-2</v>
      </c>
      <c r="G99" s="34">
        <v>1.575E-2</v>
      </c>
      <c r="H99" s="34">
        <v>3.4250000000000003E-2</v>
      </c>
      <c r="I99" s="34">
        <v>7.7399999999999997E-2</v>
      </c>
      <c r="J99" s="34">
        <v>9.5630000000000007E-2</v>
      </c>
      <c r="K99" s="34">
        <v>7.1919999999999998E-2</v>
      </c>
      <c r="L99" s="34">
        <v>0</v>
      </c>
      <c r="M99" s="34">
        <v>0</v>
      </c>
      <c r="N99" s="34">
        <v>0</v>
      </c>
      <c r="O99" s="34">
        <v>0</v>
      </c>
      <c r="P99" s="34">
        <v>0</v>
      </c>
      <c r="Q99" s="34">
        <v>0</v>
      </c>
      <c r="R99" s="34">
        <v>0</v>
      </c>
      <c r="S99" s="34">
        <v>0</v>
      </c>
      <c r="T99" s="34">
        <v>0</v>
      </c>
      <c r="U99" s="34">
        <v>0</v>
      </c>
      <c r="V99" s="34">
        <v>0</v>
      </c>
      <c r="W99" s="34">
        <v>0</v>
      </c>
      <c r="X99" s="34">
        <v>0</v>
      </c>
      <c r="Y99" s="34">
        <v>0</v>
      </c>
      <c r="Z99" s="34">
        <v>0</v>
      </c>
      <c r="AA99" s="34">
        <v>0</v>
      </c>
      <c r="AB99" s="34">
        <v>0</v>
      </c>
      <c r="AC99" s="34">
        <v>0</v>
      </c>
      <c r="AD99" s="34">
        <v>0</v>
      </c>
      <c r="AE99" s="34">
        <v>0</v>
      </c>
      <c r="AF99" s="34">
        <v>0</v>
      </c>
      <c r="AG99" s="34">
        <v>0</v>
      </c>
      <c r="AH99" s="34">
        <v>0</v>
      </c>
      <c r="AI99" s="34">
        <v>0</v>
      </c>
      <c r="AJ99" s="34">
        <v>0</v>
      </c>
      <c r="AK99" s="33" t="s">
        <v>141</v>
      </c>
    </row>
    <row r="100" spans="1:37" ht="15.75" customHeight="1" x14ac:dyDescent="0.2">
      <c r="A100" s="10"/>
      <c r="B100" s="19" t="s">
        <v>202</v>
      </c>
      <c r="C100" s="35">
        <v>16.594000000000001</v>
      </c>
      <c r="D100" s="35">
        <v>16.905705999999999</v>
      </c>
      <c r="E100" s="35">
        <v>17.231470000000002</v>
      </c>
      <c r="F100" s="35">
        <v>17.719684999999998</v>
      </c>
      <c r="G100" s="35">
        <v>17.435741</v>
      </c>
      <c r="H100" s="35">
        <v>17.549302999999998</v>
      </c>
      <c r="I100" s="35">
        <v>17.502922000000002</v>
      </c>
      <c r="J100" s="35">
        <v>17.455378</v>
      </c>
      <c r="K100" s="35">
        <v>17.244463</v>
      </c>
      <c r="L100" s="35">
        <v>17.151266</v>
      </c>
      <c r="M100" s="35">
        <v>17.210633999999999</v>
      </c>
      <c r="N100" s="35">
        <v>17.235802</v>
      </c>
      <c r="O100" s="35">
        <v>17.220631000000001</v>
      </c>
      <c r="P100" s="35">
        <v>17.180243000000001</v>
      </c>
      <c r="Q100" s="35">
        <v>17.198899999999998</v>
      </c>
      <c r="R100" s="35">
        <v>17.178142999999999</v>
      </c>
      <c r="S100" s="35">
        <v>17.109090999999999</v>
      </c>
      <c r="T100" s="35">
        <v>17.091363999999999</v>
      </c>
      <c r="U100" s="35">
        <v>17.080003999999999</v>
      </c>
      <c r="V100" s="35">
        <v>17.089774999999999</v>
      </c>
      <c r="W100" s="35">
        <v>17.134036999999999</v>
      </c>
      <c r="X100" s="35">
        <v>17.144997</v>
      </c>
      <c r="Y100" s="35">
        <v>17.065975000000002</v>
      </c>
      <c r="Z100" s="35">
        <v>17.062798000000001</v>
      </c>
      <c r="AA100" s="35">
        <v>17.083144999999998</v>
      </c>
      <c r="AB100" s="35">
        <v>17.167555</v>
      </c>
      <c r="AC100" s="35">
        <v>17.137412999999999</v>
      </c>
      <c r="AD100" s="35">
        <v>17.194790000000001</v>
      </c>
      <c r="AE100" s="35">
        <v>17.195744000000001</v>
      </c>
      <c r="AF100" s="35">
        <v>17.278525999999999</v>
      </c>
      <c r="AG100" s="35">
        <v>17.266918</v>
      </c>
      <c r="AH100" s="35">
        <v>17.284952000000001</v>
      </c>
      <c r="AI100" s="35">
        <v>17.160848999999999</v>
      </c>
      <c r="AJ100" s="35">
        <v>17.160824000000002</v>
      </c>
      <c r="AK100" s="29">
        <v>4.6799999999999999E-4</v>
      </c>
    </row>
    <row r="101" spans="1:37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5.75" customHeight="1" x14ac:dyDescent="0.2">
      <c r="A103" s="36"/>
      <c r="B103" s="37" t="s">
        <v>203</v>
      </c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ht="15.75" customHeight="1" x14ac:dyDescent="0.2">
      <c r="A104" s="39"/>
      <c r="B104" s="40" t="s">
        <v>204</v>
      </c>
      <c r="C104" s="41">
        <v>2017</v>
      </c>
      <c r="D104" s="41">
        <v>2018</v>
      </c>
      <c r="E104" s="41">
        <v>2019</v>
      </c>
      <c r="F104" s="41">
        <v>2020</v>
      </c>
      <c r="G104" s="41">
        <v>2021</v>
      </c>
      <c r="H104" s="41">
        <v>2022</v>
      </c>
      <c r="I104" s="41">
        <v>2023</v>
      </c>
      <c r="J104" s="41">
        <v>2024</v>
      </c>
      <c r="K104" s="41">
        <v>2025</v>
      </c>
      <c r="L104" s="41">
        <v>2026</v>
      </c>
      <c r="M104" s="41">
        <v>2027</v>
      </c>
      <c r="N104" s="41">
        <v>2028</v>
      </c>
      <c r="O104" s="41">
        <v>2029</v>
      </c>
      <c r="P104" s="41">
        <v>2030</v>
      </c>
      <c r="Q104" s="41">
        <v>2031</v>
      </c>
      <c r="R104" s="41">
        <v>2032</v>
      </c>
      <c r="S104" s="41">
        <v>2033</v>
      </c>
      <c r="T104" s="41">
        <v>2034</v>
      </c>
      <c r="U104" s="41">
        <v>2035</v>
      </c>
      <c r="V104" s="41">
        <v>2036</v>
      </c>
      <c r="W104" s="41">
        <v>2037</v>
      </c>
      <c r="X104" s="41">
        <v>2038</v>
      </c>
      <c r="Y104" s="41">
        <v>2039</v>
      </c>
      <c r="Z104" s="41">
        <v>2040</v>
      </c>
      <c r="AA104" s="41">
        <v>2041</v>
      </c>
      <c r="AB104" s="41">
        <v>2042</v>
      </c>
      <c r="AC104" s="41">
        <v>2043</v>
      </c>
      <c r="AD104" s="41">
        <v>2044</v>
      </c>
      <c r="AE104" s="41">
        <v>2045</v>
      </c>
      <c r="AF104" s="41">
        <v>2046</v>
      </c>
      <c r="AG104" s="41">
        <v>2047</v>
      </c>
      <c r="AH104" s="41">
        <v>2048</v>
      </c>
      <c r="AI104" s="41">
        <v>2049</v>
      </c>
      <c r="AJ104" s="41">
        <v>2050</v>
      </c>
      <c r="AK104" s="41"/>
    </row>
    <row r="105" spans="1:37" ht="15.75" customHeight="1" x14ac:dyDescent="0.2">
      <c r="A105" s="39"/>
      <c r="B105" s="122" t="s">
        <v>98</v>
      </c>
      <c r="C105" s="122"/>
      <c r="D105" s="122"/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122"/>
    </row>
    <row r="106" spans="1:37" ht="15.75" customHeight="1" x14ac:dyDescent="0.2">
      <c r="A106" s="39"/>
      <c r="B106" s="122" t="s">
        <v>205</v>
      </c>
      <c r="C106" s="122"/>
      <c r="D106" s="122"/>
      <c r="E106" s="23">
        <v>3431029921448.2432</v>
      </c>
      <c r="F106" s="23">
        <v>3476122524326.6011</v>
      </c>
      <c r="G106" s="23">
        <v>3363044203019.0142</v>
      </c>
      <c r="H106" s="23">
        <v>3388419267931.3232</v>
      </c>
      <c r="I106" s="23">
        <v>3378874716943.521</v>
      </c>
      <c r="J106" s="23">
        <v>3404348928611.6128</v>
      </c>
      <c r="K106" s="23">
        <v>3346134958863.8838</v>
      </c>
      <c r="L106" s="23">
        <v>3406507356303.292</v>
      </c>
      <c r="M106" s="23">
        <v>3332746936259.3599</v>
      </c>
      <c r="N106" s="23">
        <v>3357263824280.2378</v>
      </c>
      <c r="O106" s="23">
        <v>3349384158692.3291</v>
      </c>
      <c r="P106" s="23">
        <v>3176511266561.6548</v>
      </c>
      <c r="Q106" s="23">
        <v>3144595798489.0952</v>
      </c>
      <c r="R106" s="23">
        <v>3193667454340.833</v>
      </c>
      <c r="S106" s="23">
        <v>3152522632906.5161</v>
      </c>
      <c r="T106" s="23">
        <v>3263916870755.6421</v>
      </c>
      <c r="U106" s="23">
        <v>3288393335759.25</v>
      </c>
      <c r="V106" s="23">
        <v>3236151644169.7788</v>
      </c>
      <c r="W106" s="23">
        <v>3429858682052.4902</v>
      </c>
      <c r="X106" s="23">
        <v>3448223883070.4312</v>
      </c>
      <c r="Y106" s="23">
        <v>3459521217932.7358</v>
      </c>
      <c r="Z106" s="23">
        <v>3501613012070.418</v>
      </c>
      <c r="AA106" s="23">
        <v>3556970628604.2441</v>
      </c>
      <c r="AB106" s="23">
        <v>3587303053851.896</v>
      </c>
      <c r="AC106" s="23">
        <v>3620201065710.6172</v>
      </c>
      <c r="AD106" s="23">
        <v>3666062948210.7339</v>
      </c>
      <c r="AE106" s="23">
        <v>3742721485982.5928</v>
      </c>
      <c r="AF106" s="23">
        <v>3716375610307.8198</v>
      </c>
      <c r="AG106" s="23">
        <v>3882649648348.313</v>
      </c>
      <c r="AH106" s="23">
        <v>3960968188020.9619</v>
      </c>
      <c r="AI106" s="23">
        <v>4018585581762.4639</v>
      </c>
      <c r="AJ106" s="23">
        <v>3989457904019.3652</v>
      </c>
      <c r="AK106" s="122"/>
    </row>
    <row r="107" spans="1:37" ht="15.75" customHeight="1" x14ac:dyDescent="0.2">
      <c r="A107" s="39"/>
      <c r="B107" s="42" t="s">
        <v>206</v>
      </c>
      <c r="C107" s="122"/>
      <c r="D107" s="122"/>
      <c r="E107" s="23">
        <v>12556511805.97444</v>
      </c>
      <c r="F107" s="23">
        <v>12556511805.97444</v>
      </c>
      <c r="G107" s="23">
        <v>17055173576.176279</v>
      </c>
      <c r="H107" s="23">
        <v>17055173576.176279</v>
      </c>
      <c r="I107" s="23">
        <v>17055173576.176279</v>
      </c>
      <c r="J107" s="23">
        <v>17055173576.176279</v>
      </c>
      <c r="K107" s="23">
        <v>17055173576.176279</v>
      </c>
      <c r="L107" s="23">
        <v>17055173576.176279</v>
      </c>
      <c r="M107" s="23">
        <v>17055173576.176279</v>
      </c>
      <c r="N107" s="23">
        <v>17055173576.176279</v>
      </c>
      <c r="O107" s="23">
        <v>17055173576.176279</v>
      </c>
      <c r="P107" s="23">
        <v>17055173576.176279</v>
      </c>
      <c r="Q107" s="23">
        <v>17055173576.176279</v>
      </c>
      <c r="R107" s="23">
        <v>17055173576.176279</v>
      </c>
      <c r="S107" s="23">
        <v>17055173576.176279</v>
      </c>
      <c r="T107" s="23">
        <v>17055173576.176279</v>
      </c>
      <c r="U107" s="23">
        <v>17055173576.176279</v>
      </c>
      <c r="V107" s="23">
        <v>17055173576.176279</v>
      </c>
      <c r="W107" s="23">
        <v>17055173576.176279</v>
      </c>
      <c r="X107" s="23">
        <v>17055173576.176279</v>
      </c>
      <c r="Y107" s="23">
        <v>17055173576.176279</v>
      </c>
      <c r="Z107" s="23">
        <v>17055173576.176279</v>
      </c>
      <c r="AA107" s="23">
        <v>17055173576.176279</v>
      </c>
      <c r="AB107" s="23">
        <v>17055173576.176279</v>
      </c>
      <c r="AC107" s="23">
        <v>17055173576.176279</v>
      </c>
      <c r="AD107" s="23">
        <v>17055173576.176279</v>
      </c>
      <c r="AE107" s="23">
        <v>17055173576.176279</v>
      </c>
      <c r="AF107" s="23">
        <v>17055173576.176279</v>
      </c>
      <c r="AG107" s="23">
        <v>17055173576.176279</v>
      </c>
      <c r="AH107" s="23">
        <v>17055173576.176279</v>
      </c>
      <c r="AI107" s="23">
        <v>17055173576.176279</v>
      </c>
      <c r="AJ107" s="23">
        <v>17055173576.176279</v>
      </c>
      <c r="AK107" s="122"/>
    </row>
    <row r="108" spans="1:37" ht="15.75" customHeight="1" x14ac:dyDescent="0.2">
      <c r="A108" s="39"/>
      <c r="B108" s="122" t="s">
        <v>207</v>
      </c>
      <c r="C108" s="122"/>
      <c r="D108" s="122"/>
      <c r="E108" s="23">
        <v>1213102912423.521</v>
      </c>
      <c r="F108" s="23">
        <v>1213102912423.521</v>
      </c>
      <c r="G108" s="23">
        <v>1194005468023.9319</v>
      </c>
      <c r="H108" s="23">
        <v>1195186299765.6289</v>
      </c>
      <c r="I108" s="23">
        <v>1183867207771.751</v>
      </c>
      <c r="J108" s="23">
        <v>1150349884750.135</v>
      </c>
      <c r="K108" s="23">
        <v>1149520904367.1089</v>
      </c>
      <c r="L108" s="23">
        <v>1154020607834.917</v>
      </c>
      <c r="M108" s="23">
        <v>1115220531078.9551</v>
      </c>
      <c r="N108" s="23">
        <v>1135812076798.4131</v>
      </c>
      <c r="O108" s="23">
        <v>1135715504701.3921</v>
      </c>
      <c r="P108" s="23">
        <v>1117382884523.167</v>
      </c>
      <c r="Q108" s="23">
        <v>1111754728831.77</v>
      </c>
      <c r="R108" s="23">
        <v>1114616260155.8921</v>
      </c>
      <c r="S108" s="23">
        <v>1119100223222.554</v>
      </c>
      <c r="T108" s="23">
        <v>1137389030908.209</v>
      </c>
      <c r="U108" s="23">
        <v>1140770230761.6589</v>
      </c>
      <c r="V108" s="23">
        <v>1144962830496.436</v>
      </c>
      <c r="W108" s="23">
        <v>1193532568214.2949</v>
      </c>
      <c r="X108" s="23">
        <v>1208693150657.6179</v>
      </c>
      <c r="Y108" s="23">
        <v>1217066102900.5229</v>
      </c>
      <c r="Z108" s="23">
        <v>1228138018108.312</v>
      </c>
      <c r="AA108" s="23">
        <v>1240023360324.5959</v>
      </c>
      <c r="AB108" s="23">
        <v>1248330949782.5239</v>
      </c>
      <c r="AC108" s="23">
        <v>1255740980421.314</v>
      </c>
      <c r="AD108" s="23">
        <v>1266948954474.1089</v>
      </c>
      <c r="AE108" s="23">
        <v>1279234286286.218</v>
      </c>
      <c r="AF108" s="23">
        <v>1282944966702.0769</v>
      </c>
      <c r="AG108" s="23">
        <v>1305314520141.2029</v>
      </c>
      <c r="AH108" s="23">
        <v>1330031740233.2671</v>
      </c>
      <c r="AI108" s="23">
        <v>1344569638681.738</v>
      </c>
      <c r="AJ108" s="23">
        <v>1374404642968.5139</v>
      </c>
      <c r="AK108" s="122"/>
    </row>
    <row r="109" spans="1:37" s="124" customFormat="1" ht="15.75" customHeight="1" x14ac:dyDescent="0.2">
      <c r="A109" s="122"/>
      <c r="B109" s="122" t="s">
        <v>208</v>
      </c>
      <c r="C109" s="122"/>
      <c r="D109" s="122"/>
      <c r="E109" s="123">
        <v>15404755274074.17</v>
      </c>
      <c r="F109" s="123">
        <v>15181856005576.961</v>
      </c>
      <c r="G109" s="123">
        <v>14911635680488.34</v>
      </c>
      <c r="H109" s="123">
        <v>14825514772160.65</v>
      </c>
      <c r="I109" s="123">
        <v>14626106724005.641</v>
      </c>
      <c r="J109" s="123">
        <v>14510894023099.289</v>
      </c>
      <c r="K109" s="123">
        <v>14386595336392.369</v>
      </c>
      <c r="L109" s="123">
        <v>14385098034382.859</v>
      </c>
      <c r="M109" s="123">
        <v>14428045952319.881</v>
      </c>
      <c r="N109" s="123">
        <v>14542267747165.82</v>
      </c>
      <c r="O109" s="123">
        <v>14521429390826.141</v>
      </c>
      <c r="P109" s="123">
        <v>14580224618570.67</v>
      </c>
      <c r="Q109" s="123">
        <v>14603708549324.141</v>
      </c>
      <c r="R109" s="123">
        <v>14630614284724.689</v>
      </c>
      <c r="S109" s="123">
        <v>14656824009511.17</v>
      </c>
      <c r="T109" s="123">
        <v>14684769646568.439</v>
      </c>
      <c r="U109" s="123">
        <v>14706820857312.73</v>
      </c>
      <c r="V109" s="123">
        <v>14752744634612.039</v>
      </c>
      <c r="W109" s="123">
        <v>14803903275553.881</v>
      </c>
      <c r="X109" s="123">
        <v>14855960106499.1</v>
      </c>
      <c r="Y109" s="123">
        <v>14919748463515.42</v>
      </c>
      <c r="Z109" s="123">
        <v>15010106022764.881</v>
      </c>
      <c r="AA109" s="123">
        <v>15112347233436.99</v>
      </c>
      <c r="AB109" s="123">
        <v>15209896475574.17</v>
      </c>
      <c r="AC109" s="123">
        <v>15307167501253.73</v>
      </c>
      <c r="AD109" s="123">
        <v>15334806787796.68</v>
      </c>
      <c r="AE109" s="123">
        <v>15377823470284.92</v>
      </c>
      <c r="AF109" s="123">
        <v>15383992988946.07</v>
      </c>
      <c r="AG109" s="123">
        <v>15503122452452.24</v>
      </c>
      <c r="AH109" s="123">
        <v>15621442310676.061</v>
      </c>
      <c r="AI109" s="123">
        <v>15739780930628.23</v>
      </c>
      <c r="AJ109" s="123">
        <v>15911719520878.73</v>
      </c>
      <c r="AK109" s="122"/>
    </row>
    <row r="110" spans="1:37" s="124" customFormat="1" ht="15.75" customHeight="1" x14ac:dyDescent="0.2">
      <c r="A110" s="125"/>
      <c r="B110" s="126" t="s">
        <v>209</v>
      </c>
      <c r="C110" s="127"/>
      <c r="D110" s="127"/>
      <c r="E110" s="125">
        <v>402372214247.76727</v>
      </c>
      <c r="F110" s="125">
        <v>402372214247.76727</v>
      </c>
      <c r="G110" s="125">
        <v>403306579813.81873</v>
      </c>
      <c r="H110" s="125">
        <v>407225679592.14337</v>
      </c>
      <c r="I110" s="125">
        <v>406243178199.59009</v>
      </c>
      <c r="J110" s="125">
        <v>395191797419.83459</v>
      </c>
      <c r="K110" s="125">
        <v>398235380470.00562</v>
      </c>
      <c r="L110" s="125">
        <v>401908473460.72089</v>
      </c>
      <c r="M110" s="125">
        <v>385184914909.49628</v>
      </c>
      <c r="N110" s="125">
        <v>401278995960.47998</v>
      </c>
      <c r="O110" s="125">
        <v>402321124758.21637</v>
      </c>
      <c r="P110" s="125">
        <v>403595659879.24487</v>
      </c>
      <c r="Q110" s="125">
        <v>404118898842.06842</v>
      </c>
      <c r="R110" s="125">
        <v>404202642953.90991</v>
      </c>
      <c r="S110" s="125">
        <v>390883287162.47668</v>
      </c>
      <c r="T110" s="125">
        <v>403033599711.50848</v>
      </c>
      <c r="U110" s="125">
        <v>404748960533.67761</v>
      </c>
      <c r="V110" s="125">
        <v>398130278406.82928</v>
      </c>
      <c r="W110" s="125">
        <v>399892672085.17908</v>
      </c>
      <c r="X110" s="125">
        <v>401645101006.34833</v>
      </c>
      <c r="Y110" s="125">
        <v>403031392441.34558</v>
      </c>
      <c r="Z110" s="125">
        <v>389292763807.83209</v>
      </c>
      <c r="AA110" s="125">
        <v>391217614803.77118</v>
      </c>
      <c r="AB110" s="125">
        <v>391654448220.34027</v>
      </c>
      <c r="AC110" s="125">
        <v>391891333964.56567</v>
      </c>
      <c r="AD110" s="125">
        <v>392555834495.16138</v>
      </c>
      <c r="AE110" s="125">
        <v>396736001870.88098</v>
      </c>
      <c r="AF110" s="125">
        <v>394708353136.93518</v>
      </c>
      <c r="AG110" s="125">
        <v>395628533249.58899</v>
      </c>
      <c r="AH110" s="125">
        <v>398402998720.80682</v>
      </c>
      <c r="AI110" s="125">
        <v>398708373125.2666</v>
      </c>
      <c r="AJ110" s="125">
        <v>405729514444.40051</v>
      </c>
      <c r="AK110" s="125"/>
    </row>
    <row r="111" spans="1:37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1:37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1:37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1:37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1:37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1:37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1:37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1:37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1:37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1:37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1:37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1:37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1:37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1:37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1:37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1:37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1:37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1:37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1:37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1:37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1:37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1:37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1:37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1:37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1:37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1:37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1:37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1:37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1:37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1:37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1:37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1:37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1:37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1:37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1:37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1:37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1:37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1:37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1:37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1:37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1:37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1:37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1:37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1:37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1:37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1:37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1:37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1:37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1:37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1:37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1:37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1:37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1:37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1:37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1:37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1:37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1:37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1:37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1:37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1:37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1:37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1:37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1:37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1:37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1:37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1:37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1:37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1:37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1:37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1:37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1:37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1:37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1:37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1:37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1:37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1:37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1:37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1:37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1:37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1:37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1:37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1:37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1:37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1:37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1:37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1:37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1:37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1:37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1:37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1:37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1:37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1:37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1:37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1:37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1:37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1:37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1:37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1:37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1:37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1:37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1:37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1:37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1:37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1:37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1:37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1:37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1:37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1:37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1:37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1:37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1:37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1:37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1:37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1:37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1:37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1:37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1:37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1:37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1:37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1:37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1:37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1:37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1:37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1:37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1:37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1:37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1:37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1:37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1:37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1:37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1:37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1:37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1:37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1:37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1:37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1:37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1:37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1:37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1:37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1:37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1:37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1:37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1:37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1:37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1:37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1:37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1:37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1:37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1:37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1:37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1:37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1:37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1:37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1:37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1:37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1:37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1:37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1:37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1:37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1:37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1:37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1:37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1:37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1:37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1:37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1:37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1:37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1:37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1:37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1:37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1:37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1:37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1:37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1:37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1:37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1:37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1:37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1:37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1:37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1:37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1:37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1:37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1:37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1:37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1:37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1:37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1:37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1:37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1:37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1:37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1:37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1:37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1:37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1:37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1:37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1:37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1:37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1:37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1:37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1:37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1:37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1:37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1:37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1:37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1:37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1:37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1:37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1:37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1:37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1:37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1:37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1:37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1:37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1:37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1:37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1:37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1:37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1:37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1:37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1:37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1:37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1:37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1:37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1:37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1:37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1:37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1:37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1:37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1:37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1:37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1:37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1:37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1:37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1:37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1:37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1:37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1:37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1:37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1:37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1:37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1:37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1:37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1:37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1:37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1:37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1:37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1:37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1:37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1:37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1:37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1:37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1:37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1:37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1:37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1:37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1:37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1:37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1:37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1:37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1:37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1:37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1:37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1:37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1:37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1:37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1:37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1:37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1:37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1:37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1:37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1:37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1:37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1:37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1:37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1:37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1:37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1:37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1:37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1:37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1:37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1:37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1:37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1:37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1:37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1:37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1:37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1:37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1:37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1:37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1:37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1:37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1:37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1:37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1:37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1:37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1:37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1:37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1:37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1:37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1:37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1:37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1:37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1:37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1:37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1:37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1:37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1:37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1:37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1:37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1:37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1:37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1:37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1:37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1:37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1:37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1:37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1:37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1:37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1:37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1:37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1:37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1:37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1:37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1:37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1:37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1:37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1:37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1:37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1:37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1:37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1:37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1:37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1:37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1:37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1:37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1:37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1:37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1:37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1:37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1:37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1:37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1:37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1:37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1:37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1:37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1:37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1:37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1:37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1:37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1:37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1:37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1:37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1:37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1:37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1:37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1:37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1:37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1:37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1:37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1:37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1:37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1:37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1:37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1:37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1:37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1:37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1:37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1:37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1:37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1:37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1:37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1:37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1:37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1:37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1:37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1:37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1:37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1:37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1:37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1:37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1:37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1:37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1:37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1:37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1:37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1:37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1:37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1:37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1:37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1:37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1:37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1:37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1:37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1:37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1:37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1:37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1:37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1:37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1:37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1:37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1:37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1:37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1:37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1:37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1:37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1:37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1:37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1:37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1:37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1:37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1:37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1:37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1:37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1:37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1:37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1:37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1:37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1:37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1:37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1:37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1:37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1:37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1:37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1:37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1:37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1:37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1:37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1:37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1:37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1:37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1:37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1:37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1:37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1:37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1:37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1:37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1:37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1:37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1:37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1:37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1:37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1:37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1:37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1:37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1:37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1:37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1:37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1:37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1:37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1:37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1:37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1:37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1:37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1:37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1:37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1:37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1:37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1:37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1:37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1:37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1:37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1:37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1:37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1:37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1:37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1:37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1:37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1:37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1:37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1:37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1:37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1:37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1:37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1:37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1:37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1:37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1:37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1:37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1:37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1:37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1:37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1:37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1:37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1:37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1:37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1:37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1:37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1:37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1:37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1:37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1:37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1:37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1:37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1:37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1:37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1:37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1:37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1:37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1:37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1:37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1:37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1:37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1:37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1:37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1:37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1:37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1:37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1:37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1:37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1:37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1:37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1:37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1:37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1:37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1:37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1:37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1:37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1:37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1:37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1:37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1:37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1:37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1:37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1:37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1:37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1:37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1:37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1:37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1:37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1:37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1:37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1:37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1:37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1:37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1:37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1:37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1:37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1:37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1:37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  <row r="650" spans="1:37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</row>
    <row r="651" spans="1:37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</row>
    <row r="652" spans="1:37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</row>
    <row r="653" spans="1:37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</row>
    <row r="654" spans="1:37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</row>
    <row r="655" spans="1:37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</row>
    <row r="656" spans="1:37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</row>
    <row r="657" spans="1:37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</row>
    <row r="658" spans="1:37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</row>
    <row r="659" spans="1:37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</row>
    <row r="660" spans="1:37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</row>
    <row r="661" spans="1:37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</row>
    <row r="662" spans="1:37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</row>
    <row r="663" spans="1:37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</row>
    <row r="664" spans="1:37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</row>
    <row r="665" spans="1:37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</row>
    <row r="666" spans="1:37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</row>
    <row r="667" spans="1:37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</row>
    <row r="668" spans="1:37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</row>
    <row r="669" spans="1:37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</row>
    <row r="670" spans="1:37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</row>
    <row r="671" spans="1:37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</row>
    <row r="672" spans="1:37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</row>
    <row r="673" spans="1:37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</row>
    <row r="674" spans="1:37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</row>
    <row r="675" spans="1:37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</row>
    <row r="676" spans="1:37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</row>
    <row r="677" spans="1:37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</row>
    <row r="678" spans="1:37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</row>
    <row r="679" spans="1:37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</row>
    <row r="680" spans="1:37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</row>
    <row r="681" spans="1:37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</row>
    <row r="682" spans="1:37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</row>
    <row r="683" spans="1:37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</row>
    <row r="684" spans="1:37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</row>
    <row r="685" spans="1:37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</row>
    <row r="686" spans="1:37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</row>
    <row r="687" spans="1:37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</row>
    <row r="688" spans="1:37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</row>
    <row r="689" spans="1:37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</row>
    <row r="690" spans="1:37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</row>
    <row r="691" spans="1:37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</row>
    <row r="692" spans="1:37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</row>
    <row r="693" spans="1:37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</row>
    <row r="694" spans="1:37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</row>
    <row r="695" spans="1:37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</row>
    <row r="696" spans="1:37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</row>
    <row r="697" spans="1:37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</row>
    <row r="698" spans="1:37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</row>
    <row r="699" spans="1:37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</row>
    <row r="700" spans="1:37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</row>
    <row r="701" spans="1:37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</row>
    <row r="702" spans="1:37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</row>
    <row r="703" spans="1:37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</row>
    <row r="704" spans="1:37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</row>
    <row r="705" spans="1:37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</row>
    <row r="706" spans="1:37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</row>
    <row r="707" spans="1:37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</row>
    <row r="708" spans="1:37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</row>
    <row r="709" spans="1:37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</row>
    <row r="710" spans="1:37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</row>
    <row r="711" spans="1:37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</row>
    <row r="712" spans="1:37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</row>
    <row r="713" spans="1:37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</row>
    <row r="714" spans="1:37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</row>
    <row r="715" spans="1:37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</row>
    <row r="716" spans="1:37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</row>
    <row r="717" spans="1:37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</row>
    <row r="718" spans="1:37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</row>
    <row r="719" spans="1:37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</row>
    <row r="720" spans="1:37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</row>
    <row r="721" spans="1:37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</row>
    <row r="722" spans="1:37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</row>
    <row r="723" spans="1:37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</row>
    <row r="724" spans="1:37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</row>
    <row r="725" spans="1:37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</row>
    <row r="726" spans="1:37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</row>
    <row r="727" spans="1:37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</row>
    <row r="728" spans="1:37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</row>
    <row r="729" spans="1:37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</row>
    <row r="730" spans="1:37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</row>
    <row r="731" spans="1:37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</row>
    <row r="732" spans="1:37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</row>
    <row r="733" spans="1:37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</row>
    <row r="734" spans="1:37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</row>
    <row r="735" spans="1:37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</row>
    <row r="736" spans="1:37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</row>
    <row r="737" spans="1:37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</row>
    <row r="738" spans="1:37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</row>
    <row r="739" spans="1:37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</row>
    <row r="740" spans="1:37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</row>
    <row r="741" spans="1:37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</row>
    <row r="742" spans="1:37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</row>
    <row r="743" spans="1:37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</row>
    <row r="744" spans="1:37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</row>
    <row r="745" spans="1:37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</row>
    <row r="746" spans="1:37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</row>
    <row r="747" spans="1:37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</row>
    <row r="748" spans="1:37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</row>
    <row r="749" spans="1:37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</row>
    <row r="750" spans="1:37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</row>
    <row r="751" spans="1:37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</row>
    <row r="752" spans="1:37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</row>
    <row r="753" spans="1:37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</row>
    <row r="754" spans="1:37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</row>
    <row r="755" spans="1:37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</row>
    <row r="756" spans="1:37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</row>
    <row r="757" spans="1:37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</row>
    <row r="758" spans="1:37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</row>
    <row r="759" spans="1:37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</row>
    <row r="760" spans="1:37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</row>
    <row r="761" spans="1:37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</row>
    <row r="762" spans="1:37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</row>
    <row r="763" spans="1:37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</row>
    <row r="764" spans="1:37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</row>
    <row r="765" spans="1:37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</row>
    <row r="766" spans="1:37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</row>
    <row r="767" spans="1:37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</row>
    <row r="768" spans="1:37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</row>
    <row r="769" spans="1:37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</row>
    <row r="770" spans="1:37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</row>
    <row r="771" spans="1:37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</row>
    <row r="772" spans="1:37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</row>
    <row r="773" spans="1:37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</row>
    <row r="774" spans="1:37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</row>
    <row r="775" spans="1:37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</row>
    <row r="776" spans="1:37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</row>
    <row r="777" spans="1:37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</row>
    <row r="778" spans="1:37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</row>
    <row r="779" spans="1:37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</row>
    <row r="780" spans="1:37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</row>
    <row r="781" spans="1:37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</row>
    <row r="782" spans="1:37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</row>
    <row r="783" spans="1:37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</row>
    <row r="784" spans="1:37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</row>
    <row r="785" spans="1:37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</row>
    <row r="786" spans="1:37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</row>
    <row r="787" spans="1:37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</row>
    <row r="788" spans="1:37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</row>
    <row r="789" spans="1:37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</row>
    <row r="790" spans="1:37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</row>
    <row r="791" spans="1:37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</row>
    <row r="792" spans="1:37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</row>
    <row r="793" spans="1:37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</row>
    <row r="794" spans="1:37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</row>
    <row r="795" spans="1:37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</row>
    <row r="796" spans="1:37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</row>
    <row r="797" spans="1:37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</row>
    <row r="798" spans="1:37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</row>
    <row r="799" spans="1:37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</row>
    <row r="800" spans="1:37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</row>
    <row r="801" spans="1:37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</row>
    <row r="802" spans="1:37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</row>
    <row r="803" spans="1:37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</row>
    <row r="804" spans="1:37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</row>
    <row r="805" spans="1:37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</row>
    <row r="806" spans="1:37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</row>
    <row r="807" spans="1:37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</row>
    <row r="808" spans="1:37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</row>
    <row r="809" spans="1:37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</row>
    <row r="810" spans="1:37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</row>
    <row r="811" spans="1:37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</row>
    <row r="812" spans="1:37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</row>
    <row r="813" spans="1:37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</row>
    <row r="814" spans="1:37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</row>
    <row r="815" spans="1:37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</row>
    <row r="816" spans="1:37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</row>
    <row r="817" spans="1:37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</row>
    <row r="818" spans="1:37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</row>
    <row r="819" spans="1:37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</row>
    <row r="820" spans="1:37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</row>
    <row r="821" spans="1:37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</row>
    <row r="822" spans="1:37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</row>
    <row r="823" spans="1:37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</row>
    <row r="824" spans="1:37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</row>
    <row r="825" spans="1:37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</row>
    <row r="826" spans="1:37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</row>
    <row r="827" spans="1:37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</row>
    <row r="828" spans="1:37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</row>
    <row r="829" spans="1:37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</row>
    <row r="830" spans="1:37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</row>
    <row r="831" spans="1:37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</row>
    <row r="832" spans="1:37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</row>
    <row r="833" spans="1:37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</row>
    <row r="834" spans="1:37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</row>
    <row r="835" spans="1:37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</row>
    <row r="836" spans="1:37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</row>
    <row r="837" spans="1:37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</row>
    <row r="838" spans="1:37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</row>
    <row r="839" spans="1:37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</row>
    <row r="840" spans="1:37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</row>
    <row r="841" spans="1:37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</row>
    <row r="842" spans="1:37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</row>
    <row r="843" spans="1:37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</row>
    <row r="844" spans="1:37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</row>
    <row r="845" spans="1:37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</row>
    <row r="846" spans="1:37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</row>
    <row r="847" spans="1:37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</row>
    <row r="848" spans="1:37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</row>
    <row r="849" spans="1:37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</row>
    <row r="850" spans="1:37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</row>
    <row r="851" spans="1:37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</row>
    <row r="852" spans="1:37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</row>
    <row r="853" spans="1:37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</row>
    <row r="854" spans="1:37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</row>
    <row r="855" spans="1:37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</row>
    <row r="856" spans="1:37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</row>
    <row r="857" spans="1:37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</row>
    <row r="858" spans="1:37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</row>
    <row r="859" spans="1:37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</row>
    <row r="860" spans="1:37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</row>
    <row r="861" spans="1:37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</row>
    <row r="862" spans="1:37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</row>
    <row r="863" spans="1:37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</row>
    <row r="864" spans="1:37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</row>
    <row r="865" spans="1:37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</row>
    <row r="866" spans="1:37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</row>
    <row r="867" spans="1:37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</row>
    <row r="868" spans="1:37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</row>
    <row r="869" spans="1:37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</row>
    <row r="870" spans="1:37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</row>
    <row r="871" spans="1:37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</row>
    <row r="872" spans="1:37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</row>
    <row r="873" spans="1:37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</row>
    <row r="874" spans="1:37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</row>
    <row r="875" spans="1:37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</row>
    <row r="876" spans="1:37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</row>
    <row r="877" spans="1:37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</row>
    <row r="878" spans="1:37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</row>
    <row r="879" spans="1:37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</row>
    <row r="880" spans="1:37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</row>
    <row r="881" spans="1:37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</row>
    <row r="882" spans="1:37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</row>
    <row r="883" spans="1:37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</row>
    <row r="884" spans="1:37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</row>
    <row r="885" spans="1:37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</row>
    <row r="886" spans="1:37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</row>
    <row r="887" spans="1:37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</row>
    <row r="888" spans="1:37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</row>
    <row r="889" spans="1:37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</row>
    <row r="890" spans="1:37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</row>
    <row r="891" spans="1:37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</row>
    <row r="892" spans="1:37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</row>
    <row r="893" spans="1:37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</row>
    <row r="894" spans="1:37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</row>
    <row r="895" spans="1:37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</row>
    <row r="896" spans="1:37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</row>
    <row r="897" spans="1:37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</row>
    <row r="898" spans="1:37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</row>
    <row r="899" spans="1:37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</row>
    <row r="900" spans="1:37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</row>
    <row r="901" spans="1:37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</row>
    <row r="902" spans="1:37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</row>
    <row r="903" spans="1:37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</row>
    <row r="904" spans="1:37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</row>
    <row r="905" spans="1:37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</row>
    <row r="906" spans="1:37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</row>
    <row r="907" spans="1:37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</row>
    <row r="908" spans="1:37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</row>
    <row r="909" spans="1:37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</row>
    <row r="910" spans="1:37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</row>
    <row r="911" spans="1:37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</row>
    <row r="912" spans="1:37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</row>
    <row r="913" spans="1:37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</row>
    <row r="914" spans="1:37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</row>
    <row r="915" spans="1:37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</row>
    <row r="916" spans="1:37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</row>
    <row r="917" spans="1:37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</row>
    <row r="918" spans="1:37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</row>
    <row r="919" spans="1:37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</row>
    <row r="920" spans="1:37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</row>
    <row r="921" spans="1:37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</row>
    <row r="922" spans="1:37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</row>
    <row r="923" spans="1:37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</row>
    <row r="924" spans="1:37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</row>
    <row r="925" spans="1:37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</row>
    <row r="926" spans="1:37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</row>
    <row r="927" spans="1:37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</row>
    <row r="928" spans="1:37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</row>
    <row r="929" spans="1:37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</row>
    <row r="930" spans="1:37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</row>
    <row r="931" spans="1:37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</row>
    <row r="932" spans="1:37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</row>
    <row r="933" spans="1:37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</row>
    <row r="934" spans="1:37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</row>
    <row r="935" spans="1:37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</row>
    <row r="936" spans="1:37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</row>
    <row r="937" spans="1:37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</row>
    <row r="938" spans="1:37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</row>
    <row r="939" spans="1:37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</row>
    <row r="940" spans="1:37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</row>
    <row r="941" spans="1:37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</row>
    <row r="942" spans="1:37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</row>
    <row r="943" spans="1:37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</row>
    <row r="944" spans="1:37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</row>
    <row r="945" spans="1:37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</row>
    <row r="946" spans="1:37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</row>
    <row r="947" spans="1:37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</row>
    <row r="948" spans="1:37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</row>
    <row r="949" spans="1:37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</row>
    <row r="950" spans="1:37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</row>
    <row r="951" spans="1:37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</row>
    <row r="952" spans="1:37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</row>
    <row r="953" spans="1:37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</row>
    <row r="954" spans="1:37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</row>
    <row r="955" spans="1:37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</row>
    <row r="956" spans="1:37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</row>
    <row r="957" spans="1:37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</row>
    <row r="958" spans="1:37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</row>
    <row r="959" spans="1:37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</row>
    <row r="960" spans="1:37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</row>
    <row r="961" spans="1:37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</row>
    <row r="962" spans="1:37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</row>
    <row r="963" spans="1:37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</row>
    <row r="964" spans="1:37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</row>
    <row r="965" spans="1:37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</row>
    <row r="966" spans="1:37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</row>
    <row r="967" spans="1:37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</row>
    <row r="968" spans="1:37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</row>
    <row r="969" spans="1:37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</row>
    <row r="970" spans="1:37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</row>
    <row r="971" spans="1:37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</row>
    <row r="972" spans="1:37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</row>
    <row r="973" spans="1:37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</row>
    <row r="974" spans="1:37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</row>
    <row r="975" spans="1:37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</row>
    <row r="976" spans="1:37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</row>
    <row r="977" spans="1:37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</row>
    <row r="978" spans="1:37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</row>
    <row r="979" spans="1:37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</row>
    <row r="980" spans="1:37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</row>
    <row r="981" spans="1:37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</row>
    <row r="982" spans="1:37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</row>
    <row r="983" spans="1:37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</row>
    <row r="984" spans="1:37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</row>
    <row r="985" spans="1:37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</row>
    <row r="986" spans="1:37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</row>
    <row r="987" spans="1:37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</row>
    <row r="988" spans="1:37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</row>
    <row r="989" spans="1:37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</row>
    <row r="990" spans="1:37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</row>
    <row r="991" spans="1:37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</row>
    <row r="992" spans="1:37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</row>
    <row r="993" spans="1:37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</row>
    <row r="994" spans="1:37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</row>
    <row r="995" spans="1:37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</row>
    <row r="996" spans="1:37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</row>
    <row r="997" spans="1:37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</row>
    <row r="998" spans="1:37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</row>
    <row r="999" spans="1:37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</row>
    <row r="1000" spans="1:37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/>
  </sheetViews>
  <sheetFormatPr baseColWidth="10" defaultColWidth="12.6640625" defaultRowHeight="15" customHeight="1" x14ac:dyDescent="0.15"/>
  <cols>
    <col min="1" max="35" width="9.33203125" style="120" customWidth="1"/>
  </cols>
  <sheetData>
    <row r="1" spans="1:35" x14ac:dyDescent="0.2">
      <c r="A1" s="45" t="s">
        <v>210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</row>
    <row r="2" spans="1:35" x14ac:dyDescent="0.2">
      <c r="A2" s="46" t="s">
        <v>211</v>
      </c>
      <c r="B2" s="47">
        <v>2017</v>
      </c>
      <c r="C2" s="47">
        <v>2018</v>
      </c>
      <c r="D2" s="47">
        <v>2019</v>
      </c>
      <c r="E2" s="47">
        <v>2020</v>
      </c>
      <c r="F2" s="47">
        <v>2021</v>
      </c>
      <c r="G2" s="47">
        <v>2022</v>
      </c>
      <c r="H2" s="47">
        <v>2023</v>
      </c>
      <c r="I2" s="47">
        <v>2024</v>
      </c>
      <c r="J2" s="47">
        <v>2025</v>
      </c>
      <c r="K2" s="47">
        <v>2026</v>
      </c>
      <c r="L2" s="47">
        <v>2027</v>
      </c>
      <c r="M2" s="47">
        <v>2028</v>
      </c>
      <c r="N2" s="47">
        <v>2029</v>
      </c>
      <c r="O2" s="47">
        <v>2030</v>
      </c>
      <c r="P2" s="47">
        <v>2031</v>
      </c>
      <c r="Q2" s="47">
        <v>2032</v>
      </c>
      <c r="R2" s="47">
        <v>2033</v>
      </c>
      <c r="S2" s="47">
        <v>2034</v>
      </c>
      <c r="T2" s="47">
        <v>2035</v>
      </c>
      <c r="U2" s="47">
        <v>2036</v>
      </c>
      <c r="V2" s="47">
        <v>2037</v>
      </c>
      <c r="W2" s="47">
        <v>2038</v>
      </c>
      <c r="X2" s="47">
        <v>2039</v>
      </c>
      <c r="Y2" s="47">
        <v>2040</v>
      </c>
      <c r="Z2" s="47">
        <v>2041</v>
      </c>
      <c r="AA2" s="47">
        <v>2042</v>
      </c>
      <c r="AB2" s="47">
        <v>2043</v>
      </c>
      <c r="AC2" s="47">
        <v>2044</v>
      </c>
      <c r="AD2" s="47">
        <v>2045</v>
      </c>
      <c r="AE2" s="47">
        <v>2046</v>
      </c>
      <c r="AF2" s="47">
        <v>2047</v>
      </c>
      <c r="AG2" s="47">
        <v>2048</v>
      </c>
      <c r="AH2" s="47">
        <v>2049</v>
      </c>
      <c r="AI2" s="47">
        <v>2050</v>
      </c>
    </row>
    <row r="3" spans="1:35" x14ac:dyDescent="0.2">
      <c r="A3" s="39" t="s">
        <v>212</v>
      </c>
      <c r="B3" s="122"/>
      <c r="C3" s="122"/>
      <c r="D3" s="23">
        <v>15947527753489.58</v>
      </c>
      <c r="E3" s="23">
        <v>15694075926203.211</v>
      </c>
      <c r="F3" s="23">
        <v>15784160725523.52</v>
      </c>
      <c r="G3" s="23">
        <v>16061220151477.689</v>
      </c>
      <c r="H3" s="23">
        <v>16302924679469.43</v>
      </c>
      <c r="I3" s="23">
        <v>16451569051361.08</v>
      </c>
      <c r="J3" s="23">
        <v>16546546092563.4</v>
      </c>
      <c r="K3" s="23">
        <v>16691106698010.75</v>
      </c>
      <c r="L3" s="23">
        <v>16706574154304.9</v>
      </c>
      <c r="M3" s="23">
        <v>16851683508556.49</v>
      </c>
      <c r="N3" s="23">
        <v>16974046198169.9</v>
      </c>
      <c r="O3" s="23">
        <v>17104294084529.57</v>
      </c>
      <c r="P3" s="23">
        <v>17183551771177.52</v>
      </c>
      <c r="Q3" s="23">
        <v>17236463281033.949</v>
      </c>
      <c r="R3" s="23">
        <v>17295077877860.42</v>
      </c>
      <c r="S3" s="23">
        <v>17386099689931.211</v>
      </c>
      <c r="T3" s="23">
        <v>17478428362020.699</v>
      </c>
      <c r="U3" s="23">
        <v>17533566871296.051</v>
      </c>
      <c r="V3" s="23">
        <v>17665467250215.449</v>
      </c>
      <c r="W3" s="23">
        <v>17728589007704.961</v>
      </c>
      <c r="X3" s="23">
        <v>17797368996040.23</v>
      </c>
      <c r="Y3" s="23">
        <v>17921015686827.148</v>
      </c>
      <c r="Z3" s="23">
        <v>18059655054134.629</v>
      </c>
      <c r="AA3" s="23">
        <v>18177763894342.059</v>
      </c>
      <c r="AB3" s="23">
        <v>18297623514053.809</v>
      </c>
      <c r="AC3" s="23">
        <v>18432667399144.672</v>
      </c>
      <c r="AD3" s="23">
        <v>18571598257990.199</v>
      </c>
      <c r="AE3" s="23">
        <v>18685615903290.922</v>
      </c>
      <c r="AF3" s="23">
        <v>18800282989351.289</v>
      </c>
      <c r="AG3" s="23">
        <v>18884552736054.02</v>
      </c>
      <c r="AH3" s="23">
        <v>18950012612794.359</v>
      </c>
      <c r="AI3" s="23">
        <v>18959594974911.449</v>
      </c>
    </row>
    <row r="4" spans="1:35" x14ac:dyDescent="0.2">
      <c r="A4" s="39" t="s">
        <v>213</v>
      </c>
      <c r="B4" s="122"/>
      <c r="C4" s="122"/>
      <c r="D4" s="23">
        <v>765606636781.21899</v>
      </c>
      <c r="E4" s="23">
        <v>722726694091.89526</v>
      </c>
      <c r="F4" s="23">
        <v>696963169233.22791</v>
      </c>
      <c r="G4" s="23">
        <v>693771012635.61304</v>
      </c>
      <c r="H4" s="23">
        <v>710917443180.07947</v>
      </c>
      <c r="I4" s="23">
        <v>712260521631.74609</v>
      </c>
      <c r="J4" s="23">
        <v>715029881215.25269</v>
      </c>
      <c r="K4" s="23">
        <v>716848795555.93921</v>
      </c>
      <c r="L4" s="23">
        <v>713140440560.20044</v>
      </c>
      <c r="M4" s="23">
        <v>709799489420.24084</v>
      </c>
      <c r="N4" s="23">
        <v>706088055748.00696</v>
      </c>
      <c r="O4" s="23">
        <v>703476459240.19897</v>
      </c>
      <c r="P4" s="23">
        <v>698898891746.32495</v>
      </c>
      <c r="Q4" s="23">
        <v>696006677855.85889</v>
      </c>
      <c r="R4" s="23">
        <v>694580048684.82935</v>
      </c>
      <c r="S4" s="23">
        <v>691856077900.28589</v>
      </c>
      <c r="T4" s="23">
        <v>687365661834.00806</v>
      </c>
      <c r="U4" s="23">
        <v>686643983877.56128</v>
      </c>
      <c r="V4" s="23">
        <v>685420991093.84399</v>
      </c>
      <c r="W4" s="23">
        <v>684544000675.09839</v>
      </c>
      <c r="X4" s="23">
        <v>682963249728.04614</v>
      </c>
      <c r="Y4" s="23">
        <v>681741466829.66089</v>
      </c>
      <c r="Z4" s="23">
        <v>679239829476.60547</v>
      </c>
      <c r="AA4" s="23">
        <v>678454257990.44531</v>
      </c>
      <c r="AB4" s="23">
        <v>675697876302.29846</v>
      </c>
      <c r="AC4" s="23">
        <v>674355646221.51367</v>
      </c>
      <c r="AD4" s="23">
        <v>672914944429.47009</v>
      </c>
      <c r="AE4" s="23">
        <v>671230854132.35376</v>
      </c>
      <c r="AF4" s="23">
        <v>668661955430.16089</v>
      </c>
      <c r="AG4" s="23">
        <v>667279282445.12598</v>
      </c>
      <c r="AH4" s="23">
        <v>664281541025.33569</v>
      </c>
      <c r="AI4" s="23">
        <v>661598329279.06226</v>
      </c>
    </row>
    <row r="5" spans="1:35" x14ac:dyDescent="0.2">
      <c r="A5" s="39" t="s">
        <v>214</v>
      </c>
      <c r="B5" s="122"/>
      <c r="C5" s="122"/>
      <c r="D5" s="23">
        <v>26877390520177.68</v>
      </c>
      <c r="E5" s="23">
        <v>27306420412754.969</v>
      </c>
      <c r="F5" s="23">
        <v>27879309515222.559</v>
      </c>
      <c r="G5" s="23">
        <v>28654289303324.43</v>
      </c>
      <c r="H5" s="23">
        <v>29347372690185.391</v>
      </c>
      <c r="I5" s="23">
        <v>29896276695543.941</v>
      </c>
      <c r="J5" s="23">
        <v>30004524207227.25</v>
      </c>
      <c r="K5" s="23">
        <v>29876174192359.211</v>
      </c>
      <c r="L5" s="23">
        <v>29828947025297.391</v>
      </c>
      <c r="M5" s="23">
        <v>29891894579757.371</v>
      </c>
      <c r="N5" s="23">
        <v>30114111237741.641</v>
      </c>
      <c r="O5" s="23">
        <v>30056025375224.391</v>
      </c>
      <c r="P5" s="23">
        <v>30359105285172.059</v>
      </c>
      <c r="Q5" s="23">
        <v>30660084896781.941</v>
      </c>
      <c r="R5" s="23">
        <v>30776782090732.93</v>
      </c>
      <c r="S5" s="23">
        <v>31134573698178.18</v>
      </c>
      <c r="T5" s="23">
        <v>31470836370837.441</v>
      </c>
      <c r="U5" s="23">
        <v>31684199307936.301</v>
      </c>
      <c r="V5" s="23">
        <v>32221976871897.07</v>
      </c>
      <c r="W5" s="23">
        <v>32521861813331.469</v>
      </c>
      <c r="X5" s="23">
        <v>32856135702837.23</v>
      </c>
      <c r="Y5" s="23">
        <v>33278754132789.5</v>
      </c>
      <c r="Z5" s="23">
        <v>33723054242994.91</v>
      </c>
      <c r="AA5" s="23">
        <v>34127793833839.66</v>
      </c>
      <c r="AB5" s="23">
        <v>34531009661788.969</v>
      </c>
      <c r="AC5" s="23">
        <v>34988155675180.09</v>
      </c>
      <c r="AD5" s="23">
        <v>35483921490641.617</v>
      </c>
      <c r="AE5" s="23">
        <v>35890501635985.258</v>
      </c>
      <c r="AF5" s="23">
        <v>36497745927063.898</v>
      </c>
      <c r="AG5" s="23">
        <v>37008680732561.641</v>
      </c>
      <c r="AH5" s="23">
        <v>37535291824330.492</v>
      </c>
      <c r="AI5" s="23">
        <v>37872445332396.602</v>
      </c>
    </row>
    <row r="6" spans="1:35" x14ac:dyDescent="0.2">
      <c r="A6" s="39" t="s">
        <v>208</v>
      </c>
      <c r="B6" s="122"/>
      <c r="C6" s="122"/>
      <c r="D6" s="23">
        <v>22099244725925.828</v>
      </c>
      <c r="E6" s="23">
        <v>21779467315492.23</v>
      </c>
      <c r="F6" s="23">
        <v>21391800748431.379</v>
      </c>
      <c r="G6" s="23">
        <v>21268282293312.109</v>
      </c>
      <c r="H6" s="23">
        <v>20982203147885.84</v>
      </c>
      <c r="I6" s="23">
        <v>20816913060548.031</v>
      </c>
      <c r="J6" s="23">
        <v>20638597907989.039</v>
      </c>
      <c r="K6" s="23">
        <v>20636437742912.23</v>
      </c>
      <c r="L6" s="23">
        <v>20698060133942.809</v>
      </c>
      <c r="M6" s="23">
        <v>20861930524034.141</v>
      </c>
      <c r="N6" s="23">
        <v>20832021524551.309</v>
      </c>
      <c r="O6" s="23">
        <v>20916366258684.531</v>
      </c>
      <c r="P6" s="23">
        <v>20950071813280.578</v>
      </c>
      <c r="Q6" s="23">
        <v>20988667988425.719</v>
      </c>
      <c r="R6" s="23">
        <v>21026256127019.711</v>
      </c>
      <c r="S6" s="23">
        <v>21066347690192.941</v>
      </c>
      <c r="T6" s="23">
        <v>21097994746215.801</v>
      </c>
      <c r="U6" s="23">
        <v>21163873087804.738</v>
      </c>
      <c r="V6" s="23">
        <v>21237276138427.238</v>
      </c>
      <c r="W6" s="23">
        <v>21311942229597.359</v>
      </c>
      <c r="X6" s="23">
        <v>21403471537371.141</v>
      </c>
      <c r="Y6" s="23">
        <v>21533060748811.871</v>
      </c>
      <c r="Z6" s="23">
        <v>21679735110638.551</v>
      </c>
      <c r="AA6" s="23">
        <v>21819671856355.43</v>
      </c>
      <c r="AB6" s="23">
        <v>21959221824514.25</v>
      </c>
      <c r="AC6" s="23">
        <v>21998871619934.16</v>
      </c>
      <c r="AD6" s="23">
        <v>22060591494917.449</v>
      </c>
      <c r="AE6" s="23">
        <v>22069425903735.34</v>
      </c>
      <c r="AF6" s="23">
        <v>22240358517448.91</v>
      </c>
      <c r="AG6" s="23">
        <v>22410064192271.77</v>
      </c>
      <c r="AH6" s="23">
        <v>22579834229618.238</v>
      </c>
      <c r="AI6" s="23">
        <v>22826509372245.969</v>
      </c>
    </row>
    <row r="7" spans="1:35" x14ac:dyDescent="0.2">
      <c r="A7" s="39" t="s">
        <v>215</v>
      </c>
      <c r="B7" s="122"/>
      <c r="C7" s="122"/>
      <c r="D7" s="23">
        <v>-5651249830750.6201</v>
      </c>
      <c r="E7" s="23">
        <v>-5629287289354.9863</v>
      </c>
      <c r="F7" s="23">
        <v>-5652183400382.8252</v>
      </c>
      <c r="G7" s="23">
        <v>-5710209262658.0254</v>
      </c>
      <c r="H7" s="23">
        <v>-5787405542022.9053</v>
      </c>
      <c r="I7" s="23">
        <v>-5859882108391.542</v>
      </c>
      <c r="J7" s="23">
        <v>-5909374784207.9424</v>
      </c>
      <c r="K7" s="23">
        <v>-5881644096250.0469</v>
      </c>
      <c r="L7" s="23">
        <v>-5891769289700.7676</v>
      </c>
      <c r="M7" s="23">
        <v>-5866631278251.25</v>
      </c>
      <c r="N7" s="23">
        <v>-5892386451875.4688</v>
      </c>
      <c r="O7" s="23">
        <v>-5912529833733.3408</v>
      </c>
      <c r="P7" s="23">
        <v>-5945223043567.4932</v>
      </c>
      <c r="Q7" s="23">
        <v>-6016498376496.8271</v>
      </c>
      <c r="R7" s="23">
        <v>-6048799328783.9043</v>
      </c>
      <c r="S7" s="23">
        <v>-6079488597194.8721</v>
      </c>
      <c r="T7" s="23">
        <v>-6117587543479.1689</v>
      </c>
      <c r="U7" s="23">
        <v>-6170441756424.458</v>
      </c>
      <c r="V7" s="23">
        <v>-6223653757093.918</v>
      </c>
      <c r="W7" s="23">
        <v>-6278271408403.916</v>
      </c>
      <c r="X7" s="23">
        <v>-6340840333525.4463</v>
      </c>
      <c r="Y7" s="23">
        <v>-6393952433284.8721</v>
      </c>
      <c r="Z7" s="23">
        <v>-6439114630095.4434</v>
      </c>
      <c r="AA7" s="23">
        <v>-6474013789163.5742</v>
      </c>
      <c r="AB7" s="23">
        <v>-6508054829207.4482</v>
      </c>
      <c r="AC7" s="23">
        <v>-6532236650285.127</v>
      </c>
      <c r="AD7" s="23">
        <v>-6550375320108.8164</v>
      </c>
      <c r="AE7" s="23">
        <v>-6569229159882.127</v>
      </c>
      <c r="AF7" s="23">
        <v>-6589000540958.8369</v>
      </c>
      <c r="AG7" s="23">
        <v>-6624384480852.1074</v>
      </c>
      <c r="AH7" s="23">
        <v>-6656305730169.8643</v>
      </c>
      <c r="AI7" s="23">
        <v>-6713025547627.4785</v>
      </c>
    </row>
    <row r="8" spans="1:35" x14ac:dyDescent="0.2">
      <c r="A8" s="39" t="s">
        <v>216</v>
      </c>
      <c r="B8" s="122"/>
      <c r="C8" s="122"/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</row>
    <row r="9" spans="1:35" x14ac:dyDescent="0.2">
      <c r="A9" s="39" t="s">
        <v>217</v>
      </c>
      <c r="B9" s="122"/>
      <c r="C9" s="122"/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</row>
    <row r="10" spans="1:35" x14ac:dyDescent="0.2">
      <c r="A10" s="39" t="s">
        <v>218</v>
      </c>
      <c r="B10" s="122"/>
      <c r="C10" s="122"/>
      <c r="D10" s="23">
        <v>74463159293.989822</v>
      </c>
      <c r="E10" s="23">
        <v>74357952568.204346</v>
      </c>
      <c r="F10" s="23">
        <v>73173944468.851135</v>
      </c>
      <c r="G10" s="23">
        <v>72941726564.184036</v>
      </c>
      <c r="H10" s="23">
        <v>72575515718.007889</v>
      </c>
      <c r="I10" s="23">
        <v>71946707442.942978</v>
      </c>
      <c r="J10" s="23">
        <v>71956931685.760895</v>
      </c>
      <c r="K10" s="23">
        <v>71988398818.217545</v>
      </c>
      <c r="L10" s="23">
        <v>72264725123.686142</v>
      </c>
      <c r="M10" s="23">
        <v>72604160258.925598</v>
      </c>
      <c r="N10" s="23">
        <v>72963913087.417175</v>
      </c>
      <c r="O10" s="23">
        <v>74302654704.063538</v>
      </c>
      <c r="P10" s="23">
        <v>75514084157.532028</v>
      </c>
      <c r="Q10" s="23">
        <v>76580676337.474762</v>
      </c>
      <c r="R10" s="23">
        <v>77935635197.567184</v>
      </c>
      <c r="S10" s="23">
        <v>79142878860.807968</v>
      </c>
      <c r="T10" s="23">
        <v>80291726687.250381</v>
      </c>
      <c r="U10" s="23">
        <v>81699961132.851166</v>
      </c>
      <c r="V10" s="23">
        <v>83001332329.15416</v>
      </c>
      <c r="W10" s="23">
        <v>84301779390.517715</v>
      </c>
      <c r="X10" s="23">
        <v>85569195736.917664</v>
      </c>
      <c r="Y10" s="23">
        <v>87168702642.053268</v>
      </c>
      <c r="Z10" s="23">
        <v>88547106487.333588</v>
      </c>
      <c r="AA10" s="23">
        <v>90192221349.799438</v>
      </c>
      <c r="AB10" s="23">
        <v>91643797200.223465</v>
      </c>
      <c r="AC10" s="23">
        <v>93195774947.863739</v>
      </c>
      <c r="AD10" s="23">
        <v>94850712589.394485</v>
      </c>
      <c r="AE10" s="23">
        <v>96500720412.8992</v>
      </c>
      <c r="AF10" s="23">
        <v>98128249516.850433</v>
      </c>
      <c r="AG10" s="23">
        <v>99808604296.089325</v>
      </c>
      <c r="AH10" s="23">
        <v>101423974400.4435</v>
      </c>
      <c r="AI10" s="23">
        <v>103445476828.7458</v>
      </c>
    </row>
    <row r="11" spans="1:35" x14ac:dyDescent="0.2">
      <c r="A11" s="39" t="s">
        <v>219</v>
      </c>
      <c r="B11" s="122"/>
      <c r="C11" s="122"/>
      <c r="D11" s="23">
        <v>761316703395.38623</v>
      </c>
      <c r="E11" s="23">
        <v>883453080611.09119</v>
      </c>
      <c r="F11" s="23">
        <v>911494428653.86829</v>
      </c>
      <c r="G11" s="23">
        <v>940554114483.76648</v>
      </c>
      <c r="H11" s="23">
        <v>973178581866.87585</v>
      </c>
      <c r="I11" s="23">
        <v>1008186393235.881</v>
      </c>
      <c r="J11" s="23">
        <v>1022586551749.1479</v>
      </c>
      <c r="K11" s="23">
        <v>1033825086876.666</v>
      </c>
      <c r="L11" s="23">
        <v>1064338292924.413</v>
      </c>
      <c r="M11" s="23">
        <v>1064126592735.954</v>
      </c>
      <c r="N11" s="23">
        <v>1078665322648.181</v>
      </c>
      <c r="O11" s="23">
        <v>1095888549985.2061</v>
      </c>
      <c r="P11" s="23">
        <v>1111183872903.6609</v>
      </c>
      <c r="Q11" s="23">
        <v>1125607412423.5669</v>
      </c>
      <c r="R11" s="23">
        <v>1152657614453.282</v>
      </c>
      <c r="S11" s="23">
        <v>1155294295260.248</v>
      </c>
      <c r="T11" s="23">
        <v>1169257554825.968</v>
      </c>
      <c r="U11" s="23">
        <v>1187914017863.8511</v>
      </c>
      <c r="V11" s="23">
        <v>1198340508569.917</v>
      </c>
      <c r="W11" s="23">
        <v>1208710385027.6411</v>
      </c>
      <c r="X11" s="23">
        <v>1220598639838.22</v>
      </c>
      <c r="Y11" s="23">
        <v>1248471796533.7739</v>
      </c>
      <c r="Z11" s="23">
        <v>1259627587975.2849</v>
      </c>
      <c r="AA11" s="23">
        <v>1275619059592.2009</v>
      </c>
      <c r="AB11" s="23">
        <v>1288982597719.2161</v>
      </c>
      <c r="AC11" s="23">
        <v>1303833256228.1311</v>
      </c>
      <c r="AD11" s="23">
        <v>1315330272490.2781</v>
      </c>
      <c r="AE11" s="23">
        <v>1335541114917.9231</v>
      </c>
      <c r="AF11" s="23">
        <v>1349781620045.1321</v>
      </c>
      <c r="AG11" s="23">
        <v>1362069311847.8369</v>
      </c>
      <c r="AH11" s="23">
        <v>1380013485158.4939</v>
      </c>
      <c r="AI11" s="23">
        <v>1385064705427.541</v>
      </c>
    </row>
    <row r="12" spans="1:35" ht="15.75" customHeight="1" x14ac:dyDescent="0.2">
      <c r="A12" s="43" t="s">
        <v>220</v>
      </c>
      <c r="B12" s="44"/>
      <c r="C12" s="44"/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</row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0"/>
  <sheetViews>
    <sheetView topLeftCell="B1" workbookViewId="0"/>
  </sheetViews>
  <sheetFormatPr baseColWidth="10" defaultColWidth="12.6640625" defaultRowHeight="15" customHeight="1" x14ac:dyDescent="0.15"/>
  <cols>
    <col min="1" max="1" width="18.1640625" style="120" hidden="1" customWidth="1"/>
    <col min="2" max="2" width="40" style="120" customWidth="1"/>
    <col min="3" max="37" width="8" style="120" customWidth="1"/>
  </cols>
  <sheetData>
    <row r="1" spans="1:37" ht="15" customHeight="1" x14ac:dyDescent="0.2">
      <c r="A1" s="10"/>
      <c r="B1" s="26" t="s">
        <v>221</v>
      </c>
      <c r="C1" s="27">
        <v>2017</v>
      </c>
      <c r="D1" s="27">
        <v>2018</v>
      </c>
      <c r="E1" s="27">
        <v>2019</v>
      </c>
      <c r="F1" s="27">
        <v>2020</v>
      </c>
      <c r="G1" s="27">
        <v>2021</v>
      </c>
      <c r="H1" s="27">
        <v>2022</v>
      </c>
      <c r="I1" s="27">
        <v>2023</v>
      </c>
      <c r="J1" s="27">
        <v>2024</v>
      </c>
      <c r="K1" s="27">
        <v>2025</v>
      </c>
      <c r="L1" s="27">
        <v>2026</v>
      </c>
      <c r="M1" s="27">
        <v>2027</v>
      </c>
      <c r="N1" s="27">
        <v>2028</v>
      </c>
      <c r="O1" s="27">
        <v>2029</v>
      </c>
      <c r="P1" s="27">
        <v>2030</v>
      </c>
      <c r="Q1" s="27">
        <v>2031</v>
      </c>
      <c r="R1" s="27">
        <v>2032</v>
      </c>
      <c r="S1" s="27">
        <v>2033</v>
      </c>
      <c r="T1" s="27">
        <v>2034</v>
      </c>
      <c r="U1" s="27">
        <v>2035</v>
      </c>
      <c r="V1" s="27">
        <v>2036</v>
      </c>
      <c r="W1" s="27">
        <v>2037</v>
      </c>
      <c r="X1" s="27">
        <v>2038</v>
      </c>
      <c r="Y1" s="27">
        <v>2039</v>
      </c>
      <c r="Z1" s="27">
        <v>2040</v>
      </c>
      <c r="AA1" s="27">
        <v>2041</v>
      </c>
      <c r="AB1" s="27">
        <v>2042</v>
      </c>
      <c r="AC1" s="27">
        <v>2043</v>
      </c>
      <c r="AD1" s="27">
        <v>2044</v>
      </c>
      <c r="AE1" s="27">
        <v>2045</v>
      </c>
      <c r="AF1" s="27">
        <v>2046</v>
      </c>
      <c r="AG1" s="27">
        <v>2047</v>
      </c>
      <c r="AH1" s="27">
        <v>2048</v>
      </c>
      <c r="AI1" s="27">
        <v>2049</v>
      </c>
      <c r="AJ1" s="27">
        <v>2050</v>
      </c>
      <c r="AK1" s="10"/>
    </row>
    <row r="2" spans="1:37" ht="15" customHeight="1" x14ac:dyDescent="0.2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ht="15" customHeight="1" x14ac:dyDescent="0.2">
      <c r="A3" s="10"/>
      <c r="B3" s="10"/>
      <c r="C3" s="48" t="s">
        <v>222</v>
      </c>
      <c r="D3" s="48" t="s">
        <v>6</v>
      </c>
      <c r="E3" s="48"/>
      <c r="F3" s="48"/>
      <c r="G3" s="48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ht="15" customHeight="1" x14ac:dyDescent="0.2">
      <c r="A4" s="10"/>
      <c r="B4" s="10"/>
      <c r="C4" s="48" t="s">
        <v>223</v>
      </c>
      <c r="D4" s="48" t="s">
        <v>224</v>
      </c>
      <c r="E4" s="48"/>
      <c r="F4" s="48"/>
      <c r="G4" s="48" t="s">
        <v>225</v>
      </c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ht="15" customHeight="1" x14ac:dyDescent="0.2">
      <c r="A5" s="10"/>
      <c r="B5" s="10"/>
      <c r="C5" s="48" t="s">
        <v>226</v>
      </c>
      <c r="D5" s="48" t="s">
        <v>227</v>
      </c>
      <c r="E5" s="48"/>
      <c r="F5" s="48"/>
      <c r="G5" s="48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ht="15" customHeight="1" x14ac:dyDescent="0.2">
      <c r="A6" s="10"/>
      <c r="B6" s="10"/>
      <c r="C6" s="48" t="s">
        <v>228</v>
      </c>
      <c r="D6" s="48"/>
      <c r="E6" s="48" t="s">
        <v>229</v>
      </c>
      <c r="F6" s="48"/>
      <c r="G6" s="48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x14ac:dyDescent="0.2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x14ac:dyDescent="0.2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</row>
    <row r="10" spans="1:37" ht="15" customHeight="1" x14ac:dyDescent="0.2">
      <c r="A10" s="49" t="s">
        <v>230</v>
      </c>
      <c r="B10" s="25" t="s">
        <v>231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</row>
    <row r="11" spans="1:37" ht="15" customHeight="1" x14ac:dyDescent="0.2">
      <c r="A11" s="10"/>
      <c r="B11" s="26" t="s">
        <v>186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ht="15" customHeight="1" x14ac:dyDescent="0.2">
      <c r="A12" s="10"/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 t="s">
        <v>134</v>
      </c>
    </row>
    <row r="13" spans="1:37" ht="15" customHeight="1" x14ac:dyDescent="0.2">
      <c r="A13" s="10"/>
      <c r="B13" s="27" t="s">
        <v>232</v>
      </c>
      <c r="C13" s="27">
        <v>2017</v>
      </c>
      <c r="D13" s="27">
        <v>2018</v>
      </c>
      <c r="E13" s="27">
        <v>2019</v>
      </c>
      <c r="F13" s="27">
        <v>2020</v>
      </c>
      <c r="G13" s="27">
        <v>2021</v>
      </c>
      <c r="H13" s="27">
        <v>2022</v>
      </c>
      <c r="I13" s="27">
        <v>2023</v>
      </c>
      <c r="J13" s="27">
        <v>2024</v>
      </c>
      <c r="K13" s="27">
        <v>2025</v>
      </c>
      <c r="L13" s="27">
        <v>2026</v>
      </c>
      <c r="M13" s="27">
        <v>2027</v>
      </c>
      <c r="N13" s="27">
        <v>2028</v>
      </c>
      <c r="O13" s="27">
        <v>2029</v>
      </c>
      <c r="P13" s="27">
        <v>2030</v>
      </c>
      <c r="Q13" s="27">
        <v>2031</v>
      </c>
      <c r="R13" s="27">
        <v>2032</v>
      </c>
      <c r="S13" s="27">
        <v>2033</v>
      </c>
      <c r="T13" s="27">
        <v>2034</v>
      </c>
      <c r="U13" s="27">
        <v>2035</v>
      </c>
      <c r="V13" s="27">
        <v>2036</v>
      </c>
      <c r="W13" s="27">
        <v>2037</v>
      </c>
      <c r="X13" s="27">
        <v>2038</v>
      </c>
      <c r="Y13" s="27">
        <v>2039</v>
      </c>
      <c r="Z13" s="27">
        <v>2040</v>
      </c>
      <c r="AA13" s="27">
        <v>2041</v>
      </c>
      <c r="AB13" s="27">
        <v>2042</v>
      </c>
      <c r="AC13" s="27">
        <v>2043</v>
      </c>
      <c r="AD13" s="27">
        <v>2044</v>
      </c>
      <c r="AE13" s="27">
        <v>2045</v>
      </c>
      <c r="AF13" s="27">
        <v>2046</v>
      </c>
      <c r="AG13" s="27">
        <v>2047</v>
      </c>
      <c r="AH13" s="27">
        <v>2048</v>
      </c>
      <c r="AI13" s="27">
        <v>2049</v>
      </c>
      <c r="AJ13" s="27">
        <v>2050</v>
      </c>
      <c r="AK13" s="27">
        <v>2050</v>
      </c>
    </row>
    <row r="14" spans="1:37" ht="1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</row>
    <row r="15" spans="1:37" ht="15" customHeight="1" x14ac:dyDescent="0.15">
      <c r="A15" s="49" t="s">
        <v>233</v>
      </c>
      <c r="B15" s="19" t="s">
        <v>234</v>
      </c>
      <c r="C15" s="28">
        <v>15428.980469</v>
      </c>
      <c r="D15" s="28">
        <v>15405.497069999999</v>
      </c>
      <c r="E15" s="28">
        <v>15323.708984000001</v>
      </c>
      <c r="F15" s="28">
        <v>15159.971680000001</v>
      </c>
      <c r="G15" s="28">
        <v>14917.845703000001</v>
      </c>
      <c r="H15" s="28">
        <v>14628.935546999999</v>
      </c>
      <c r="I15" s="28">
        <v>14292.073242</v>
      </c>
      <c r="J15" s="28">
        <v>13935.911133</v>
      </c>
      <c r="K15" s="28">
        <v>13565.998046999999</v>
      </c>
      <c r="L15" s="28">
        <v>13277.203125</v>
      </c>
      <c r="M15" s="28">
        <v>13019.744140999999</v>
      </c>
      <c r="N15" s="28">
        <v>12784.965819999999</v>
      </c>
      <c r="O15" s="28">
        <v>12550.357421999999</v>
      </c>
      <c r="P15" s="28">
        <v>12335.547852</v>
      </c>
      <c r="Q15" s="28">
        <v>12134.970703000001</v>
      </c>
      <c r="R15" s="28">
        <v>11949.124023</v>
      </c>
      <c r="S15" s="28">
        <v>11778.060546999999</v>
      </c>
      <c r="T15" s="28">
        <v>11621.788086</v>
      </c>
      <c r="U15" s="28">
        <v>11477.595703000001</v>
      </c>
      <c r="V15" s="28">
        <v>11370.867188</v>
      </c>
      <c r="W15" s="28">
        <v>11287.214844</v>
      </c>
      <c r="X15" s="28">
        <v>11223.201171999999</v>
      </c>
      <c r="Y15" s="28">
        <v>11175.604492</v>
      </c>
      <c r="Z15" s="28">
        <v>11142.942383</v>
      </c>
      <c r="AA15" s="28">
        <v>11122.249023</v>
      </c>
      <c r="AB15" s="28">
        <v>11112.762694999999</v>
      </c>
      <c r="AC15" s="28">
        <v>11114.8125</v>
      </c>
      <c r="AD15" s="28">
        <v>11125.955078000001</v>
      </c>
      <c r="AE15" s="28">
        <v>11141.640625</v>
      </c>
      <c r="AF15" s="28">
        <v>11164.966796999999</v>
      </c>
      <c r="AG15" s="28">
        <v>11191.121094</v>
      </c>
      <c r="AH15" s="28">
        <v>11216.115234000001</v>
      </c>
      <c r="AI15" s="28">
        <v>11244.188477</v>
      </c>
      <c r="AJ15" s="28">
        <v>11271.484375</v>
      </c>
      <c r="AK15" s="29">
        <v>-9.7169999999999999E-3</v>
      </c>
    </row>
    <row r="16" spans="1:37" ht="15" customHeight="1" x14ac:dyDescent="0.2">
      <c r="A16" s="49" t="s">
        <v>235</v>
      </c>
      <c r="B16" s="16" t="s">
        <v>236</v>
      </c>
      <c r="C16" s="50">
        <v>15335.150390999999</v>
      </c>
      <c r="D16" s="50">
        <v>15269.456055000001</v>
      </c>
      <c r="E16" s="50">
        <v>15169.746094</v>
      </c>
      <c r="F16" s="50">
        <v>14974.8125</v>
      </c>
      <c r="G16" s="50">
        <v>14696.188477</v>
      </c>
      <c r="H16" s="50">
        <v>14372.848633</v>
      </c>
      <c r="I16" s="50">
        <v>14004.568359000001</v>
      </c>
      <c r="J16" s="50">
        <v>13595.412109000001</v>
      </c>
      <c r="K16" s="50">
        <v>13161.477539</v>
      </c>
      <c r="L16" s="50">
        <v>12844.557617</v>
      </c>
      <c r="M16" s="50">
        <v>12544.257812</v>
      </c>
      <c r="N16" s="50">
        <v>12271.507812</v>
      </c>
      <c r="O16" s="50">
        <v>11997.8125</v>
      </c>
      <c r="P16" s="50">
        <v>11740.967773</v>
      </c>
      <c r="Q16" s="50">
        <v>11512.417969</v>
      </c>
      <c r="R16" s="50">
        <v>11302.257812</v>
      </c>
      <c r="S16" s="50">
        <v>11104.021484000001</v>
      </c>
      <c r="T16" s="50">
        <v>10915.162109000001</v>
      </c>
      <c r="U16" s="50">
        <v>10746.730469</v>
      </c>
      <c r="V16" s="50">
        <v>10612.404296999999</v>
      </c>
      <c r="W16" s="50">
        <v>10502.84375</v>
      </c>
      <c r="X16" s="50">
        <v>10416.008789</v>
      </c>
      <c r="Y16" s="50">
        <v>10350.127930000001</v>
      </c>
      <c r="Z16" s="50">
        <v>10299.679688</v>
      </c>
      <c r="AA16" s="50">
        <v>10269.910156</v>
      </c>
      <c r="AB16" s="50">
        <v>10251.455078000001</v>
      </c>
      <c r="AC16" s="50">
        <v>10250.534180000001</v>
      </c>
      <c r="AD16" s="50">
        <v>10253.911133</v>
      </c>
      <c r="AE16" s="50">
        <v>10260.729492</v>
      </c>
      <c r="AF16" s="50">
        <v>10292.284180000001</v>
      </c>
      <c r="AG16" s="50">
        <v>10333.274414</v>
      </c>
      <c r="AH16" s="50">
        <v>10360.221680000001</v>
      </c>
      <c r="AI16" s="50">
        <v>10370.962890999999</v>
      </c>
      <c r="AJ16" s="50">
        <v>10381.070312</v>
      </c>
      <c r="AK16" s="33">
        <v>-1.1986E-2</v>
      </c>
    </row>
    <row r="17" spans="1:37" ht="15" customHeight="1" x14ac:dyDescent="0.2">
      <c r="A17" s="49" t="s">
        <v>237</v>
      </c>
      <c r="B17" s="16" t="s">
        <v>238</v>
      </c>
      <c r="C17" s="50">
        <v>9.1569839999999996</v>
      </c>
      <c r="D17" s="50">
        <v>43.012703000000002</v>
      </c>
      <c r="E17" s="50">
        <v>44.298954000000002</v>
      </c>
      <c r="F17" s="50">
        <v>52.465949999999999</v>
      </c>
      <c r="G17" s="50">
        <v>63.491283000000003</v>
      </c>
      <c r="H17" s="50">
        <v>71.578002999999995</v>
      </c>
      <c r="I17" s="50">
        <v>77.357467999999997</v>
      </c>
      <c r="J17" s="50">
        <v>104.88159899999999</v>
      </c>
      <c r="K17" s="50">
        <v>143.47879</v>
      </c>
      <c r="L17" s="50">
        <v>146.330536</v>
      </c>
      <c r="M17" s="50">
        <v>164.73542800000001</v>
      </c>
      <c r="N17" s="50">
        <v>178.723511</v>
      </c>
      <c r="O17" s="50">
        <v>194.286621</v>
      </c>
      <c r="P17" s="50">
        <v>212.83853099999999</v>
      </c>
      <c r="Q17" s="50">
        <v>217.02877799999999</v>
      </c>
      <c r="R17" s="50">
        <v>218.706253</v>
      </c>
      <c r="S17" s="50">
        <v>224.127533</v>
      </c>
      <c r="T17" s="50">
        <v>235.04330400000001</v>
      </c>
      <c r="U17" s="50">
        <v>238.42449999999999</v>
      </c>
      <c r="V17" s="50">
        <v>244.75335699999999</v>
      </c>
      <c r="W17" s="50">
        <v>249.607956</v>
      </c>
      <c r="X17" s="50">
        <v>251.68942300000001</v>
      </c>
      <c r="Y17" s="50">
        <v>249.42179899999999</v>
      </c>
      <c r="Z17" s="50">
        <v>246.14849899999999</v>
      </c>
      <c r="AA17" s="50">
        <v>234.973389</v>
      </c>
      <c r="AB17" s="50">
        <v>224.71127300000001</v>
      </c>
      <c r="AC17" s="50">
        <v>208.83667</v>
      </c>
      <c r="AD17" s="50">
        <v>198.043747</v>
      </c>
      <c r="AE17" s="50">
        <v>188.86973599999999</v>
      </c>
      <c r="AF17" s="50">
        <v>162.43597399999999</v>
      </c>
      <c r="AG17" s="50">
        <v>129.59371899999999</v>
      </c>
      <c r="AH17" s="50">
        <v>109.988777</v>
      </c>
      <c r="AI17" s="50">
        <v>109.858192</v>
      </c>
      <c r="AJ17" s="50">
        <v>110.01675400000001</v>
      </c>
      <c r="AK17" s="33">
        <v>2.9783E-2</v>
      </c>
    </row>
    <row r="18" spans="1:37" ht="15" customHeight="1" x14ac:dyDescent="0.2">
      <c r="A18" s="49" t="s">
        <v>239</v>
      </c>
      <c r="B18" s="16" t="s">
        <v>240</v>
      </c>
      <c r="C18" s="50">
        <v>60.853920000000002</v>
      </c>
      <c r="D18" s="50">
        <v>63.207065999999998</v>
      </c>
      <c r="E18" s="50">
        <v>68.963806000000005</v>
      </c>
      <c r="F18" s="50">
        <v>77.644913000000003</v>
      </c>
      <c r="G18" s="50">
        <v>85.732367999999994</v>
      </c>
      <c r="H18" s="50">
        <v>93.502289000000005</v>
      </c>
      <c r="I18" s="50">
        <v>100.80136899999999</v>
      </c>
      <c r="J18" s="50">
        <v>107.598206</v>
      </c>
      <c r="K18" s="50">
        <v>113.814278</v>
      </c>
      <c r="L18" s="50">
        <v>120.602844</v>
      </c>
      <c r="M18" s="50">
        <v>127.269402</v>
      </c>
      <c r="N18" s="50">
        <v>134.14170799999999</v>
      </c>
      <c r="O18" s="50">
        <v>140.60813899999999</v>
      </c>
      <c r="P18" s="50">
        <v>147.05969200000001</v>
      </c>
      <c r="Q18" s="50">
        <v>153.66433699999999</v>
      </c>
      <c r="R18" s="50">
        <v>159.30062899999999</v>
      </c>
      <c r="S18" s="50">
        <v>164.19001800000001</v>
      </c>
      <c r="T18" s="50">
        <v>168.79711900000001</v>
      </c>
      <c r="U18" s="50">
        <v>172.647324</v>
      </c>
      <c r="V18" s="50">
        <v>176.17077599999999</v>
      </c>
      <c r="W18" s="50">
        <v>179.40422100000001</v>
      </c>
      <c r="X18" s="50">
        <v>182.19274899999999</v>
      </c>
      <c r="Y18" s="50">
        <v>184.536057</v>
      </c>
      <c r="Z18" s="50">
        <v>187.16952499999999</v>
      </c>
      <c r="AA18" s="50">
        <v>189.247086</v>
      </c>
      <c r="AB18" s="50">
        <v>190.379639</v>
      </c>
      <c r="AC18" s="50">
        <v>191.20649700000001</v>
      </c>
      <c r="AD18" s="50">
        <v>191.812073</v>
      </c>
      <c r="AE18" s="50">
        <v>192.10318000000001</v>
      </c>
      <c r="AF18" s="50">
        <v>192.425049</v>
      </c>
      <c r="AG18" s="50">
        <v>192.67849699999999</v>
      </c>
      <c r="AH18" s="50">
        <v>192.679214</v>
      </c>
      <c r="AI18" s="50">
        <v>192.53387499999999</v>
      </c>
      <c r="AJ18" s="50">
        <v>192.14184599999999</v>
      </c>
      <c r="AK18" s="33">
        <v>3.5354999999999998E-2</v>
      </c>
    </row>
    <row r="19" spans="1:37" ht="15" customHeight="1" x14ac:dyDescent="0.2">
      <c r="A19" s="49" t="s">
        <v>241</v>
      </c>
      <c r="B19" s="16" t="s">
        <v>242</v>
      </c>
      <c r="C19" s="50">
        <v>8.0770090000000003</v>
      </c>
      <c r="D19" s="50">
        <v>6.9962720000000003</v>
      </c>
      <c r="E19" s="50">
        <v>5.8007540000000004</v>
      </c>
      <c r="F19" s="50">
        <v>5.3308289999999996</v>
      </c>
      <c r="G19" s="50">
        <v>5.01966</v>
      </c>
      <c r="H19" s="50">
        <v>4.7176429999999998</v>
      </c>
      <c r="I19" s="50">
        <v>4.4306369999999999</v>
      </c>
      <c r="J19" s="50">
        <v>4.1541180000000004</v>
      </c>
      <c r="K19" s="50">
        <v>3.9036010000000001</v>
      </c>
      <c r="L19" s="50">
        <v>3.6813410000000002</v>
      </c>
      <c r="M19" s="50">
        <v>3.4967679999999999</v>
      </c>
      <c r="N19" s="50">
        <v>3.33005</v>
      </c>
      <c r="O19" s="50">
        <v>3.1806969999999999</v>
      </c>
      <c r="P19" s="50">
        <v>3.0464380000000002</v>
      </c>
      <c r="Q19" s="50">
        <v>2.9362509999999999</v>
      </c>
      <c r="R19" s="50">
        <v>2.8520979999999998</v>
      </c>
      <c r="S19" s="50">
        <v>2.7820170000000002</v>
      </c>
      <c r="T19" s="50">
        <v>2.7439550000000001</v>
      </c>
      <c r="U19" s="50">
        <v>2.7154440000000002</v>
      </c>
      <c r="V19" s="50">
        <v>2.698159</v>
      </c>
      <c r="W19" s="50">
        <v>2.6841900000000001</v>
      </c>
      <c r="X19" s="50">
        <v>2.6790980000000002</v>
      </c>
      <c r="Y19" s="50">
        <v>2.6781470000000001</v>
      </c>
      <c r="Z19" s="50">
        <v>2.6794039999999999</v>
      </c>
      <c r="AA19" s="50">
        <v>2.6922079999999999</v>
      </c>
      <c r="AB19" s="50">
        <v>2.7077149999999999</v>
      </c>
      <c r="AC19" s="50">
        <v>2.7216269999999998</v>
      </c>
      <c r="AD19" s="50">
        <v>2.7357770000000001</v>
      </c>
      <c r="AE19" s="50">
        <v>2.7523939999999998</v>
      </c>
      <c r="AF19" s="50">
        <v>2.7694559999999999</v>
      </c>
      <c r="AG19" s="50">
        <v>2.7865679999999999</v>
      </c>
      <c r="AH19" s="50">
        <v>2.8049050000000002</v>
      </c>
      <c r="AI19" s="50">
        <v>2.818092</v>
      </c>
      <c r="AJ19" s="50">
        <v>2.8305720000000001</v>
      </c>
      <c r="AK19" s="33">
        <v>-2.7882000000000001E-2</v>
      </c>
    </row>
    <row r="20" spans="1:37" ht="15" customHeight="1" x14ac:dyDescent="0.2">
      <c r="A20" s="49" t="s">
        <v>243</v>
      </c>
      <c r="B20" s="16" t="s">
        <v>244</v>
      </c>
      <c r="C20" s="50">
        <v>3.931244</v>
      </c>
      <c r="D20" s="50">
        <v>4.3265010000000004</v>
      </c>
      <c r="E20" s="50">
        <v>4.0624180000000001</v>
      </c>
      <c r="F20" s="50">
        <v>3.9512130000000001</v>
      </c>
      <c r="G20" s="50">
        <v>3.6753840000000002</v>
      </c>
      <c r="H20" s="50">
        <v>3.3939149999999998</v>
      </c>
      <c r="I20" s="50">
        <v>3.1845400000000001</v>
      </c>
      <c r="J20" s="50">
        <v>2.967552</v>
      </c>
      <c r="K20" s="50">
        <v>2.772993</v>
      </c>
      <c r="L20" s="50">
        <v>2.5952959999999998</v>
      </c>
      <c r="M20" s="50">
        <v>2.482469</v>
      </c>
      <c r="N20" s="50">
        <v>2.3604159999999998</v>
      </c>
      <c r="O20" s="50">
        <v>2.2681010000000001</v>
      </c>
      <c r="P20" s="50">
        <v>2.162544</v>
      </c>
      <c r="Q20" s="50">
        <v>2.0674649999999999</v>
      </c>
      <c r="R20" s="50">
        <v>2.0058319999999998</v>
      </c>
      <c r="S20" s="50">
        <v>1.9528559999999999</v>
      </c>
      <c r="T20" s="50">
        <v>1.926577</v>
      </c>
      <c r="U20" s="50">
        <v>1.9053199999999999</v>
      </c>
      <c r="V20" s="50">
        <v>1.8984559999999999</v>
      </c>
      <c r="W20" s="50">
        <v>1.8916489999999999</v>
      </c>
      <c r="X20" s="50">
        <v>1.898957</v>
      </c>
      <c r="Y20" s="50">
        <v>1.910733</v>
      </c>
      <c r="Z20" s="50">
        <v>1.9252130000000001</v>
      </c>
      <c r="AA20" s="50">
        <v>1.9521839999999999</v>
      </c>
      <c r="AB20" s="50">
        <v>1.9897940000000001</v>
      </c>
      <c r="AC20" s="50">
        <v>2.0224250000000001</v>
      </c>
      <c r="AD20" s="50">
        <v>2.0561579999999999</v>
      </c>
      <c r="AE20" s="50">
        <v>2.0949239999999998</v>
      </c>
      <c r="AF20" s="50">
        <v>2.138347</v>
      </c>
      <c r="AG20" s="50">
        <v>2.1827390000000002</v>
      </c>
      <c r="AH20" s="50">
        <v>2.2323110000000002</v>
      </c>
      <c r="AI20" s="50">
        <v>2.279563</v>
      </c>
      <c r="AJ20" s="50">
        <v>2.3288139999999999</v>
      </c>
      <c r="AK20" s="33">
        <v>-1.917E-2</v>
      </c>
    </row>
    <row r="21" spans="1:37" ht="15" customHeight="1" x14ac:dyDescent="0.2">
      <c r="A21" s="49" t="s">
        <v>245</v>
      </c>
      <c r="B21" s="16" t="s">
        <v>189</v>
      </c>
      <c r="C21" s="50">
        <v>11.537136</v>
      </c>
      <c r="D21" s="50">
        <v>17.900618000000001</v>
      </c>
      <c r="E21" s="50">
        <v>29.66337</v>
      </c>
      <c r="F21" s="50">
        <v>43.691540000000003</v>
      </c>
      <c r="G21" s="50">
        <v>60.113934</v>
      </c>
      <c r="H21" s="50">
        <v>77.175849999999997</v>
      </c>
      <c r="I21" s="50">
        <v>94.003890999999996</v>
      </c>
      <c r="J21" s="50">
        <v>111.052177</v>
      </c>
      <c r="K21" s="50">
        <v>128.48336800000001</v>
      </c>
      <c r="L21" s="50">
        <v>145.28533899999999</v>
      </c>
      <c r="M21" s="50">
        <v>161.43392900000001</v>
      </c>
      <c r="N21" s="50">
        <v>177.16246000000001</v>
      </c>
      <c r="O21" s="50">
        <v>192.89389</v>
      </c>
      <c r="P21" s="50">
        <v>208.73147599999999</v>
      </c>
      <c r="Q21" s="50">
        <v>224.82223500000001</v>
      </c>
      <c r="R21" s="50">
        <v>240.96106</v>
      </c>
      <c r="S21" s="50">
        <v>257.17175300000002</v>
      </c>
      <c r="T21" s="50">
        <v>273.62857100000002</v>
      </c>
      <c r="U21" s="50">
        <v>290.11511200000001</v>
      </c>
      <c r="V21" s="50">
        <v>307.36251800000002</v>
      </c>
      <c r="W21" s="50">
        <v>324.78741500000001</v>
      </c>
      <c r="X21" s="50">
        <v>342.39038099999999</v>
      </c>
      <c r="Y21" s="50">
        <v>360.27218599999998</v>
      </c>
      <c r="Z21" s="50">
        <v>378.38275099999998</v>
      </c>
      <c r="AA21" s="50">
        <v>396.28463699999998</v>
      </c>
      <c r="AB21" s="50">
        <v>414.11938500000002</v>
      </c>
      <c r="AC21" s="50">
        <v>431.90869099999998</v>
      </c>
      <c r="AD21" s="50">
        <v>449.652466</v>
      </c>
      <c r="AE21" s="50">
        <v>467.21533199999999</v>
      </c>
      <c r="AF21" s="50">
        <v>484.91217</v>
      </c>
      <c r="AG21" s="50">
        <v>502.46365400000002</v>
      </c>
      <c r="AH21" s="50">
        <v>519.88464399999998</v>
      </c>
      <c r="AI21" s="50">
        <v>537.254456</v>
      </c>
      <c r="AJ21" s="50">
        <v>554.416382</v>
      </c>
      <c r="AK21" s="33">
        <v>0.11325</v>
      </c>
    </row>
    <row r="22" spans="1:37" ht="15" customHeight="1" x14ac:dyDescent="0.2">
      <c r="A22" s="49" t="s">
        <v>246</v>
      </c>
      <c r="B22" s="16" t="s">
        <v>247</v>
      </c>
      <c r="C22" s="50">
        <v>0.27376</v>
      </c>
      <c r="D22" s="50">
        <v>0.59876600000000002</v>
      </c>
      <c r="E22" s="50">
        <v>1.173962</v>
      </c>
      <c r="F22" s="50">
        <v>2.074811</v>
      </c>
      <c r="G22" s="50">
        <v>3.6237200000000001</v>
      </c>
      <c r="H22" s="50">
        <v>5.7200490000000004</v>
      </c>
      <c r="I22" s="50">
        <v>7.7269990000000002</v>
      </c>
      <c r="J22" s="50">
        <v>9.8447119999999995</v>
      </c>
      <c r="K22" s="50">
        <v>12.067842000000001</v>
      </c>
      <c r="L22" s="50">
        <v>14.150493000000001</v>
      </c>
      <c r="M22" s="50">
        <v>16.068527</v>
      </c>
      <c r="N22" s="50">
        <v>17.740499</v>
      </c>
      <c r="O22" s="50">
        <v>19.306999000000001</v>
      </c>
      <c r="P22" s="50">
        <v>20.741416999999998</v>
      </c>
      <c r="Q22" s="50">
        <v>22.034424000000001</v>
      </c>
      <c r="R22" s="50">
        <v>23.040400000000002</v>
      </c>
      <c r="S22" s="50">
        <v>23.813354</v>
      </c>
      <c r="T22" s="50">
        <v>24.486129999999999</v>
      </c>
      <c r="U22" s="50">
        <v>25.056366000000001</v>
      </c>
      <c r="V22" s="50">
        <v>25.579964</v>
      </c>
      <c r="W22" s="50">
        <v>25.995058</v>
      </c>
      <c r="X22" s="50">
        <v>26.341857999999998</v>
      </c>
      <c r="Y22" s="50">
        <v>26.657215000000001</v>
      </c>
      <c r="Z22" s="50">
        <v>26.957090000000001</v>
      </c>
      <c r="AA22" s="50">
        <v>27.189185999999999</v>
      </c>
      <c r="AB22" s="50">
        <v>27.399198999999999</v>
      </c>
      <c r="AC22" s="50">
        <v>27.583216</v>
      </c>
      <c r="AD22" s="50">
        <v>27.742733000000001</v>
      </c>
      <c r="AE22" s="50">
        <v>27.874962</v>
      </c>
      <c r="AF22" s="50">
        <v>28.002413000000001</v>
      </c>
      <c r="AG22" s="50">
        <v>28.141259999999999</v>
      </c>
      <c r="AH22" s="50">
        <v>28.302531999999999</v>
      </c>
      <c r="AI22" s="50">
        <v>28.480495000000001</v>
      </c>
      <c r="AJ22" s="50">
        <v>28.679655</v>
      </c>
      <c r="AK22" s="33">
        <v>0.128522</v>
      </c>
    </row>
    <row r="23" spans="1:37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</row>
    <row r="24" spans="1:37" ht="15" customHeight="1" x14ac:dyDescent="0.15">
      <c r="A24" s="49" t="s">
        <v>248</v>
      </c>
      <c r="B24" s="19" t="s">
        <v>249</v>
      </c>
      <c r="C24" s="28">
        <v>886.89825399999995</v>
      </c>
      <c r="D24" s="28">
        <v>901.04919400000006</v>
      </c>
      <c r="E24" s="28">
        <v>913.30731200000002</v>
      </c>
      <c r="F24" s="28">
        <v>917.23217799999998</v>
      </c>
      <c r="G24" s="28">
        <v>916.86462400000005</v>
      </c>
      <c r="H24" s="28">
        <v>915.28680399999996</v>
      </c>
      <c r="I24" s="28">
        <v>913.37457300000005</v>
      </c>
      <c r="J24" s="28">
        <v>910.667236</v>
      </c>
      <c r="K24" s="28">
        <v>911.52050799999995</v>
      </c>
      <c r="L24" s="28">
        <v>912.30297900000005</v>
      </c>
      <c r="M24" s="28">
        <v>912.036743</v>
      </c>
      <c r="N24" s="28">
        <v>913.76531999999997</v>
      </c>
      <c r="O24" s="28">
        <v>913.86468500000001</v>
      </c>
      <c r="P24" s="28">
        <v>913.95062299999995</v>
      </c>
      <c r="Q24" s="28">
        <v>916.18102999999996</v>
      </c>
      <c r="R24" s="28">
        <v>919.21929899999998</v>
      </c>
      <c r="S24" s="28">
        <v>923.73584000000005</v>
      </c>
      <c r="T24" s="28">
        <v>929.93817100000001</v>
      </c>
      <c r="U24" s="28">
        <v>937.46362299999998</v>
      </c>
      <c r="V24" s="28">
        <v>945.92535399999997</v>
      </c>
      <c r="W24" s="28">
        <v>955.72406000000001</v>
      </c>
      <c r="X24" s="28">
        <v>966.26245100000006</v>
      </c>
      <c r="Y24" s="28">
        <v>975.91790800000001</v>
      </c>
      <c r="Z24" s="28">
        <v>985.93042000000003</v>
      </c>
      <c r="AA24" s="28">
        <v>996.26336700000002</v>
      </c>
      <c r="AB24" s="28">
        <v>1006.739807</v>
      </c>
      <c r="AC24" s="28">
        <v>1018.405029</v>
      </c>
      <c r="AD24" s="28">
        <v>1030.961182</v>
      </c>
      <c r="AE24" s="28">
        <v>1044.946899</v>
      </c>
      <c r="AF24" s="28">
        <v>1059.743164</v>
      </c>
      <c r="AG24" s="28">
        <v>1074.5489500000001</v>
      </c>
      <c r="AH24" s="28">
        <v>1088.340698</v>
      </c>
      <c r="AI24" s="28">
        <v>1102.0864260000001</v>
      </c>
      <c r="AJ24" s="28">
        <v>1115.861206</v>
      </c>
      <c r="AK24" s="29">
        <v>6.7039999999999999E-3</v>
      </c>
    </row>
    <row r="25" spans="1:37" ht="15" customHeight="1" x14ac:dyDescent="0.2">
      <c r="A25" s="49" t="s">
        <v>250</v>
      </c>
      <c r="B25" s="16" t="s">
        <v>236</v>
      </c>
      <c r="C25" s="50">
        <v>606.36535600000002</v>
      </c>
      <c r="D25" s="50">
        <v>605.30755599999998</v>
      </c>
      <c r="E25" s="50">
        <v>607.949524</v>
      </c>
      <c r="F25" s="50">
        <v>604.13769500000001</v>
      </c>
      <c r="G25" s="50">
        <v>596.90875200000005</v>
      </c>
      <c r="H25" s="50">
        <v>589.81463599999995</v>
      </c>
      <c r="I25" s="50">
        <v>582.98095699999999</v>
      </c>
      <c r="J25" s="50">
        <v>571.22607400000004</v>
      </c>
      <c r="K25" s="50">
        <v>558.56311000000005</v>
      </c>
      <c r="L25" s="50">
        <v>555.41857900000002</v>
      </c>
      <c r="M25" s="50">
        <v>547.30902100000003</v>
      </c>
      <c r="N25" s="50">
        <v>541.48974599999997</v>
      </c>
      <c r="O25" s="50">
        <v>534.28338599999995</v>
      </c>
      <c r="P25" s="50">
        <v>526.783142</v>
      </c>
      <c r="Q25" s="50">
        <v>523.71209699999997</v>
      </c>
      <c r="R25" s="50">
        <v>523.11547900000005</v>
      </c>
      <c r="S25" s="50">
        <v>521.33709699999997</v>
      </c>
      <c r="T25" s="50">
        <v>519.05609100000004</v>
      </c>
      <c r="U25" s="50">
        <v>520.57098399999995</v>
      </c>
      <c r="V25" s="50">
        <v>521.24829099999999</v>
      </c>
      <c r="W25" s="50">
        <v>524.30822799999999</v>
      </c>
      <c r="X25" s="50">
        <v>529.17877199999998</v>
      </c>
      <c r="Y25" s="50">
        <v>536.13806199999999</v>
      </c>
      <c r="Z25" s="50">
        <v>543.30438200000003</v>
      </c>
      <c r="AA25" s="50">
        <v>554.95043899999996</v>
      </c>
      <c r="AB25" s="50">
        <v>565.55859399999997</v>
      </c>
      <c r="AC25" s="50">
        <v>579.68866000000003</v>
      </c>
      <c r="AD25" s="50">
        <v>591.68261700000005</v>
      </c>
      <c r="AE25" s="50">
        <v>603.73230000000001</v>
      </c>
      <c r="AF25" s="50">
        <v>627.194885</v>
      </c>
      <c r="AG25" s="50">
        <v>656.53930700000001</v>
      </c>
      <c r="AH25" s="50">
        <v>678.30609100000004</v>
      </c>
      <c r="AI25" s="50">
        <v>686.05108600000005</v>
      </c>
      <c r="AJ25" s="50">
        <v>693.75091599999996</v>
      </c>
      <c r="AK25" s="33">
        <v>4.2709999999999996E-3</v>
      </c>
    </row>
    <row r="26" spans="1:37" ht="15" customHeight="1" x14ac:dyDescent="0.2">
      <c r="A26" s="49" t="s">
        <v>251</v>
      </c>
      <c r="B26" s="16" t="s">
        <v>238</v>
      </c>
      <c r="C26" s="50">
        <v>1.2694559999999999</v>
      </c>
      <c r="D26" s="50">
        <v>6.8000879999999997</v>
      </c>
      <c r="E26" s="50">
        <v>7.8485060000000004</v>
      </c>
      <c r="F26" s="50">
        <v>10.106413999999999</v>
      </c>
      <c r="G26" s="50">
        <v>13.157337</v>
      </c>
      <c r="H26" s="50">
        <v>15.643520000000001</v>
      </c>
      <c r="I26" s="50">
        <v>17.898478999999998</v>
      </c>
      <c r="J26" s="50">
        <v>25.584816</v>
      </c>
      <c r="K26" s="50">
        <v>37.096310000000003</v>
      </c>
      <c r="L26" s="50">
        <v>39.877831</v>
      </c>
      <c r="M26" s="50">
        <v>47.133904000000001</v>
      </c>
      <c r="N26" s="50">
        <v>53.779693999999999</v>
      </c>
      <c r="O26" s="50">
        <v>61.241973999999999</v>
      </c>
      <c r="P26" s="50">
        <v>70.295379999999994</v>
      </c>
      <c r="Q26" s="50">
        <v>74.829680999999994</v>
      </c>
      <c r="R26" s="50">
        <v>79.007698000000005</v>
      </c>
      <c r="S26" s="50">
        <v>84.767646999999997</v>
      </c>
      <c r="T26" s="50">
        <v>93.049576000000002</v>
      </c>
      <c r="U26" s="50">
        <v>98.679580999999999</v>
      </c>
      <c r="V26" s="50">
        <v>105.63016500000001</v>
      </c>
      <c r="W26" s="50">
        <v>112.197945</v>
      </c>
      <c r="X26" s="50">
        <v>117.53334</v>
      </c>
      <c r="Y26" s="50">
        <v>121.15104700000001</v>
      </c>
      <c r="Z26" s="50">
        <v>124.08399199999999</v>
      </c>
      <c r="AA26" s="50">
        <v>123.46315</v>
      </c>
      <c r="AB26" s="50">
        <v>123.15036000000001</v>
      </c>
      <c r="AC26" s="50">
        <v>119.422455</v>
      </c>
      <c r="AD26" s="50">
        <v>118.49369</v>
      </c>
      <c r="AE26" s="50">
        <v>118.733879</v>
      </c>
      <c r="AF26" s="50">
        <v>107.510994</v>
      </c>
      <c r="AG26" s="50">
        <v>90.537163000000007</v>
      </c>
      <c r="AH26" s="50">
        <v>81.026687999999993</v>
      </c>
      <c r="AI26" s="50">
        <v>85.247459000000006</v>
      </c>
      <c r="AJ26" s="50">
        <v>89.920685000000006</v>
      </c>
      <c r="AK26" s="33">
        <v>8.4031999999999996E-2</v>
      </c>
    </row>
    <row r="27" spans="1:37" ht="15" customHeight="1" x14ac:dyDescent="0.2">
      <c r="A27" s="49" t="s">
        <v>252</v>
      </c>
      <c r="B27" s="16" t="s">
        <v>240</v>
      </c>
      <c r="C27" s="50">
        <v>278.04269399999998</v>
      </c>
      <c r="D27" s="50">
        <v>287.65640300000001</v>
      </c>
      <c r="E27" s="50">
        <v>296.228363</v>
      </c>
      <c r="F27" s="50">
        <v>301.69146699999999</v>
      </c>
      <c r="G27" s="50">
        <v>305.41622899999999</v>
      </c>
      <c r="H27" s="50">
        <v>308.36706500000003</v>
      </c>
      <c r="I27" s="50">
        <v>310.91235399999999</v>
      </c>
      <c r="J27" s="50">
        <v>312.15438799999998</v>
      </c>
      <c r="K27" s="50">
        <v>314.06976300000002</v>
      </c>
      <c r="L27" s="50">
        <v>315.123627</v>
      </c>
      <c r="M27" s="50">
        <v>315.64605699999998</v>
      </c>
      <c r="N27" s="50">
        <v>316.47167999999999</v>
      </c>
      <c r="O27" s="50">
        <v>316.24032599999998</v>
      </c>
      <c r="P27" s="50">
        <v>314.69564800000001</v>
      </c>
      <c r="Q27" s="50">
        <v>315.386505</v>
      </c>
      <c r="R27" s="50">
        <v>314.75930799999998</v>
      </c>
      <c r="S27" s="50">
        <v>315.19653299999999</v>
      </c>
      <c r="T27" s="50">
        <v>315.286224</v>
      </c>
      <c r="U27" s="50">
        <v>315.54571499999997</v>
      </c>
      <c r="V27" s="50">
        <v>316.24670400000002</v>
      </c>
      <c r="W27" s="50">
        <v>316.273346</v>
      </c>
      <c r="X27" s="50">
        <v>316.45166</v>
      </c>
      <c r="Y27" s="50">
        <v>315.36044299999998</v>
      </c>
      <c r="Z27" s="50">
        <v>315.10003699999999</v>
      </c>
      <c r="AA27" s="50">
        <v>314.21469100000002</v>
      </c>
      <c r="AB27" s="50">
        <v>314.199432</v>
      </c>
      <c r="AC27" s="50">
        <v>315.25479100000001</v>
      </c>
      <c r="AD27" s="50">
        <v>316.505493</v>
      </c>
      <c r="AE27" s="50">
        <v>317.94644199999999</v>
      </c>
      <c r="AF27" s="50">
        <v>320.25555400000002</v>
      </c>
      <c r="AG27" s="50">
        <v>322.41006499999997</v>
      </c>
      <c r="AH27" s="50">
        <v>323.64138800000001</v>
      </c>
      <c r="AI27" s="50">
        <v>325.08737200000002</v>
      </c>
      <c r="AJ27" s="50">
        <v>326.11346400000002</v>
      </c>
      <c r="AK27" s="33">
        <v>3.9290000000000002E-3</v>
      </c>
    </row>
    <row r="28" spans="1:37" ht="15" customHeight="1" x14ac:dyDescent="0.2">
      <c r="A28" s="49" t="s">
        <v>253</v>
      </c>
      <c r="B28" s="16" t="s">
        <v>244</v>
      </c>
      <c r="C28" s="50">
        <v>1.609E-3</v>
      </c>
      <c r="D28" s="50">
        <v>9.4325999999999993E-2</v>
      </c>
      <c r="E28" s="50">
        <v>0.18846099999999999</v>
      </c>
      <c r="F28" s="50">
        <v>0.27876299999999998</v>
      </c>
      <c r="G28" s="50">
        <v>0.36337999999999998</v>
      </c>
      <c r="H28" s="50">
        <v>0.44712600000000002</v>
      </c>
      <c r="I28" s="50">
        <v>0.52610999999999997</v>
      </c>
      <c r="J28" s="50">
        <v>0.60323300000000002</v>
      </c>
      <c r="K28" s="50">
        <v>0.65599700000000005</v>
      </c>
      <c r="L28" s="50">
        <v>0.70727399999999996</v>
      </c>
      <c r="M28" s="50">
        <v>0.75628099999999998</v>
      </c>
      <c r="N28" s="50">
        <v>0.80731200000000003</v>
      </c>
      <c r="O28" s="50">
        <v>0.85489499999999996</v>
      </c>
      <c r="P28" s="50">
        <v>0.90481800000000001</v>
      </c>
      <c r="Q28" s="50">
        <v>0.95170600000000005</v>
      </c>
      <c r="R28" s="50">
        <v>1.002084</v>
      </c>
      <c r="S28" s="50">
        <v>1.052915</v>
      </c>
      <c r="T28" s="50">
        <v>1.1075280000000001</v>
      </c>
      <c r="U28" s="50">
        <v>1.1627320000000001</v>
      </c>
      <c r="V28" s="50">
        <v>1.221336</v>
      </c>
      <c r="W28" s="50">
        <v>1.2831889999999999</v>
      </c>
      <c r="X28" s="50">
        <v>1.3456189999999999</v>
      </c>
      <c r="Y28" s="50">
        <v>1.412167</v>
      </c>
      <c r="Z28" s="50">
        <v>1.4769730000000001</v>
      </c>
      <c r="AA28" s="50">
        <v>1.5463089999999999</v>
      </c>
      <c r="AB28" s="50">
        <v>1.6127480000000001</v>
      </c>
      <c r="AC28" s="50">
        <v>1.6783729999999999</v>
      </c>
      <c r="AD28" s="50">
        <v>1.7484029999999999</v>
      </c>
      <c r="AE28" s="50">
        <v>1.8219860000000001</v>
      </c>
      <c r="AF28" s="50">
        <v>1.89697</v>
      </c>
      <c r="AG28" s="50">
        <v>1.9716309999999999</v>
      </c>
      <c r="AH28" s="50">
        <v>2.0540440000000002</v>
      </c>
      <c r="AI28" s="50">
        <v>2.1360269999999999</v>
      </c>
      <c r="AJ28" s="50">
        <v>2.2290230000000002</v>
      </c>
      <c r="AK28" s="33">
        <v>0.103879</v>
      </c>
    </row>
    <row r="29" spans="1:37" ht="15" customHeight="1" x14ac:dyDescent="0.2">
      <c r="A29" s="49" t="s">
        <v>254</v>
      </c>
      <c r="B29" s="16" t="s">
        <v>242</v>
      </c>
      <c r="C29" s="50">
        <v>1.2190970000000001</v>
      </c>
      <c r="D29" s="50">
        <v>1.1907669999999999</v>
      </c>
      <c r="E29" s="50">
        <v>1.0924970000000001</v>
      </c>
      <c r="F29" s="50">
        <v>0.95423199999999997</v>
      </c>
      <c r="G29" s="50">
        <v>0.89489200000000002</v>
      </c>
      <c r="H29" s="50">
        <v>0.83210700000000004</v>
      </c>
      <c r="I29" s="50">
        <v>0.81816</v>
      </c>
      <c r="J29" s="50">
        <v>0.80513400000000002</v>
      </c>
      <c r="K29" s="50">
        <v>0.78724899999999998</v>
      </c>
      <c r="L29" s="50">
        <v>0.77361199999999997</v>
      </c>
      <c r="M29" s="50">
        <v>0.75269200000000003</v>
      </c>
      <c r="N29" s="50">
        <v>0.73995500000000003</v>
      </c>
      <c r="O29" s="50">
        <v>0.73058800000000002</v>
      </c>
      <c r="P29" s="50">
        <v>0.72006199999999998</v>
      </c>
      <c r="Q29" s="50">
        <v>0.71318700000000002</v>
      </c>
      <c r="R29" s="50">
        <v>0.70891499999999996</v>
      </c>
      <c r="S29" s="50">
        <v>0.71754899999999999</v>
      </c>
      <c r="T29" s="50">
        <v>0.734263</v>
      </c>
      <c r="U29" s="50">
        <v>0.75947399999999998</v>
      </c>
      <c r="V29" s="50">
        <v>0.79141499999999998</v>
      </c>
      <c r="W29" s="50">
        <v>0.82972599999999996</v>
      </c>
      <c r="X29" s="50">
        <v>0.877413</v>
      </c>
      <c r="Y29" s="50">
        <v>0.93452500000000005</v>
      </c>
      <c r="Z29" s="50">
        <v>0.99819899999999995</v>
      </c>
      <c r="AA29" s="50">
        <v>1.073186</v>
      </c>
      <c r="AB29" s="50">
        <v>1.1556340000000001</v>
      </c>
      <c r="AC29" s="50">
        <v>1.24983</v>
      </c>
      <c r="AD29" s="50">
        <v>1.368331</v>
      </c>
      <c r="AE29" s="50">
        <v>1.4950699999999999</v>
      </c>
      <c r="AF29" s="50">
        <v>1.6109979999999999</v>
      </c>
      <c r="AG29" s="50">
        <v>1.7607680000000001</v>
      </c>
      <c r="AH29" s="50">
        <v>1.920488</v>
      </c>
      <c r="AI29" s="50">
        <v>2.110897</v>
      </c>
      <c r="AJ29" s="50">
        <v>2.3282159999999998</v>
      </c>
      <c r="AK29" s="33">
        <v>2.1173999999999998E-2</v>
      </c>
    </row>
    <row r="30" spans="1:37" ht="15" customHeight="1" x14ac:dyDescent="0.2">
      <c r="A30" s="49" t="s">
        <v>255</v>
      </c>
      <c r="B30" s="16" t="s">
        <v>189</v>
      </c>
      <c r="C30" s="50">
        <v>0</v>
      </c>
      <c r="D30" s="50">
        <v>0</v>
      </c>
      <c r="E30" s="50">
        <v>0</v>
      </c>
      <c r="F30" s="50">
        <v>6.3650999999999999E-2</v>
      </c>
      <c r="G30" s="50">
        <v>0.12402100000000001</v>
      </c>
      <c r="H30" s="50">
        <v>0.18240100000000001</v>
      </c>
      <c r="I30" s="50">
        <v>0.23846999999999999</v>
      </c>
      <c r="J30" s="50">
        <v>0.29357899999999998</v>
      </c>
      <c r="K30" s="50">
        <v>0.34808099999999997</v>
      </c>
      <c r="L30" s="50">
        <v>0.40206799999999998</v>
      </c>
      <c r="M30" s="50">
        <v>0.438809</v>
      </c>
      <c r="N30" s="50">
        <v>0.47697400000000001</v>
      </c>
      <c r="O30" s="50">
        <v>0.51349900000000004</v>
      </c>
      <c r="P30" s="50">
        <v>0.55158600000000002</v>
      </c>
      <c r="Q30" s="50">
        <v>0.58777000000000001</v>
      </c>
      <c r="R30" s="50">
        <v>0.62582899999999997</v>
      </c>
      <c r="S30" s="50">
        <v>0.66410400000000003</v>
      </c>
      <c r="T30" s="50">
        <v>0.704511</v>
      </c>
      <c r="U30" s="50">
        <v>0.74516099999999996</v>
      </c>
      <c r="V30" s="50">
        <v>0.78740399999999999</v>
      </c>
      <c r="W30" s="50">
        <v>0.83168399999999998</v>
      </c>
      <c r="X30" s="50">
        <v>0.87562399999999996</v>
      </c>
      <c r="Y30" s="50">
        <v>0.92164299999999999</v>
      </c>
      <c r="Z30" s="50">
        <v>0.96685500000000002</v>
      </c>
      <c r="AA30" s="50">
        <v>1.0155620000000001</v>
      </c>
      <c r="AB30" s="50">
        <v>1.0630539999999999</v>
      </c>
      <c r="AC30" s="50">
        <v>1.110935</v>
      </c>
      <c r="AD30" s="50">
        <v>1.1625779999999999</v>
      </c>
      <c r="AE30" s="50">
        <v>1.2173350000000001</v>
      </c>
      <c r="AF30" s="50">
        <v>1.273639</v>
      </c>
      <c r="AG30" s="50">
        <v>1.3301019999999999</v>
      </c>
      <c r="AH30" s="50">
        <v>1.3919870000000001</v>
      </c>
      <c r="AI30" s="50">
        <v>1.4536420000000001</v>
      </c>
      <c r="AJ30" s="50">
        <v>1.518894</v>
      </c>
      <c r="AK30" s="33" t="s">
        <v>141</v>
      </c>
    </row>
    <row r="31" spans="1:37" ht="15" customHeight="1" x14ac:dyDescent="0.2">
      <c r="A31" s="49" t="s">
        <v>256</v>
      </c>
      <c r="B31" s="16" t="s">
        <v>247</v>
      </c>
      <c r="C31" s="50">
        <v>0</v>
      </c>
      <c r="D31" s="50">
        <v>0</v>
      </c>
      <c r="E31" s="50">
        <v>0</v>
      </c>
      <c r="F31" s="50">
        <v>0</v>
      </c>
      <c r="G31" s="50">
        <v>0</v>
      </c>
      <c r="H31" s="50">
        <v>0</v>
      </c>
      <c r="I31" s="50">
        <v>0</v>
      </c>
      <c r="J31" s="50">
        <v>0</v>
      </c>
      <c r="K31" s="50">
        <v>0</v>
      </c>
      <c r="L31" s="50">
        <v>0</v>
      </c>
      <c r="M31" s="50">
        <v>0</v>
      </c>
      <c r="N31" s="50">
        <v>0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  <c r="Y31" s="50">
        <v>0</v>
      </c>
      <c r="Z31" s="50">
        <v>0</v>
      </c>
      <c r="AA31" s="50">
        <v>0</v>
      </c>
      <c r="AB31" s="50">
        <v>0</v>
      </c>
      <c r="AC31" s="50">
        <v>0</v>
      </c>
      <c r="AD31" s="50">
        <v>0</v>
      </c>
      <c r="AE31" s="50">
        <v>0</v>
      </c>
      <c r="AF31" s="50">
        <v>0</v>
      </c>
      <c r="AG31" s="50">
        <v>0</v>
      </c>
      <c r="AH31" s="50">
        <v>0</v>
      </c>
      <c r="AI31" s="50">
        <v>0</v>
      </c>
      <c r="AJ31" s="50">
        <v>0</v>
      </c>
      <c r="AK31" s="33" t="s">
        <v>141</v>
      </c>
    </row>
    <row r="32" spans="1:37" ht="15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 ht="15" customHeight="1" x14ac:dyDescent="0.15">
      <c r="A33" s="49" t="s">
        <v>257</v>
      </c>
      <c r="B33" s="19" t="s">
        <v>258</v>
      </c>
      <c r="C33" s="28">
        <v>5649.7138670000004</v>
      </c>
      <c r="D33" s="28">
        <v>5725.2592770000001</v>
      </c>
      <c r="E33" s="28">
        <v>5818.2104490000002</v>
      </c>
      <c r="F33" s="28">
        <v>5830.0400390000004</v>
      </c>
      <c r="G33" s="28">
        <v>5814.6381840000004</v>
      </c>
      <c r="H33" s="28">
        <v>5814.2666019999997</v>
      </c>
      <c r="I33" s="28">
        <v>5813.0493159999996</v>
      </c>
      <c r="J33" s="28">
        <v>5804.3056640000004</v>
      </c>
      <c r="K33" s="28">
        <v>5792.9770509999998</v>
      </c>
      <c r="L33" s="28">
        <v>5777.2124020000001</v>
      </c>
      <c r="M33" s="28">
        <v>5741.1816410000001</v>
      </c>
      <c r="N33" s="28">
        <v>5710.9765619999998</v>
      </c>
      <c r="O33" s="28">
        <v>5669.7436520000001</v>
      </c>
      <c r="P33" s="28">
        <v>5629.2807620000003</v>
      </c>
      <c r="Q33" s="28">
        <v>5599.5834960000002</v>
      </c>
      <c r="R33" s="28">
        <v>5569.5664059999999</v>
      </c>
      <c r="S33" s="28">
        <v>5545.65625</v>
      </c>
      <c r="T33" s="28">
        <v>5537.8217770000001</v>
      </c>
      <c r="U33" s="28">
        <v>5547.3720700000003</v>
      </c>
      <c r="V33" s="28">
        <v>5561.8339839999999</v>
      </c>
      <c r="W33" s="28">
        <v>5587.001953</v>
      </c>
      <c r="X33" s="28">
        <v>5616.1782229999999</v>
      </c>
      <c r="Y33" s="28">
        <v>5643.7475590000004</v>
      </c>
      <c r="Z33" s="28">
        <v>5665.5419920000004</v>
      </c>
      <c r="AA33" s="28">
        <v>5698.0361329999996</v>
      </c>
      <c r="AB33" s="28">
        <v>5732.9047849999997</v>
      </c>
      <c r="AC33" s="28">
        <v>5773.46875</v>
      </c>
      <c r="AD33" s="28">
        <v>5824.3999020000001</v>
      </c>
      <c r="AE33" s="28">
        <v>5880.1401370000003</v>
      </c>
      <c r="AF33" s="28">
        <v>5936.2446289999998</v>
      </c>
      <c r="AG33" s="28">
        <v>5998.6572269999997</v>
      </c>
      <c r="AH33" s="28">
        <v>6065.2211909999996</v>
      </c>
      <c r="AI33" s="28">
        <v>6124.8315430000002</v>
      </c>
      <c r="AJ33" s="28">
        <v>6190.8994140000004</v>
      </c>
      <c r="AK33" s="29">
        <v>2.447E-3</v>
      </c>
    </row>
    <row r="34" spans="1:37" ht="15" customHeight="1" x14ac:dyDescent="0.2">
      <c r="A34" s="49" t="s">
        <v>259</v>
      </c>
      <c r="B34" s="16" t="s">
        <v>260</v>
      </c>
      <c r="C34" s="50">
        <v>524.60040300000003</v>
      </c>
      <c r="D34" s="50">
        <v>526.050659</v>
      </c>
      <c r="E34" s="50">
        <v>531.52697799999999</v>
      </c>
      <c r="F34" s="50">
        <v>534.25390600000003</v>
      </c>
      <c r="G34" s="50">
        <v>536.15460199999995</v>
      </c>
      <c r="H34" s="50">
        <v>538.68640100000005</v>
      </c>
      <c r="I34" s="50">
        <v>542.30346699999996</v>
      </c>
      <c r="J34" s="50">
        <v>545.79400599999997</v>
      </c>
      <c r="K34" s="50">
        <v>547.48040800000001</v>
      </c>
      <c r="L34" s="50">
        <v>552.80963099999997</v>
      </c>
      <c r="M34" s="50">
        <v>555.23925799999995</v>
      </c>
      <c r="N34" s="50">
        <v>559.45953399999996</v>
      </c>
      <c r="O34" s="50">
        <v>565.21630900000002</v>
      </c>
      <c r="P34" s="50">
        <v>567.23321499999997</v>
      </c>
      <c r="Q34" s="50">
        <v>575.14086899999995</v>
      </c>
      <c r="R34" s="50">
        <v>580.80810499999995</v>
      </c>
      <c r="S34" s="50">
        <v>587.01580799999999</v>
      </c>
      <c r="T34" s="50">
        <v>595.18499799999995</v>
      </c>
      <c r="U34" s="50">
        <v>604.73083499999996</v>
      </c>
      <c r="V34" s="50">
        <v>615.77203399999996</v>
      </c>
      <c r="W34" s="50">
        <v>626.92511000000002</v>
      </c>
      <c r="X34" s="50">
        <v>641.21844499999997</v>
      </c>
      <c r="Y34" s="50">
        <v>653.27844200000004</v>
      </c>
      <c r="Z34" s="50">
        <v>668.64556900000002</v>
      </c>
      <c r="AA34" s="50">
        <v>683.95617700000003</v>
      </c>
      <c r="AB34" s="50">
        <v>700.56817599999999</v>
      </c>
      <c r="AC34" s="50">
        <v>719.54101600000001</v>
      </c>
      <c r="AD34" s="50">
        <v>737.58557099999996</v>
      </c>
      <c r="AE34" s="50">
        <v>756.44464100000005</v>
      </c>
      <c r="AF34" s="50">
        <v>780.32104500000003</v>
      </c>
      <c r="AG34" s="50">
        <v>807.35449200000005</v>
      </c>
      <c r="AH34" s="50">
        <v>832.86004600000001</v>
      </c>
      <c r="AI34" s="50">
        <v>852.19982900000002</v>
      </c>
      <c r="AJ34" s="50">
        <v>872.95385699999997</v>
      </c>
      <c r="AK34" s="33">
        <v>1.5953999999999999E-2</v>
      </c>
    </row>
    <row r="35" spans="1:37" ht="15" customHeight="1" x14ac:dyDescent="0.2">
      <c r="A35" s="49" t="s">
        <v>261</v>
      </c>
      <c r="B35" s="16" t="s">
        <v>240</v>
      </c>
      <c r="C35" s="50">
        <v>5085.1342770000001</v>
      </c>
      <c r="D35" s="50">
        <v>5153.1601559999999</v>
      </c>
      <c r="E35" s="50">
        <v>5236.2329099999997</v>
      </c>
      <c r="F35" s="50">
        <v>5242.0927730000003</v>
      </c>
      <c r="G35" s="50">
        <v>5222.1313479999999</v>
      </c>
      <c r="H35" s="50">
        <v>5216.7358400000003</v>
      </c>
      <c r="I35" s="50">
        <v>5209.6865230000003</v>
      </c>
      <c r="J35" s="50">
        <v>5193.9990230000003</v>
      </c>
      <c r="K35" s="50">
        <v>5176.4580079999996</v>
      </c>
      <c r="L35" s="50">
        <v>5153.033203</v>
      </c>
      <c r="M35" s="50">
        <v>5111.0419920000004</v>
      </c>
      <c r="N35" s="50">
        <v>5072.7846680000002</v>
      </c>
      <c r="O35" s="50">
        <v>5021.736328</v>
      </c>
      <c r="P35" s="50">
        <v>4973.982422</v>
      </c>
      <c r="Q35" s="50">
        <v>4932.1289059999999</v>
      </c>
      <c r="R35" s="50">
        <v>4891.7700199999999</v>
      </c>
      <c r="S35" s="50">
        <v>4855.5639650000003</v>
      </c>
      <c r="T35" s="50">
        <v>4831.9931640000004</v>
      </c>
      <c r="U35" s="50">
        <v>4824.6523440000001</v>
      </c>
      <c r="V35" s="50">
        <v>4819.5981449999999</v>
      </c>
      <c r="W35" s="50">
        <v>4824.5913090000004</v>
      </c>
      <c r="X35" s="50">
        <v>4829.9501950000003</v>
      </c>
      <c r="Y35" s="50">
        <v>4835.8374020000001</v>
      </c>
      <c r="Z35" s="50">
        <v>4831.5805659999996</v>
      </c>
      <c r="AA35" s="50">
        <v>4838.6494140000004</v>
      </c>
      <c r="AB35" s="50">
        <v>4845.703125</v>
      </c>
      <c r="AC35" s="50">
        <v>4856.3198240000002</v>
      </c>
      <c r="AD35" s="50">
        <v>4875.8486329999996</v>
      </c>
      <c r="AE35" s="50">
        <v>4897.5234380000002</v>
      </c>
      <c r="AF35" s="50">
        <v>4917.9125979999999</v>
      </c>
      <c r="AG35" s="50">
        <v>4942.810547</v>
      </c>
      <c r="AH35" s="50">
        <v>4969.4038090000004</v>
      </c>
      <c r="AI35" s="50">
        <v>4989.3945309999999</v>
      </c>
      <c r="AJ35" s="50">
        <v>5013.7705079999996</v>
      </c>
      <c r="AK35" s="33">
        <v>-8.5700000000000001E-4</v>
      </c>
    </row>
    <row r="36" spans="1:37" ht="15" customHeight="1" x14ac:dyDescent="0.2">
      <c r="A36" s="49" t="s">
        <v>262</v>
      </c>
      <c r="B36" s="16" t="s">
        <v>242</v>
      </c>
      <c r="C36" s="50">
        <v>38.148581999999998</v>
      </c>
      <c r="D36" s="50">
        <v>41.969741999999997</v>
      </c>
      <c r="E36" s="50">
        <v>45.182625000000002</v>
      </c>
      <c r="F36" s="50">
        <v>47.002907</v>
      </c>
      <c r="G36" s="50">
        <v>48.040393999999999</v>
      </c>
      <c r="H36" s="50">
        <v>48.967399999999998</v>
      </c>
      <c r="I36" s="50">
        <v>49.663395000000001</v>
      </c>
      <c r="J36" s="50">
        <v>50.090133999999999</v>
      </c>
      <c r="K36" s="50">
        <v>50.380482000000001</v>
      </c>
      <c r="L36" s="50">
        <v>50.671726</v>
      </c>
      <c r="M36" s="50">
        <v>50.900291000000003</v>
      </c>
      <c r="N36" s="50">
        <v>51.443798000000001</v>
      </c>
      <c r="O36" s="50">
        <v>52.070354000000002</v>
      </c>
      <c r="P36" s="50">
        <v>53.034072999999999</v>
      </c>
      <c r="Q36" s="50">
        <v>54.412010000000002</v>
      </c>
      <c r="R36" s="50">
        <v>56.326270999999998</v>
      </c>
      <c r="S36" s="50">
        <v>58.965629999999997</v>
      </c>
      <c r="T36" s="50">
        <v>62.304535000000001</v>
      </c>
      <c r="U36" s="50">
        <v>66.323441000000003</v>
      </c>
      <c r="V36" s="50">
        <v>71.053864000000004</v>
      </c>
      <c r="W36" s="50">
        <v>76.538680999999997</v>
      </c>
      <c r="X36" s="50">
        <v>82.900161999999995</v>
      </c>
      <c r="Y36" s="50">
        <v>90.034897000000001</v>
      </c>
      <c r="Z36" s="50">
        <v>98.194076999999993</v>
      </c>
      <c r="AA36" s="50">
        <v>107.21453099999999</v>
      </c>
      <c r="AB36" s="50">
        <v>117.10681200000001</v>
      </c>
      <c r="AC36" s="50">
        <v>128.00065599999999</v>
      </c>
      <c r="AD36" s="50">
        <v>140.15522799999999</v>
      </c>
      <c r="AE36" s="50">
        <v>153.60005200000001</v>
      </c>
      <c r="AF36" s="50">
        <v>168.01939400000001</v>
      </c>
      <c r="AG36" s="50">
        <v>183.19897499999999</v>
      </c>
      <c r="AH36" s="50">
        <v>199.472443</v>
      </c>
      <c r="AI36" s="50">
        <v>216.06509399999999</v>
      </c>
      <c r="AJ36" s="50">
        <v>233.04260300000001</v>
      </c>
      <c r="AK36" s="33">
        <v>5.5031999999999998E-2</v>
      </c>
    </row>
    <row r="37" spans="1:37" ht="15" customHeight="1" x14ac:dyDescent="0.2">
      <c r="A37" s="49" t="s">
        <v>263</v>
      </c>
      <c r="B37" s="16" t="s">
        <v>244</v>
      </c>
      <c r="C37" s="50">
        <v>1.498156</v>
      </c>
      <c r="D37" s="50">
        <v>1.723063</v>
      </c>
      <c r="E37" s="50">
        <v>1.9532560000000001</v>
      </c>
      <c r="F37" s="50">
        <v>2.1466090000000002</v>
      </c>
      <c r="G37" s="50">
        <v>2.3086139999999999</v>
      </c>
      <c r="H37" s="50">
        <v>2.4561730000000002</v>
      </c>
      <c r="I37" s="50">
        <v>2.587135</v>
      </c>
      <c r="J37" s="50">
        <v>2.6920570000000001</v>
      </c>
      <c r="K37" s="50">
        <v>2.7961559999999999</v>
      </c>
      <c r="L37" s="50">
        <v>2.884792</v>
      </c>
      <c r="M37" s="50">
        <v>2.9673210000000001</v>
      </c>
      <c r="N37" s="50">
        <v>3.0204529999999998</v>
      </c>
      <c r="O37" s="50">
        <v>3.0823689999999999</v>
      </c>
      <c r="P37" s="50">
        <v>3.1368170000000002</v>
      </c>
      <c r="Q37" s="50">
        <v>3.1757390000000001</v>
      </c>
      <c r="R37" s="50">
        <v>3.251039</v>
      </c>
      <c r="S37" s="50">
        <v>3.3264490000000002</v>
      </c>
      <c r="T37" s="50">
        <v>3.4084379999999999</v>
      </c>
      <c r="U37" s="50">
        <v>3.5129380000000001</v>
      </c>
      <c r="V37" s="50">
        <v>3.6288209999999999</v>
      </c>
      <c r="W37" s="50">
        <v>3.7593489999999998</v>
      </c>
      <c r="X37" s="50">
        <v>3.9044560000000001</v>
      </c>
      <c r="Y37" s="50">
        <v>4.055053</v>
      </c>
      <c r="Z37" s="50">
        <v>4.2218419999999997</v>
      </c>
      <c r="AA37" s="50">
        <v>4.3932820000000001</v>
      </c>
      <c r="AB37" s="50">
        <v>4.5708580000000003</v>
      </c>
      <c r="AC37" s="50">
        <v>4.7522070000000003</v>
      </c>
      <c r="AD37" s="50">
        <v>4.9478350000000004</v>
      </c>
      <c r="AE37" s="50">
        <v>5.1629329999999998</v>
      </c>
      <c r="AF37" s="50">
        <v>5.3888749999999996</v>
      </c>
      <c r="AG37" s="50">
        <v>5.6731639999999999</v>
      </c>
      <c r="AH37" s="50">
        <v>5.8827150000000001</v>
      </c>
      <c r="AI37" s="50">
        <v>6.1420139999999996</v>
      </c>
      <c r="AJ37" s="50">
        <v>6.42971</v>
      </c>
      <c r="AK37" s="33">
        <v>4.2008999999999998E-2</v>
      </c>
    </row>
    <row r="38" spans="1:37" ht="15" customHeight="1" x14ac:dyDescent="0.2">
      <c r="A38" s="49" t="s">
        <v>264</v>
      </c>
      <c r="B38" s="16" t="s">
        <v>265</v>
      </c>
      <c r="C38" s="50">
        <v>0.3246</v>
      </c>
      <c r="D38" s="50">
        <v>1.628295</v>
      </c>
      <c r="E38" s="50">
        <v>1.8728560000000001</v>
      </c>
      <c r="F38" s="50">
        <v>2.4167239999999999</v>
      </c>
      <c r="G38" s="50">
        <v>3.2091850000000002</v>
      </c>
      <c r="H38" s="50">
        <v>3.917608</v>
      </c>
      <c r="I38" s="50">
        <v>4.5945869999999998</v>
      </c>
      <c r="J38" s="50">
        <v>6.8184430000000003</v>
      </c>
      <c r="K38" s="50">
        <v>10.255258</v>
      </c>
      <c r="L38" s="50">
        <v>11.512392</v>
      </c>
      <c r="M38" s="50">
        <v>14.055236000000001</v>
      </c>
      <c r="N38" s="50">
        <v>16.588408999999999</v>
      </c>
      <c r="O38" s="50">
        <v>19.274384000000001</v>
      </c>
      <c r="P38" s="50">
        <v>22.838697</v>
      </c>
      <c r="Q38" s="50">
        <v>24.972017000000001</v>
      </c>
      <c r="R38" s="50">
        <v>26.948195999999999</v>
      </c>
      <c r="S38" s="50">
        <v>29.578747</v>
      </c>
      <c r="T38" s="50">
        <v>32.954844999999999</v>
      </c>
      <c r="U38" s="50">
        <v>35.372706999999998</v>
      </c>
      <c r="V38" s="50">
        <v>38.156052000000003</v>
      </c>
      <c r="W38" s="50">
        <v>40.699623000000003</v>
      </c>
      <c r="X38" s="50">
        <v>42.815089999999998</v>
      </c>
      <c r="Y38" s="50">
        <v>44.225113</v>
      </c>
      <c r="Z38" s="50">
        <v>45.58128</v>
      </c>
      <c r="AA38" s="50">
        <v>45.490234000000001</v>
      </c>
      <c r="AB38" s="50">
        <v>45.583302000000003</v>
      </c>
      <c r="AC38" s="50">
        <v>44.426830000000002</v>
      </c>
      <c r="AD38" s="50">
        <v>44.315539999999999</v>
      </c>
      <c r="AE38" s="50">
        <v>44.653979999999997</v>
      </c>
      <c r="AF38" s="50">
        <v>40.592559999999999</v>
      </c>
      <c r="AG38" s="50">
        <v>34.289951000000002</v>
      </c>
      <c r="AH38" s="50">
        <v>30.860264000000001</v>
      </c>
      <c r="AI38" s="50">
        <v>32.801682</v>
      </c>
      <c r="AJ38" s="50">
        <v>34.905605000000001</v>
      </c>
      <c r="AK38" s="33">
        <v>0.100522</v>
      </c>
    </row>
    <row r="39" spans="1:37" ht="15" customHeight="1" x14ac:dyDescent="0.2">
      <c r="A39" s="49" t="s">
        <v>266</v>
      </c>
      <c r="B39" s="16" t="s">
        <v>189</v>
      </c>
      <c r="C39" s="50">
        <v>8.0459999999999993E-3</v>
      </c>
      <c r="D39" s="50">
        <v>0.48591800000000002</v>
      </c>
      <c r="E39" s="50">
        <v>0.94214200000000003</v>
      </c>
      <c r="F39" s="50">
        <v>1.38731</v>
      </c>
      <c r="G39" s="50">
        <v>1.8224180000000001</v>
      </c>
      <c r="H39" s="50">
        <v>2.2776480000000001</v>
      </c>
      <c r="I39" s="50">
        <v>2.732923</v>
      </c>
      <c r="J39" s="50">
        <v>3.1785909999999999</v>
      </c>
      <c r="K39" s="50">
        <v>3.6178560000000002</v>
      </c>
      <c r="L39" s="50">
        <v>4.0513430000000001</v>
      </c>
      <c r="M39" s="50">
        <v>4.4687080000000003</v>
      </c>
      <c r="N39" s="50">
        <v>4.9006959999999999</v>
      </c>
      <c r="O39" s="50">
        <v>5.3168170000000003</v>
      </c>
      <c r="P39" s="50">
        <v>5.7334230000000002</v>
      </c>
      <c r="Q39" s="50">
        <v>6.1516820000000001</v>
      </c>
      <c r="R39" s="50">
        <v>6.5743460000000002</v>
      </c>
      <c r="S39" s="50">
        <v>7.0175179999999999</v>
      </c>
      <c r="T39" s="50">
        <v>7.4776949999999998</v>
      </c>
      <c r="U39" s="50">
        <v>7.9604010000000001</v>
      </c>
      <c r="V39" s="50">
        <v>8.4700089999999992</v>
      </c>
      <c r="W39" s="50">
        <v>8.9905749999999998</v>
      </c>
      <c r="X39" s="50">
        <v>9.5339329999999993</v>
      </c>
      <c r="Y39" s="50">
        <v>10.09076</v>
      </c>
      <c r="Z39" s="50">
        <v>10.693087999999999</v>
      </c>
      <c r="AA39" s="50">
        <v>11.297967</v>
      </c>
      <c r="AB39" s="50">
        <v>11.913041</v>
      </c>
      <c r="AC39" s="50">
        <v>12.533806999999999</v>
      </c>
      <c r="AD39" s="50">
        <v>13.190310999999999</v>
      </c>
      <c r="AE39" s="50">
        <v>13.898199</v>
      </c>
      <c r="AF39" s="50">
        <v>14.634829</v>
      </c>
      <c r="AG39" s="50">
        <v>15.407667999999999</v>
      </c>
      <c r="AH39" s="50">
        <v>16.235731000000001</v>
      </c>
      <c r="AI39" s="50">
        <v>17.10915</v>
      </c>
      <c r="AJ39" s="50">
        <v>18.033408999999999</v>
      </c>
      <c r="AK39" s="33">
        <v>0.11956</v>
      </c>
    </row>
    <row r="40" spans="1:37" ht="15" customHeight="1" x14ac:dyDescent="0.2">
      <c r="A40" s="49" t="s">
        <v>267</v>
      </c>
      <c r="B40" s="16" t="s">
        <v>247</v>
      </c>
      <c r="C40" s="50">
        <v>0</v>
      </c>
      <c r="D40" s="50">
        <v>0.24136299999999999</v>
      </c>
      <c r="E40" s="50">
        <v>0.50012000000000001</v>
      </c>
      <c r="F40" s="50">
        <v>0.73979499999999998</v>
      </c>
      <c r="G40" s="50">
        <v>0.97150599999999998</v>
      </c>
      <c r="H40" s="50">
        <v>1.225471</v>
      </c>
      <c r="I40" s="50">
        <v>1.481001</v>
      </c>
      <c r="J40" s="50">
        <v>1.733284</v>
      </c>
      <c r="K40" s="50">
        <v>1.9886159999999999</v>
      </c>
      <c r="L40" s="50">
        <v>2.2491400000000001</v>
      </c>
      <c r="M40" s="50">
        <v>2.5088249999999999</v>
      </c>
      <c r="N40" s="50">
        <v>2.7788789999999999</v>
      </c>
      <c r="O40" s="50">
        <v>3.0470510000000002</v>
      </c>
      <c r="P40" s="50">
        <v>3.322155</v>
      </c>
      <c r="Q40" s="50">
        <v>3.6024060000000002</v>
      </c>
      <c r="R40" s="50">
        <v>3.8884569999999998</v>
      </c>
      <c r="S40" s="50">
        <v>4.1878330000000004</v>
      </c>
      <c r="T40" s="50">
        <v>4.4980789999999997</v>
      </c>
      <c r="U40" s="50">
        <v>4.8197599999999996</v>
      </c>
      <c r="V40" s="50">
        <v>5.155106</v>
      </c>
      <c r="W40" s="50">
        <v>5.4970689999999998</v>
      </c>
      <c r="X40" s="50">
        <v>5.8560509999999999</v>
      </c>
      <c r="Y40" s="50">
        <v>6.2261050000000004</v>
      </c>
      <c r="Z40" s="50">
        <v>6.6260190000000003</v>
      </c>
      <c r="AA40" s="50">
        <v>7.0352649999999999</v>
      </c>
      <c r="AB40" s="50">
        <v>7.4590690000000004</v>
      </c>
      <c r="AC40" s="50">
        <v>7.8945150000000002</v>
      </c>
      <c r="AD40" s="50">
        <v>8.3570410000000006</v>
      </c>
      <c r="AE40" s="50">
        <v>8.8565129999999996</v>
      </c>
      <c r="AF40" s="50">
        <v>9.3758490000000005</v>
      </c>
      <c r="AG40" s="50">
        <v>9.9222249999999992</v>
      </c>
      <c r="AH40" s="50">
        <v>10.505863</v>
      </c>
      <c r="AI40" s="50">
        <v>11.119579999999999</v>
      </c>
      <c r="AJ40" s="50">
        <v>11.763825000000001</v>
      </c>
      <c r="AK40" s="33">
        <v>0.129136</v>
      </c>
    </row>
    <row r="41" spans="1:37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 ht="15" customHeight="1" x14ac:dyDescent="0.15">
      <c r="A43" s="49" t="s">
        <v>268</v>
      </c>
      <c r="B43" s="19" t="s">
        <v>269</v>
      </c>
      <c r="C43" s="28">
        <v>522.31347700000003</v>
      </c>
      <c r="D43" s="28">
        <v>519.29571499999997</v>
      </c>
      <c r="E43" s="28">
        <v>522.69519000000003</v>
      </c>
      <c r="F43" s="28">
        <v>509.17394999999999</v>
      </c>
      <c r="G43" s="28">
        <v>503.81243899999998</v>
      </c>
      <c r="H43" s="28">
        <v>498.28558299999997</v>
      </c>
      <c r="I43" s="28">
        <v>494.88436899999999</v>
      </c>
      <c r="J43" s="28">
        <v>496.939819</v>
      </c>
      <c r="K43" s="28">
        <v>497.74182100000002</v>
      </c>
      <c r="L43" s="28">
        <v>498.900238</v>
      </c>
      <c r="M43" s="28">
        <v>497.54708900000003</v>
      </c>
      <c r="N43" s="28">
        <v>497.65417500000001</v>
      </c>
      <c r="O43" s="28">
        <v>504.35424799999998</v>
      </c>
      <c r="P43" s="28">
        <v>508.73080399999998</v>
      </c>
      <c r="Q43" s="28">
        <v>506.71163899999999</v>
      </c>
      <c r="R43" s="28">
        <v>504.33160400000003</v>
      </c>
      <c r="S43" s="28">
        <v>504.46984900000001</v>
      </c>
      <c r="T43" s="28">
        <v>501.50994900000001</v>
      </c>
      <c r="U43" s="28">
        <v>501.86041299999999</v>
      </c>
      <c r="V43" s="28">
        <v>502.84713699999998</v>
      </c>
      <c r="W43" s="28">
        <v>502.67279100000002</v>
      </c>
      <c r="X43" s="28">
        <v>503.477844</v>
      </c>
      <c r="Y43" s="28">
        <v>504.19418300000001</v>
      </c>
      <c r="Z43" s="28">
        <v>504.51037600000001</v>
      </c>
      <c r="AA43" s="28">
        <v>504.60919200000001</v>
      </c>
      <c r="AB43" s="28">
        <v>504.09063700000002</v>
      </c>
      <c r="AC43" s="28">
        <v>503.24023399999999</v>
      </c>
      <c r="AD43" s="28">
        <v>503.68398999999999</v>
      </c>
      <c r="AE43" s="28">
        <v>504.540955</v>
      </c>
      <c r="AF43" s="28">
        <v>504.20459</v>
      </c>
      <c r="AG43" s="28">
        <v>504.54315200000002</v>
      </c>
      <c r="AH43" s="28">
        <v>505.44183299999997</v>
      </c>
      <c r="AI43" s="28">
        <v>506.188446</v>
      </c>
      <c r="AJ43" s="28">
        <v>507.372589</v>
      </c>
      <c r="AK43" s="29">
        <v>-7.2599999999999997E-4</v>
      </c>
    </row>
    <row r="44" spans="1:37" ht="15" customHeight="1" x14ac:dyDescent="0.2">
      <c r="A44" s="49" t="s">
        <v>270</v>
      </c>
      <c r="B44" s="16" t="s">
        <v>240</v>
      </c>
      <c r="C44" s="50">
        <v>522.31347700000003</v>
      </c>
      <c r="D44" s="50">
        <v>519.29571499999997</v>
      </c>
      <c r="E44" s="50">
        <v>522.69519000000003</v>
      </c>
      <c r="F44" s="50">
        <v>508.62905899999998</v>
      </c>
      <c r="G44" s="50">
        <v>502.19607500000001</v>
      </c>
      <c r="H44" s="50">
        <v>495.09234600000002</v>
      </c>
      <c r="I44" s="50">
        <v>489.60803199999998</v>
      </c>
      <c r="J44" s="50">
        <v>489.01086400000003</v>
      </c>
      <c r="K44" s="50">
        <v>485.47164900000001</v>
      </c>
      <c r="L44" s="50">
        <v>480.60494999999997</v>
      </c>
      <c r="M44" s="50">
        <v>471.72384599999998</v>
      </c>
      <c r="N44" s="50">
        <v>462.72113000000002</v>
      </c>
      <c r="O44" s="50">
        <v>458.26724200000001</v>
      </c>
      <c r="P44" s="50">
        <v>451.69775399999997</v>
      </c>
      <c r="Q44" s="50">
        <v>439.62548800000002</v>
      </c>
      <c r="R44" s="50">
        <v>427.54873700000002</v>
      </c>
      <c r="S44" s="50">
        <v>417.86636399999998</v>
      </c>
      <c r="T44" s="50">
        <v>405.88204999999999</v>
      </c>
      <c r="U44" s="50">
        <v>396.84536700000001</v>
      </c>
      <c r="V44" s="50">
        <v>388.501282</v>
      </c>
      <c r="W44" s="50">
        <v>379.45471199999997</v>
      </c>
      <c r="X44" s="50">
        <v>371.34112499999998</v>
      </c>
      <c r="Y44" s="50">
        <v>363.33615099999997</v>
      </c>
      <c r="Z44" s="50">
        <v>355.22128300000003</v>
      </c>
      <c r="AA44" s="50">
        <v>347.13797</v>
      </c>
      <c r="AB44" s="50">
        <v>338.82363900000001</v>
      </c>
      <c r="AC44" s="50">
        <v>330.49014299999999</v>
      </c>
      <c r="AD44" s="50">
        <v>323.191101</v>
      </c>
      <c r="AE44" s="50">
        <v>316.312073</v>
      </c>
      <c r="AF44" s="50">
        <v>308.84759500000001</v>
      </c>
      <c r="AG44" s="50">
        <v>301.96307400000001</v>
      </c>
      <c r="AH44" s="50">
        <v>295.55944799999997</v>
      </c>
      <c r="AI44" s="50">
        <v>289.20376599999997</v>
      </c>
      <c r="AJ44" s="50">
        <v>283.22842400000002</v>
      </c>
      <c r="AK44" s="33">
        <v>-1.8766000000000001E-2</v>
      </c>
    </row>
    <row r="45" spans="1:37" ht="15" customHeight="1" x14ac:dyDescent="0.2">
      <c r="A45" s="49" t="s">
        <v>271</v>
      </c>
      <c r="B45" s="16" t="s">
        <v>272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  <c r="Y45" s="50">
        <v>0</v>
      </c>
      <c r="Z45" s="50">
        <v>0</v>
      </c>
      <c r="AA45" s="50">
        <v>0</v>
      </c>
      <c r="AB45" s="50">
        <v>0</v>
      </c>
      <c r="AC45" s="50">
        <v>0</v>
      </c>
      <c r="AD45" s="50">
        <v>0</v>
      </c>
      <c r="AE45" s="50">
        <v>0</v>
      </c>
      <c r="AF45" s="50">
        <v>0</v>
      </c>
      <c r="AG45" s="50">
        <v>0</v>
      </c>
      <c r="AH45" s="50">
        <v>0</v>
      </c>
      <c r="AI45" s="50">
        <v>0</v>
      </c>
      <c r="AJ45" s="50">
        <v>0</v>
      </c>
      <c r="AK45" s="33" t="s">
        <v>141</v>
      </c>
    </row>
    <row r="46" spans="1:37" ht="15" customHeight="1" x14ac:dyDescent="0.2">
      <c r="A46" s="49" t="s">
        <v>273</v>
      </c>
      <c r="B46" s="16" t="s">
        <v>274</v>
      </c>
      <c r="C46" s="50">
        <v>0</v>
      </c>
      <c r="D46" s="50">
        <v>0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  <c r="Y46" s="50">
        <v>0</v>
      </c>
      <c r="Z46" s="50">
        <v>0</v>
      </c>
      <c r="AA46" s="50">
        <v>0</v>
      </c>
      <c r="AB46" s="50">
        <v>0</v>
      </c>
      <c r="AC46" s="50">
        <v>0</v>
      </c>
      <c r="AD46" s="50">
        <v>0</v>
      </c>
      <c r="AE46" s="50">
        <v>0</v>
      </c>
      <c r="AF46" s="50">
        <v>0</v>
      </c>
      <c r="AG46" s="50">
        <v>0</v>
      </c>
      <c r="AH46" s="50">
        <v>0</v>
      </c>
      <c r="AI46" s="50">
        <v>0</v>
      </c>
      <c r="AJ46" s="50">
        <v>0</v>
      </c>
      <c r="AK46" s="33" t="s">
        <v>141</v>
      </c>
    </row>
    <row r="47" spans="1:37" ht="15" customHeight="1" x14ac:dyDescent="0.2">
      <c r="A47" s="49" t="s">
        <v>275</v>
      </c>
      <c r="B47" s="16" t="s">
        <v>276</v>
      </c>
      <c r="C47" s="50">
        <v>0</v>
      </c>
      <c r="D47" s="50">
        <v>0</v>
      </c>
      <c r="E47" s="50">
        <v>0</v>
      </c>
      <c r="F47" s="50">
        <v>0.544906</v>
      </c>
      <c r="G47" s="50">
        <v>1.6163510000000001</v>
      </c>
      <c r="H47" s="50">
        <v>3.1932480000000001</v>
      </c>
      <c r="I47" s="50">
        <v>5.2763299999999997</v>
      </c>
      <c r="J47" s="50">
        <v>7.9289610000000001</v>
      </c>
      <c r="K47" s="50">
        <v>12.270179000000001</v>
      </c>
      <c r="L47" s="50">
        <v>18.295300000000001</v>
      </c>
      <c r="M47" s="50">
        <v>25.823232999999998</v>
      </c>
      <c r="N47" s="50">
        <v>34.933044000000002</v>
      </c>
      <c r="O47" s="50">
        <v>46.087021</v>
      </c>
      <c r="P47" s="50">
        <v>57.033062000000001</v>
      </c>
      <c r="Q47" s="50">
        <v>67.086143000000007</v>
      </c>
      <c r="R47" s="50">
        <v>76.782882999999998</v>
      </c>
      <c r="S47" s="50">
        <v>86.603499999999997</v>
      </c>
      <c r="T47" s="50">
        <v>95.627898999999999</v>
      </c>
      <c r="U47" s="50">
        <v>105.015038</v>
      </c>
      <c r="V47" s="50">
        <v>114.345848</v>
      </c>
      <c r="W47" s="50">
        <v>123.218079</v>
      </c>
      <c r="X47" s="50">
        <v>132.13673399999999</v>
      </c>
      <c r="Y47" s="50">
        <v>140.85803200000001</v>
      </c>
      <c r="Z47" s="50">
        <v>149.28909300000001</v>
      </c>
      <c r="AA47" s="50">
        <v>157.47122200000001</v>
      </c>
      <c r="AB47" s="50">
        <v>165.26701399999999</v>
      </c>
      <c r="AC47" s="50">
        <v>172.750092</v>
      </c>
      <c r="AD47" s="50">
        <v>180.49288899999999</v>
      </c>
      <c r="AE47" s="50">
        <v>188.22886700000001</v>
      </c>
      <c r="AF47" s="50">
        <v>195.356979</v>
      </c>
      <c r="AG47" s="50">
        <v>202.58007799999999</v>
      </c>
      <c r="AH47" s="50">
        <v>209.882385</v>
      </c>
      <c r="AI47" s="50">
        <v>216.98468</v>
      </c>
      <c r="AJ47" s="50">
        <v>224.14416499999999</v>
      </c>
      <c r="AK47" s="33" t="s">
        <v>141</v>
      </c>
    </row>
    <row r="48" spans="1:37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5" customHeight="1" x14ac:dyDescent="0.15">
      <c r="A49" s="49" t="s">
        <v>277</v>
      </c>
      <c r="B49" s="19" t="s">
        <v>278</v>
      </c>
      <c r="C49" s="28">
        <v>94.504654000000002</v>
      </c>
      <c r="D49" s="28">
        <v>93.176033000000004</v>
      </c>
      <c r="E49" s="28">
        <v>91.310683999999995</v>
      </c>
      <c r="F49" s="28">
        <v>88.600655000000003</v>
      </c>
      <c r="G49" s="28">
        <v>85.676697000000004</v>
      </c>
      <c r="H49" s="28">
        <v>83.393082000000007</v>
      </c>
      <c r="I49" s="28">
        <v>80.994202000000001</v>
      </c>
      <c r="J49" s="28">
        <v>78.416793999999996</v>
      </c>
      <c r="K49" s="28">
        <v>75.963286999999994</v>
      </c>
      <c r="L49" s="28">
        <v>73.684005999999997</v>
      </c>
      <c r="M49" s="28">
        <v>71.398972000000001</v>
      </c>
      <c r="N49" s="28">
        <v>68.965057000000002</v>
      </c>
      <c r="O49" s="28">
        <v>66.545531999999994</v>
      </c>
      <c r="P49" s="28">
        <v>64.120543999999995</v>
      </c>
      <c r="Q49" s="28">
        <v>62.829025000000001</v>
      </c>
      <c r="R49" s="28">
        <v>61.462147000000002</v>
      </c>
      <c r="S49" s="28">
        <v>60.181702000000001</v>
      </c>
      <c r="T49" s="28">
        <v>58.948166000000001</v>
      </c>
      <c r="U49" s="28">
        <v>57.776997000000001</v>
      </c>
      <c r="V49" s="28">
        <v>56.567588999999998</v>
      </c>
      <c r="W49" s="28">
        <v>55.523350000000001</v>
      </c>
      <c r="X49" s="28">
        <v>54.441166000000003</v>
      </c>
      <c r="Y49" s="28">
        <v>53.333255999999999</v>
      </c>
      <c r="Z49" s="28">
        <v>52.192039000000001</v>
      </c>
      <c r="AA49" s="28">
        <v>51.627144000000001</v>
      </c>
      <c r="AB49" s="28">
        <v>51.063758999999997</v>
      </c>
      <c r="AC49" s="28">
        <v>50.425755000000002</v>
      </c>
      <c r="AD49" s="28">
        <v>49.870196999999997</v>
      </c>
      <c r="AE49" s="28">
        <v>49.323185000000002</v>
      </c>
      <c r="AF49" s="28">
        <v>48.837811000000002</v>
      </c>
      <c r="AG49" s="28">
        <v>48.322043999999998</v>
      </c>
      <c r="AH49" s="28">
        <v>47.877006999999999</v>
      </c>
      <c r="AI49" s="28">
        <v>47.314250999999999</v>
      </c>
      <c r="AJ49" s="28">
        <v>46.826476999999997</v>
      </c>
      <c r="AK49" s="29">
        <v>-2.1271999999999999E-2</v>
      </c>
    </row>
    <row r="50" spans="1:37" ht="15" customHeight="1" x14ac:dyDescent="0.2">
      <c r="A50" s="49" t="s">
        <v>279</v>
      </c>
      <c r="B50" s="16" t="s">
        <v>240</v>
      </c>
      <c r="C50" s="50">
        <v>91.653205999999997</v>
      </c>
      <c r="D50" s="50">
        <v>90.538925000000006</v>
      </c>
      <c r="E50" s="50">
        <v>88.023674</v>
      </c>
      <c r="F50" s="50">
        <v>85.752135999999993</v>
      </c>
      <c r="G50" s="50">
        <v>83.230179000000007</v>
      </c>
      <c r="H50" s="50">
        <v>81.042968999999999</v>
      </c>
      <c r="I50" s="50">
        <v>78.741394</v>
      </c>
      <c r="J50" s="50">
        <v>76.263205999999997</v>
      </c>
      <c r="K50" s="50">
        <v>73.903214000000006</v>
      </c>
      <c r="L50" s="50">
        <v>71.708343999999997</v>
      </c>
      <c r="M50" s="50">
        <v>69.507537999999997</v>
      </c>
      <c r="N50" s="50">
        <v>67.160042000000004</v>
      </c>
      <c r="O50" s="50">
        <v>64.824843999999999</v>
      </c>
      <c r="P50" s="50">
        <v>62.484051000000001</v>
      </c>
      <c r="Q50" s="50">
        <v>61.247570000000003</v>
      </c>
      <c r="R50" s="50">
        <v>59.936171999999999</v>
      </c>
      <c r="S50" s="50">
        <v>58.708778000000002</v>
      </c>
      <c r="T50" s="50">
        <v>57.525630999999997</v>
      </c>
      <c r="U50" s="50">
        <v>56.401947</v>
      </c>
      <c r="V50" s="50">
        <v>55.237507000000001</v>
      </c>
      <c r="W50" s="50">
        <v>54.235290999999997</v>
      </c>
      <c r="X50" s="50">
        <v>53.197944999999997</v>
      </c>
      <c r="Y50" s="50">
        <v>52.136215</v>
      </c>
      <c r="Z50" s="50">
        <v>51.012058000000003</v>
      </c>
      <c r="AA50" s="50">
        <v>50.399712000000001</v>
      </c>
      <c r="AB50" s="50">
        <v>49.786071999999997</v>
      </c>
      <c r="AC50" s="50">
        <v>49.096877999999997</v>
      </c>
      <c r="AD50" s="50">
        <v>48.484997</v>
      </c>
      <c r="AE50" s="50">
        <v>47.878188999999999</v>
      </c>
      <c r="AF50" s="50">
        <v>47.327674999999999</v>
      </c>
      <c r="AG50" s="50">
        <v>46.743977000000001</v>
      </c>
      <c r="AH50" s="50">
        <v>46.224663</v>
      </c>
      <c r="AI50" s="50">
        <v>45.587563000000003</v>
      </c>
      <c r="AJ50" s="50">
        <v>45.018428999999998</v>
      </c>
      <c r="AK50" s="33">
        <v>-2.1597999999999999E-2</v>
      </c>
    </row>
    <row r="51" spans="1:37" ht="15" customHeight="1" x14ac:dyDescent="0.2">
      <c r="A51" s="49" t="s">
        <v>280</v>
      </c>
      <c r="B51" s="16" t="s">
        <v>281</v>
      </c>
      <c r="C51" s="50">
        <v>2.5443410000000002</v>
      </c>
      <c r="D51" s="50">
        <v>2.271792</v>
      </c>
      <c r="E51" s="50">
        <v>2.8706550000000002</v>
      </c>
      <c r="F51" s="50">
        <v>2.3861240000000001</v>
      </c>
      <c r="G51" s="50">
        <v>1.9438960000000001</v>
      </c>
      <c r="H51" s="50">
        <v>1.809858</v>
      </c>
      <c r="I51" s="50">
        <v>1.6794629999999999</v>
      </c>
      <c r="J51" s="50">
        <v>1.553509</v>
      </c>
      <c r="K51" s="50">
        <v>1.4358820000000001</v>
      </c>
      <c r="L51" s="50">
        <v>1.3331900000000001</v>
      </c>
      <c r="M51" s="50">
        <v>1.2310399999999999</v>
      </c>
      <c r="N51" s="50">
        <v>1.131057</v>
      </c>
      <c r="O51" s="50">
        <v>1.0357799999999999</v>
      </c>
      <c r="P51" s="50">
        <v>0.94113199999999997</v>
      </c>
      <c r="Q51" s="50">
        <v>0.86363000000000001</v>
      </c>
      <c r="R51" s="50">
        <v>0.78897600000000001</v>
      </c>
      <c r="S51" s="50">
        <v>0.71611899999999995</v>
      </c>
      <c r="T51" s="50">
        <v>0.64781699999999998</v>
      </c>
      <c r="U51" s="50">
        <v>0.58395200000000003</v>
      </c>
      <c r="V51" s="50">
        <v>0.52879500000000002</v>
      </c>
      <c r="W51" s="50">
        <v>0.47258699999999998</v>
      </c>
      <c r="X51" s="50">
        <v>0.41093299999999999</v>
      </c>
      <c r="Y51" s="50">
        <v>0.347049</v>
      </c>
      <c r="Z51" s="50">
        <v>0.29088999999999998</v>
      </c>
      <c r="AA51" s="50">
        <v>0.28772700000000001</v>
      </c>
      <c r="AB51" s="50">
        <v>0.28458099999999997</v>
      </c>
      <c r="AC51" s="50">
        <v>0.28101199999999998</v>
      </c>
      <c r="AD51" s="50">
        <v>0.27790500000000001</v>
      </c>
      <c r="AE51" s="50">
        <v>0.27484199999999998</v>
      </c>
      <c r="AF51" s="50">
        <v>0.27213900000000002</v>
      </c>
      <c r="AG51" s="50">
        <v>0.269256</v>
      </c>
      <c r="AH51" s="50">
        <v>0.26677299999999998</v>
      </c>
      <c r="AI51" s="50">
        <v>0.26362200000000002</v>
      </c>
      <c r="AJ51" s="50">
        <v>0.26089600000000002</v>
      </c>
      <c r="AK51" s="33">
        <v>-6.5394999999999995E-2</v>
      </c>
    </row>
    <row r="52" spans="1:37" ht="15" customHeight="1" x14ac:dyDescent="0.2">
      <c r="A52" s="49" t="s">
        <v>282</v>
      </c>
      <c r="B52" s="16" t="s">
        <v>274</v>
      </c>
      <c r="C52" s="50">
        <v>0</v>
      </c>
      <c r="D52" s="50">
        <v>0</v>
      </c>
      <c r="E52" s="50">
        <v>0</v>
      </c>
      <c r="F52" s="50">
        <v>0</v>
      </c>
      <c r="G52" s="50">
        <v>0</v>
      </c>
      <c r="H52" s="50">
        <v>0</v>
      </c>
      <c r="I52" s="50">
        <v>0</v>
      </c>
      <c r="J52" s="50">
        <v>0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  <c r="Y52" s="50">
        <v>0</v>
      </c>
      <c r="Z52" s="50">
        <v>0</v>
      </c>
      <c r="AA52" s="50">
        <v>0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0</v>
      </c>
      <c r="AH52" s="50">
        <v>0</v>
      </c>
      <c r="AI52" s="50">
        <v>0</v>
      </c>
      <c r="AJ52" s="50">
        <v>0</v>
      </c>
      <c r="AK52" s="33" t="s">
        <v>141</v>
      </c>
    </row>
    <row r="53" spans="1:37" ht="15" customHeight="1" x14ac:dyDescent="0.2">
      <c r="A53" s="49" t="s">
        <v>283</v>
      </c>
      <c r="B53" s="16" t="s">
        <v>276</v>
      </c>
      <c r="C53" s="50">
        <v>0.30710300000000001</v>
      </c>
      <c r="D53" s="50">
        <v>0.365315</v>
      </c>
      <c r="E53" s="50">
        <v>0.416356</v>
      </c>
      <c r="F53" s="50">
        <v>0.46239799999999998</v>
      </c>
      <c r="G53" s="50">
        <v>0.50262099999999998</v>
      </c>
      <c r="H53" s="50">
        <v>0.54025599999999996</v>
      </c>
      <c r="I53" s="50">
        <v>0.57334200000000002</v>
      </c>
      <c r="J53" s="50">
        <v>0.60007500000000003</v>
      </c>
      <c r="K53" s="50">
        <v>0.62419500000000006</v>
      </c>
      <c r="L53" s="50">
        <v>0.64247299999999996</v>
      </c>
      <c r="M53" s="50">
        <v>0.66039300000000001</v>
      </c>
      <c r="N53" s="50">
        <v>0.67395499999999997</v>
      </c>
      <c r="O53" s="50">
        <v>0.68490799999999996</v>
      </c>
      <c r="P53" s="50">
        <v>0.69536299999999995</v>
      </c>
      <c r="Q53" s="50">
        <v>0.71782500000000005</v>
      </c>
      <c r="R53" s="50">
        <v>0.73700100000000002</v>
      </c>
      <c r="S53" s="50">
        <v>0.75680400000000003</v>
      </c>
      <c r="T53" s="50">
        <v>0.77471900000000005</v>
      </c>
      <c r="U53" s="50">
        <v>0.79109499999999999</v>
      </c>
      <c r="V53" s="50">
        <v>0.80128299999999997</v>
      </c>
      <c r="W53" s="50">
        <v>0.81547199999999997</v>
      </c>
      <c r="X53" s="50">
        <v>0.83228800000000003</v>
      </c>
      <c r="Y53" s="50">
        <v>0.84999199999999997</v>
      </c>
      <c r="Z53" s="50">
        <v>0.88909300000000002</v>
      </c>
      <c r="AA53" s="50">
        <v>0.93970299999999995</v>
      </c>
      <c r="AB53" s="50">
        <v>0.99310500000000002</v>
      </c>
      <c r="AC53" s="50">
        <v>1.0478639999999999</v>
      </c>
      <c r="AD53" s="50">
        <v>1.1072960000000001</v>
      </c>
      <c r="AE53" s="50">
        <v>1.170156</v>
      </c>
      <c r="AF53" s="50">
        <v>1.237994</v>
      </c>
      <c r="AG53" s="50">
        <v>1.308813</v>
      </c>
      <c r="AH53" s="50">
        <v>1.385572</v>
      </c>
      <c r="AI53" s="50">
        <v>1.4630669999999999</v>
      </c>
      <c r="AJ53" s="50">
        <v>1.5471550000000001</v>
      </c>
      <c r="AK53" s="33">
        <v>4.6138999999999999E-2</v>
      </c>
    </row>
    <row r="54" spans="1:37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 ht="15" customHeight="1" x14ac:dyDescent="0.15">
      <c r="A55" s="49" t="s">
        <v>284</v>
      </c>
      <c r="B55" s="19" t="s">
        <v>285</v>
      </c>
      <c r="C55" s="28">
        <v>960.14685099999997</v>
      </c>
      <c r="D55" s="28">
        <v>917.64831500000003</v>
      </c>
      <c r="E55" s="28">
        <v>1039.9399410000001</v>
      </c>
      <c r="F55" s="28">
        <v>861.38769500000001</v>
      </c>
      <c r="G55" s="28">
        <v>864.63275099999998</v>
      </c>
      <c r="H55" s="28">
        <v>921.43585199999995</v>
      </c>
      <c r="I55" s="28">
        <v>932.80645800000002</v>
      </c>
      <c r="J55" s="28">
        <v>938.77172900000005</v>
      </c>
      <c r="K55" s="28">
        <v>944.17797900000005</v>
      </c>
      <c r="L55" s="28">
        <v>940.25952099999995</v>
      </c>
      <c r="M55" s="28">
        <v>937.01995799999997</v>
      </c>
      <c r="N55" s="28">
        <v>935.38958700000001</v>
      </c>
      <c r="O55" s="28">
        <v>937.24493399999994</v>
      </c>
      <c r="P55" s="28">
        <v>929.83154300000001</v>
      </c>
      <c r="Q55" s="28">
        <v>929.154358</v>
      </c>
      <c r="R55" s="28">
        <v>928.99780299999998</v>
      </c>
      <c r="S55" s="28">
        <v>929.02294900000004</v>
      </c>
      <c r="T55" s="28">
        <v>928.19122300000004</v>
      </c>
      <c r="U55" s="28">
        <v>914.26904300000001</v>
      </c>
      <c r="V55" s="28">
        <v>913.76849400000003</v>
      </c>
      <c r="W55" s="28">
        <v>910.80358899999999</v>
      </c>
      <c r="X55" s="28">
        <v>910.24292000000003</v>
      </c>
      <c r="Y55" s="28">
        <v>909.77551300000005</v>
      </c>
      <c r="Z55" s="28">
        <v>909.51110800000004</v>
      </c>
      <c r="AA55" s="28">
        <v>908.90014599999995</v>
      </c>
      <c r="AB55" s="28">
        <v>907.31933600000002</v>
      </c>
      <c r="AC55" s="28">
        <v>914.15081799999996</v>
      </c>
      <c r="AD55" s="28">
        <v>907.85168499999997</v>
      </c>
      <c r="AE55" s="28">
        <v>908.36199999999997</v>
      </c>
      <c r="AF55" s="28">
        <v>905.30816700000003</v>
      </c>
      <c r="AG55" s="28">
        <v>905.43853799999999</v>
      </c>
      <c r="AH55" s="28">
        <v>905.90100099999995</v>
      </c>
      <c r="AI55" s="28">
        <v>907.053406</v>
      </c>
      <c r="AJ55" s="28">
        <v>907.21014400000001</v>
      </c>
      <c r="AK55" s="29">
        <v>-3.57E-4</v>
      </c>
    </row>
    <row r="56" spans="1:37" ht="15" customHeight="1" x14ac:dyDescent="0.2">
      <c r="A56" s="49" t="s">
        <v>286</v>
      </c>
      <c r="B56" s="16" t="s">
        <v>240</v>
      </c>
      <c r="C56" s="50">
        <v>285.263306</v>
      </c>
      <c r="D56" s="50">
        <v>284.82601899999997</v>
      </c>
      <c r="E56" s="50">
        <v>373.96890300000001</v>
      </c>
      <c r="F56" s="50">
        <v>494.09884599999998</v>
      </c>
      <c r="G56" s="50">
        <v>391.50769000000003</v>
      </c>
      <c r="H56" s="50">
        <v>314.95715300000001</v>
      </c>
      <c r="I56" s="50">
        <v>296.20208700000001</v>
      </c>
      <c r="J56" s="50">
        <v>285.24069200000002</v>
      </c>
      <c r="K56" s="50">
        <v>278.031769</v>
      </c>
      <c r="L56" s="50">
        <v>281.650757</v>
      </c>
      <c r="M56" s="50">
        <v>280.631348</v>
      </c>
      <c r="N56" s="50">
        <v>281.71130399999998</v>
      </c>
      <c r="O56" s="50">
        <v>280.30639600000001</v>
      </c>
      <c r="P56" s="50">
        <v>288.04791299999999</v>
      </c>
      <c r="Q56" s="50">
        <v>286.99865699999998</v>
      </c>
      <c r="R56" s="50">
        <v>286.33151199999998</v>
      </c>
      <c r="S56" s="50">
        <v>286.49920700000001</v>
      </c>
      <c r="T56" s="50">
        <v>287.07067899999998</v>
      </c>
      <c r="U56" s="50">
        <v>301.24890099999999</v>
      </c>
      <c r="V56" s="50">
        <v>300.15228300000001</v>
      </c>
      <c r="W56" s="50">
        <v>303.86437999999998</v>
      </c>
      <c r="X56" s="50">
        <v>303.56253099999998</v>
      </c>
      <c r="Y56" s="50">
        <v>302.87805200000003</v>
      </c>
      <c r="Z56" s="50">
        <v>303.27157599999998</v>
      </c>
      <c r="AA56" s="50">
        <v>303.63647500000002</v>
      </c>
      <c r="AB56" s="50">
        <v>303.445312</v>
      </c>
      <c r="AC56" s="50">
        <v>298.36987299999998</v>
      </c>
      <c r="AD56" s="50">
        <v>307.66924999999998</v>
      </c>
      <c r="AE56" s="50">
        <v>309.144409</v>
      </c>
      <c r="AF56" s="50">
        <v>315.045593</v>
      </c>
      <c r="AG56" s="50">
        <v>317.74377399999997</v>
      </c>
      <c r="AH56" s="50">
        <v>321.20062300000001</v>
      </c>
      <c r="AI56" s="50">
        <v>323.933899</v>
      </c>
      <c r="AJ56" s="50">
        <v>326.75662199999999</v>
      </c>
      <c r="AK56" s="33">
        <v>4.3010000000000001E-3</v>
      </c>
    </row>
    <row r="57" spans="1:37" ht="15" customHeight="1" x14ac:dyDescent="0.2">
      <c r="A57" s="49" t="s">
        <v>287</v>
      </c>
      <c r="B57" s="16" t="s">
        <v>281</v>
      </c>
      <c r="C57" s="50">
        <v>674.88354500000003</v>
      </c>
      <c r="D57" s="50">
        <v>625.86169400000006</v>
      </c>
      <c r="E57" s="50">
        <v>652.02740500000004</v>
      </c>
      <c r="F57" s="50">
        <v>349.82702599999999</v>
      </c>
      <c r="G57" s="50">
        <v>422.30859400000003</v>
      </c>
      <c r="H57" s="50">
        <v>564.66162099999997</v>
      </c>
      <c r="I57" s="50">
        <v>591.87237500000003</v>
      </c>
      <c r="J57" s="50">
        <v>605.63671899999997</v>
      </c>
      <c r="K57" s="50">
        <v>618.08343500000001</v>
      </c>
      <c r="L57" s="50">
        <v>607.13555899999994</v>
      </c>
      <c r="M57" s="50">
        <v>597.92907700000001</v>
      </c>
      <c r="N57" s="50">
        <v>592.59442100000001</v>
      </c>
      <c r="O57" s="50">
        <v>596.05401600000005</v>
      </c>
      <c r="P57" s="50">
        <v>575.94140600000003</v>
      </c>
      <c r="Q57" s="50">
        <v>572.93042000000003</v>
      </c>
      <c r="R57" s="50">
        <v>571.26422100000002</v>
      </c>
      <c r="S57" s="50">
        <v>570.04894999999999</v>
      </c>
      <c r="T57" s="50">
        <v>566.61694299999999</v>
      </c>
      <c r="U57" s="50">
        <v>530.089111</v>
      </c>
      <c r="V57" s="50">
        <v>527.55548099999999</v>
      </c>
      <c r="W57" s="50">
        <v>518.73828100000003</v>
      </c>
      <c r="X57" s="50">
        <v>516.01593000000003</v>
      </c>
      <c r="Y57" s="50">
        <v>513.54736300000002</v>
      </c>
      <c r="Z57" s="50">
        <v>511.546967</v>
      </c>
      <c r="AA57" s="50">
        <v>508.67346199999997</v>
      </c>
      <c r="AB57" s="50">
        <v>503.50537100000003</v>
      </c>
      <c r="AC57" s="50">
        <v>519.27526899999998</v>
      </c>
      <c r="AD57" s="50">
        <v>502.11007699999999</v>
      </c>
      <c r="AE57" s="50">
        <v>501.87503099999998</v>
      </c>
      <c r="AF57" s="50">
        <v>492.98715199999998</v>
      </c>
      <c r="AG57" s="50">
        <v>492.03060900000003</v>
      </c>
      <c r="AH57" s="50">
        <v>491.98278800000003</v>
      </c>
      <c r="AI57" s="50">
        <v>493.63382000000001</v>
      </c>
      <c r="AJ57" s="50">
        <v>492.72683699999999</v>
      </c>
      <c r="AK57" s="33">
        <v>-7.4460000000000004E-3</v>
      </c>
    </row>
    <row r="58" spans="1:37" ht="15" customHeight="1" x14ac:dyDescent="0.2">
      <c r="A58" s="49" t="s">
        <v>288</v>
      </c>
      <c r="B58" s="16" t="s">
        <v>274</v>
      </c>
      <c r="C58" s="50">
        <v>0</v>
      </c>
      <c r="D58" s="50">
        <v>0</v>
      </c>
      <c r="E58" s="50">
        <v>0</v>
      </c>
      <c r="F58" s="50">
        <v>0</v>
      </c>
      <c r="G58" s="50">
        <v>0</v>
      </c>
      <c r="H58" s="50">
        <v>0</v>
      </c>
      <c r="I58" s="50">
        <v>0</v>
      </c>
      <c r="J58" s="50">
        <v>0</v>
      </c>
      <c r="K58" s="50">
        <v>0</v>
      </c>
      <c r="L58" s="50">
        <v>0</v>
      </c>
      <c r="M58" s="50">
        <v>0</v>
      </c>
      <c r="N58" s="50">
        <v>0</v>
      </c>
      <c r="O58" s="50">
        <v>0</v>
      </c>
      <c r="P58" s="50">
        <v>0</v>
      </c>
      <c r="Q58" s="50">
        <v>0</v>
      </c>
      <c r="R58" s="50">
        <v>0</v>
      </c>
      <c r="S58" s="50">
        <v>0</v>
      </c>
      <c r="T58" s="50">
        <v>0</v>
      </c>
      <c r="U58" s="50">
        <v>0</v>
      </c>
      <c r="V58" s="50">
        <v>0</v>
      </c>
      <c r="W58" s="50">
        <v>0</v>
      </c>
      <c r="X58" s="50">
        <v>0</v>
      </c>
      <c r="Y58" s="50">
        <v>0</v>
      </c>
      <c r="Z58" s="50">
        <v>0</v>
      </c>
      <c r="AA58" s="50">
        <v>0</v>
      </c>
      <c r="AB58" s="50">
        <v>0</v>
      </c>
      <c r="AC58" s="50">
        <v>0</v>
      </c>
      <c r="AD58" s="50">
        <v>0</v>
      </c>
      <c r="AE58" s="50">
        <v>0</v>
      </c>
      <c r="AF58" s="50">
        <v>0</v>
      </c>
      <c r="AG58" s="50">
        <v>0</v>
      </c>
      <c r="AH58" s="50">
        <v>0</v>
      </c>
      <c r="AI58" s="50">
        <v>0</v>
      </c>
      <c r="AJ58" s="50">
        <v>0</v>
      </c>
      <c r="AK58" s="33" t="s">
        <v>141</v>
      </c>
    </row>
    <row r="59" spans="1:37" ht="15" customHeight="1" x14ac:dyDescent="0.2">
      <c r="A59" s="49" t="s">
        <v>289</v>
      </c>
      <c r="B59" s="16" t="s">
        <v>276</v>
      </c>
      <c r="C59" s="50">
        <v>0</v>
      </c>
      <c r="D59" s="50">
        <v>6.9605560000000004</v>
      </c>
      <c r="E59" s="50">
        <v>13.943656000000001</v>
      </c>
      <c r="F59" s="50">
        <v>17.461791999999999</v>
      </c>
      <c r="G59" s="50">
        <v>50.816451999999998</v>
      </c>
      <c r="H59" s="50">
        <v>41.817055000000003</v>
      </c>
      <c r="I59" s="50">
        <v>44.731971999999999</v>
      </c>
      <c r="J59" s="50">
        <v>47.894317999999998</v>
      </c>
      <c r="K59" s="50">
        <v>48.062716999999999</v>
      </c>
      <c r="L59" s="50">
        <v>51.473216999999998</v>
      </c>
      <c r="M59" s="50">
        <v>58.459518000000003</v>
      </c>
      <c r="N59" s="50">
        <v>61.083857999999999</v>
      </c>
      <c r="O59" s="50">
        <v>60.884529000000001</v>
      </c>
      <c r="P59" s="50">
        <v>65.842254999999994</v>
      </c>
      <c r="Q59" s="50">
        <v>69.225288000000006</v>
      </c>
      <c r="R59" s="50">
        <v>71.402107000000001</v>
      </c>
      <c r="S59" s="50">
        <v>72.474823000000001</v>
      </c>
      <c r="T59" s="50">
        <v>74.503608999999997</v>
      </c>
      <c r="U59" s="50">
        <v>82.931045999999995</v>
      </c>
      <c r="V59" s="50">
        <v>86.060730000000007</v>
      </c>
      <c r="W59" s="50">
        <v>88.200905000000006</v>
      </c>
      <c r="X59" s="50">
        <v>90.664412999999996</v>
      </c>
      <c r="Y59" s="50">
        <v>93.350127999999998</v>
      </c>
      <c r="Z59" s="50">
        <v>94.692588999999998</v>
      </c>
      <c r="AA59" s="50">
        <v>96.590179000000006</v>
      </c>
      <c r="AB59" s="50">
        <v>100.36863700000001</v>
      </c>
      <c r="AC59" s="50">
        <v>96.505661000000003</v>
      </c>
      <c r="AD59" s="50">
        <v>98.072402999999994</v>
      </c>
      <c r="AE59" s="50">
        <v>97.342567000000003</v>
      </c>
      <c r="AF59" s="50">
        <v>97.275435999999999</v>
      </c>
      <c r="AG59" s="50">
        <v>95.664139000000006</v>
      </c>
      <c r="AH59" s="50">
        <v>92.717597999999995</v>
      </c>
      <c r="AI59" s="50">
        <v>89.485657000000003</v>
      </c>
      <c r="AJ59" s="50">
        <v>87.726692</v>
      </c>
      <c r="AK59" s="33">
        <v>8.2405999999999993E-2</v>
      </c>
    </row>
    <row r="60" spans="1:37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 ht="15" customHeight="1" x14ac:dyDescent="0.15">
      <c r="A61" s="49" t="s">
        <v>290</v>
      </c>
      <c r="B61" s="19" t="s">
        <v>291</v>
      </c>
      <c r="C61" s="28">
        <v>2523.8835450000001</v>
      </c>
      <c r="D61" s="28">
        <v>2543.4819339999999</v>
      </c>
      <c r="E61" s="28">
        <v>2581.4345699999999</v>
      </c>
      <c r="F61" s="28">
        <v>2614.51001</v>
      </c>
      <c r="G61" s="28">
        <v>2639.6379390000002</v>
      </c>
      <c r="H61" s="28">
        <v>2662.8723140000002</v>
      </c>
      <c r="I61" s="28">
        <v>2688.826172</v>
      </c>
      <c r="J61" s="28">
        <v>2716.3872070000002</v>
      </c>
      <c r="K61" s="28">
        <v>2747.7563479999999</v>
      </c>
      <c r="L61" s="28">
        <v>2778.9208979999999</v>
      </c>
      <c r="M61" s="28">
        <v>2807.338135</v>
      </c>
      <c r="N61" s="28">
        <v>2845.0900879999999</v>
      </c>
      <c r="O61" s="28">
        <v>2875.0952149999998</v>
      </c>
      <c r="P61" s="28">
        <v>2905.7216800000001</v>
      </c>
      <c r="Q61" s="28">
        <v>2937.7036130000001</v>
      </c>
      <c r="R61" s="28">
        <v>2968.9704590000001</v>
      </c>
      <c r="S61" s="28">
        <v>3000.345703</v>
      </c>
      <c r="T61" s="28">
        <v>3033.1635740000002</v>
      </c>
      <c r="U61" s="28">
        <v>3065.0688479999999</v>
      </c>
      <c r="V61" s="28">
        <v>3096.1477049999999</v>
      </c>
      <c r="W61" s="28">
        <v>3127.6625979999999</v>
      </c>
      <c r="X61" s="28">
        <v>3159.907471</v>
      </c>
      <c r="Y61" s="28">
        <v>3191.2871089999999</v>
      </c>
      <c r="Z61" s="28">
        <v>3223.0402829999998</v>
      </c>
      <c r="AA61" s="28">
        <v>3254.7138669999999</v>
      </c>
      <c r="AB61" s="28">
        <v>3286.7016600000002</v>
      </c>
      <c r="AC61" s="28">
        <v>3321.4682619999999</v>
      </c>
      <c r="AD61" s="28">
        <v>3356.641846</v>
      </c>
      <c r="AE61" s="28">
        <v>3394.1916500000002</v>
      </c>
      <c r="AF61" s="28">
        <v>3431.6545409999999</v>
      </c>
      <c r="AG61" s="28">
        <v>3470.7895509999998</v>
      </c>
      <c r="AH61" s="28">
        <v>3509.7302249999998</v>
      </c>
      <c r="AI61" s="28">
        <v>3548.4204100000002</v>
      </c>
      <c r="AJ61" s="28">
        <v>3586.2966310000002</v>
      </c>
      <c r="AK61" s="29">
        <v>1.0795000000000001E-2</v>
      </c>
    </row>
    <row r="62" spans="1:37" ht="15" customHeight="1" x14ac:dyDescent="0.2">
      <c r="A62" s="49" t="s">
        <v>292</v>
      </c>
      <c r="B62" s="16" t="s">
        <v>293</v>
      </c>
      <c r="C62" s="50">
        <v>2501.3615719999998</v>
      </c>
      <c r="D62" s="50">
        <v>2520.9882809999999</v>
      </c>
      <c r="E62" s="50">
        <v>2558.9643550000001</v>
      </c>
      <c r="F62" s="50">
        <v>2592.0590820000002</v>
      </c>
      <c r="G62" s="50">
        <v>2617.203125</v>
      </c>
      <c r="H62" s="50">
        <v>2640.4506839999999</v>
      </c>
      <c r="I62" s="50">
        <v>2666.4155270000001</v>
      </c>
      <c r="J62" s="50">
        <v>2693.985596</v>
      </c>
      <c r="K62" s="50">
        <v>2725.3623050000001</v>
      </c>
      <c r="L62" s="50">
        <v>2756.533203</v>
      </c>
      <c r="M62" s="50">
        <v>2784.9555660000001</v>
      </c>
      <c r="N62" s="50">
        <v>2822.7116700000001</v>
      </c>
      <c r="O62" s="50">
        <v>2852.7202149999998</v>
      </c>
      <c r="P62" s="50">
        <v>2883.3496089999999</v>
      </c>
      <c r="Q62" s="50">
        <v>2915.3339839999999</v>
      </c>
      <c r="R62" s="50">
        <v>2946.6027829999998</v>
      </c>
      <c r="S62" s="50">
        <v>2977.9797359999998</v>
      </c>
      <c r="T62" s="50">
        <v>3010.7990719999998</v>
      </c>
      <c r="U62" s="50">
        <v>3042.7053219999998</v>
      </c>
      <c r="V62" s="50">
        <v>3073.7851559999999</v>
      </c>
      <c r="W62" s="50">
        <v>3105.3007809999999</v>
      </c>
      <c r="X62" s="50">
        <v>3137.5463869999999</v>
      </c>
      <c r="Y62" s="50">
        <v>3168.9265140000002</v>
      </c>
      <c r="Z62" s="50">
        <v>3200.6801759999998</v>
      </c>
      <c r="AA62" s="50">
        <v>3232.3542480000001</v>
      </c>
      <c r="AB62" s="50">
        <v>3264.3422850000002</v>
      </c>
      <c r="AC62" s="50">
        <v>3299.1091310000002</v>
      </c>
      <c r="AD62" s="50">
        <v>3334.2829590000001</v>
      </c>
      <c r="AE62" s="50">
        <v>3371.8327640000002</v>
      </c>
      <c r="AF62" s="50">
        <v>3409.2958979999999</v>
      </c>
      <c r="AG62" s="50">
        <v>3448.4309079999998</v>
      </c>
      <c r="AH62" s="50">
        <v>3487.3718260000001</v>
      </c>
      <c r="AI62" s="50">
        <v>3526.0620119999999</v>
      </c>
      <c r="AJ62" s="50">
        <v>3563.938232</v>
      </c>
      <c r="AK62" s="33">
        <v>1.0878000000000001E-2</v>
      </c>
    </row>
    <row r="63" spans="1:37" ht="15" customHeight="1" x14ac:dyDescent="0.2">
      <c r="A63" s="49" t="s">
        <v>294</v>
      </c>
      <c r="B63" s="16" t="s">
        <v>295</v>
      </c>
      <c r="C63" s="50">
        <v>22.522085000000001</v>
      </c>
      <c r="D63" s="50">
        <v>22.493759000000001</v>
      </c>
      <c r="E63" s="50">
        <v>22.470324000000002</v>
      </c>
      <c r="F63" s="50">
        <v>22.450932999999999</v>
      </c>
      <c r="G63" s="50">
        <v>22.434891</v>
      </c>
      <c r="H63" s="50">
        <v>22.421617999999999</v>
      </c>
      <c r="I63" s="50">
        <v>22.410634999999999</v>
      </c>
      <c r="J63" s="50">
        <v>22.401547999999998</v>
      </c>
      <c r="K63" s="50">
        <v>22.394031999999999</v>
      </c>
      <c r="L63" s="50">
        <v>22.387812</v>
      </c>
      <c r="M63" s="50">
        <v>22.382666</v>
      </c>
      <c r="N63" s="50">
        <v>22.378406999999999</v>
      </c>
      <c r="O63" s="50">
        <v>22.374884000000002</v>
      </c>
      <c r="P63" s="50">
        <v>22.371969</v>
      </c>
      <c r="Q63" s="50">
        <v>22.369558000000001</v>
      </c>
      <c r="R63" s="50">
        <v>22.367563000000001</v>
      </c>
      <c r="S63" s="50">
        <v>22.365911000000001</v>
      </c>
      <c r="T63" s="50">
        <v>22.364546000000001</v>
      </c>
      <c r="U63" s="50">
        <v>22.363416999999998</v>
      </c>
      <c r="V63" s="50">
        <v>22.362480000000001</v>
      </c>
      <c r="W63" s="50">
        <v>22.361708</v>
      </c>
      <c r="X63" s="50">
        <v>22.361066999999998</v>
      </c>
      <c r="Y63" s="50">
        <v>22.360537999999998</v>
      </c>
      <c r="Z63" s="50">
        <v>22.360099999999999</v>
      </c>
      <c r="AA63" s="50">
        <v>22.359736999999999</v>
      </c>
      <c r="AB63" s="50">
        <v>22.359438000000001</v>
      </c>
      <c r="AC63" s="50">
        <v>22.359190000000002</v>
      </c>
      <c r="AD63" s="50">
        <v>22.358984</v>
      </c>
      <c r="AE63" s="50">
        <v>22.358813999999999</v>
      </c>
      <c r="AF63" s="50">
        <v>22.358673</v>
      </c>
      <c r="AG63" s="50">
        <v>22.358557000000001</v>
      </c>
      <c r="AH63" s="50">
        <v>22.358460999999998</v>
      </c>
      <c r="AI63" s="50">
        <v>22.358381000000001</v>
      </c>
      <c r="AJ63" s="50">
        <v>22.358315000000001</v>
      </c>
      <c r="AK63" s="33">
        <v>-1.8900000000000001E-4</v>
      </c>
    </row>
    <row r="64" spans="1:37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 ht="15" customHeight="1" x14ac:dyDescent="0.15">
      <c r="A65" s="49" t="s">
        <v>296</v>
      </c>
      <c r="B65" s="19" t="s">
        <v>297</v>
      </c>
      <c r="C65" s="28">
        <v>535.69592299999999</v>
      </c>
      <c r="D65" s="28">
        <v>557.78417999999999</v>
      </c>
      <c r="E65" s="28">
        <v>587.65661599999999</v>
      </c>
      <c r="F65" s="28">
        <v>589.98644999999999</v>
      </c>
      <c r="G65" s="28">
        <v>581.88269000000003</v>
      </c>
      <c r="H65" s="28">
        <v>575.97540300000003</v>
      </c>
      <c r="I65" s="28">
        <v>559.00671399999999</v>
      </c>
      <c r="J65" s="28">
        <v>548.074524</v>
      </c>
      <c r="K65" s="28">
        <v>546.87756300000001</v>
      </c>
      <c r="L65" s="28">
        <v>545.98315400000001</v>
      </c>
      <c r="M65" s="28">
        <v>546.44183299999997</v>
      </c>
      <c r="N65" s="28">
        <v>550.221497</v>
      </c>
      <c r="O65" s="28">
        <v>551.22302200000001</v>
      </c>
      <c r="P65" s="28">
        <v>551.82995600000004</v>
      </c>
      <c r="Q65" s="28">
        <v>552.40789800000005</v>
      </c>
      <c r="R65" s="28">
        <v>552.957764</v>
      </c>
      <c r="S65" s="28">
        <v>553.48303199999998</v>
      </c>
      <c r="T65" s="28">
        <v>553.98565699999995</v>
      </c>
      <c r="U65" s="28">
        <v>554.464966</v>
      </c>
      <c r="V65" s="28">
        <v>554.93469200000004</v>
      </c>
      <c r="W65" s="28">
        <v>555.39172399999995</v>
      </c>
      <c r="X65" s="28">
        <v>555.83734100000004</v>
      </c>
      <c r="Y65" s="28">
        <v>556.27050799999995</v>
      </c>
      <c r="Z65" s="28">
        <v>556.69116199999996</v>
      </c>
      <c r="AA65" s="28">
        <v>557.09832800000004</v>
      </c>
      <c r="AB65" s="28">
        <v>557.49182099999996</v>
      </c>
      <c r="AC65" s="28">
        <v>557.87426800000003</v>
      </c>
      <c r="AD65" s="28">
        <v>558.23791500000004</v>
      </c>
      <c r="AE65" s="28">
        <v>558.589294</v>
      </c>
      <c r="AF65" s="28">
        <v>558.92456100000004</v>
      </c>
      <c r="AG65" s="28">
        <v>559.245361</v>
      </c>
      <c r="AH65" s="28">
        <v>559.550659</v>
      </c>
      <c r="AI65" s="28">
        <v>559.27002000000005</v>
      </c>
      <c r="AJ65" s="28">
        <v>559.03436299999998</v>
      </c>
      <c r="AK65" s="29">
        <v>6.9999999999999994E-5</v>
      </c>
    </row>
    <row r="66" spans="1:37" ht="15" customHeight="1" x14ac:dyDescent="0.2">
      <c r="A66" s="49" t="s">
        <v>298</v>
      </c>
      <c r="B66" s="16" t="s">
        <v>299</v>
      </c>
      <c r="C66" s="50">
        <v>12.67597</v>
      </c>
      <c r="D66" s="50">
        <v>12.596270000000001</v>
      </c>
      <c r="E66" s="50">
        <v>12.528269999999999</v>
      </c>
      <c r="F66" s="50">
        <v>12.509209999999999</v>
      </c>
      <c r="G66" s="50">
        <v>12.49916</v>
      </c>
      <c r="H66" s="50">
        <v>12.51793</v>
      </c>
      <c r="I66" s="50">
        <v>12.547459999999999</v>
      </c>
      <c r="J66" s="50">
        <v>12.576420000000001</v>
      </c>
      <c r="K66" s="50">
        <v>12.60651</v>
      </c>
      <c r="L66" s="50">
        <v>12.63837</v>
      </c>
      <c r="M66" s="50">
        <v>12.72334</v>
      </c>
      <c r="N66" s="50">
        <v>12.86622</v>
      </c>
      <c r="O66" s="50">
        <v>13.014659999999999</v>
      </c>
      <c r="P66" s="50">
        <v>13.16859</v>
      </c>
      <c r="Q66" s="50">
        <v>13.32732</v>
      </c>
      <c r="R66" s="50">
        <v>13.49212</v>
      </c>
      <c r="S66" s="50">
        <v>13.662050000000001</v>
      </c>
      <c r="T66" s="50">
        <v>13.837770000000001</v>
      </c>
      <c r="U66" s="50">
        <v>14.01914</v>
      </c>
      <c r="V66" s="50">
        <v>14.2052</v>
      </c>
      <c r="W66" s="50">
        <v>14.39789</v>
      </c>
      <c r="X66" s="50">
        <v>14.59534</v>
      </c>
      <c r="Y66" s="50">
        <v>14.79748</v>
      </c>
      <c r="Z66" s="50">
        <v>15.00428</v>
      </c>
      <c r="AA66" s="50">
        <v>15.21529</v>
      </c>
      <c r="AB66" s="50">
        <v>15.429790000000001</v>
      </c>
      <c r="AC66" s="50">
        <v>15.647690000000001</v>
      </c>
      <c r="AD66" s="50">
        <v>15.8691</v>
      </c>
      <c r="AE66" s="50">
        <v>16.093589999999999</v>
      </c>
      <c r="AF66" s="50">
        <v>16.319479999999999</v>
      </c>
      <c r="AG66" s="50">
        <v>16.548850000000002</v>
      </c>
      <c r="AH66" s="50">
        <v>16.78199</v>
      </c>
      <c r="AI66" s="50">
        <v>17.017900000000001</v>
      </c>
      <c r="AJ66" s="50">
        <v>17.256540000000001</v>
      </c>
      <c r="AK66" s="33">
        <v>3.0000000000000001E-6</v>
      </c>
    </row>
    <row r="67" spans="1:37" ht="15" customHeight="1" x14ac:dyDescent="0.2">
      <c r="A67" s="49" t="s">
        <v>300</v>
      </c>
      <c r="B67" s="16" t="s">
        <v>272</v>
      </c>
      <c r="C67" s="50">
        <v>0.87078999999999995</v>
      </c>
      <c r="D67" s="50">
        <v>0.85645000000000004</v>
      </c>
      <c r="E67" s="50">
        <v>0.84296000000000004</v>
      </c>
      <c r="F67" s="50">
        <v>0.83362999999999998</v>
      </c>
      <c r="G67" s="50">
        <v>0.83252000000000004</v>
      </c>
      <c r="H67" s="50">
        <v>0.83323000000000003</v>
      </c>
      <c r="I67" s="50">
        <v>0.83484999999999998</v>
      </c>
      <c r="J67" s="50">
        <v>0.83638999999999997</v>
      </c>
      <c r="K67" s="50">
        <v>0.83787999999999996</v>
      </c>
      <c r="L67" s="50">
        <v>0.83984000000000003</v>
      </c>
      <c r="M67" s="50">
        <v>0.84528000000000003</v>
      </c>
      <c r="N67" s="50">
        <v>0.85433000000000003</v>
      </c>
      <c r="O67" s="50">
        <v>0.86368</v>
      </c>
      <c r="P67" s="50">
        <v>0.87358000000000002</v>
      </c>
      <c r="Q67" s="50">
        <v>0.88370000000000004</v>
      </c>
      <c r="R67" s="50">
        <v>0.89427999999999996</v>
      </c>
      <c r="S67" s="50">
        <v>0.90522999999999998</v>
      </c>
      <c r="T67" s="50">
        <v>0.91649999999999998</v>
      </c>
      <c r="U67" s="50">
        <v>0.92818000000000001</v>
      </c>
      <c r="V67" s="50">
        <v>0.94003000000000003</v>
      </c>
      <c r="W67" s="50">
        <v>0.95235999999999998</v>
      </c>
      <c r="X67" s="50">
        <v>0.96494000000000002</v>
      </c>
      <c r="Y67" s="50">
        <v>0.97794000000000003</v>
      </c>
      <c r="Z67" s="50">
        <v>0.99133000000000004</v>
      </c>
      <c r="AA67" s="50">
        <v>1.00488</v>
      </c>
      <c r="AB67" s="50">
        <v>1.0187200000000001</v>
      </c>
      <c r="AC67" s="50">
        <v>1.0327299999999999</v>
      </c>
      <c r="AD67" s="50">
        <v>1.0470299999999999</v>
      </c>
      <c r="AE67" s="50">
        <v>1.06152</v>
      </c>
      <c r="AF67" s="50">
        <v>1.07599</v>
      </c>
      <c r="AG67" s="50">
        <v>1.0907800000000001</v>
      </c>
      <c r="AH67" s="50">
        <v>1.1057999999999999</v>
      </c>
      <c r="AI67" s="50">
        <v>1.1209800000000001</v>
      </c>
      <c r="AJ67" s="50">
        <v>1.13636</v>
      </c>
      <c r="AK67" s="33">
        <v>1.9289999999999999E-3</v>
      </c>
    </row>
    <row r="68" spans="1:37" ht="15" customHeight="1" x14ac:dyDescent="0.2">
      <c r="A68" s="49" t="s">
        <v>301</v>
      </c>
      <c r="B68" s="16" t="s">
        <v>302</v>
      </c>
      <c r="C68" s="50">
        <v>3.3220800000000001</v>
      </c>
      <c r="D68" s="50">
        <v>3.30118</v>
      </c>
      <c r="E68" s="50">
        <v>3.28335</v>
      </c>
      <c r="F68" s="50">
        <v>3.2783500000000001</v>
      </c>
      <c r="G68" s="50">
        <v>3.2757299999999998</v>
      </c>
      <c r="H68" s="50">
        <v>3.2806500000000001</v>
      </c>
      <c r="I68" s="50">
        <v>3.2883800000000001</v>
      </c>
      <c r="J68" s="50">
        <v>3.2959700000000001</v>
      </c>
      <c r="K68" s="50">
        <v>3.3038500000000002</v>
      </c>
      <c r="L68" s="50">
        <v>3.3121999999999998</v>
      </c>
      <c r="M68" s="50">
        <v>3.3344900000000002</v>
      </c>
      <c r="N68" s="50">
        <v>3.3719299999999999</v>
      </c>
      <c r="O68" s="50">
        <v>3.4108399999999999</v>
      </c>
      <c r="P68" s="50">
        <v>3.4511599999999998</v>
      </c>
      <c r="Q68" s="50">
        <v>3.4927700000000002</v>
      </c>
      <c r="R68" s="50">
        <v>3.5359699999999998</v>
      </c>
      <c r="S68" s="50">
        <v>3.5804800000000001</v>
      </c>
      <c r="T68" s="50">
        <v>3.6265399999999999</v>
      </c>
      <c r="U68" s="50">
        <v>3.6740900000000001</v>
      </c>
      <c r="V68" s="50">
        <v>3.7228400000000001</v>
      </c>
      <c r="W68" s="50">
        <v>3.7733500000000002</v>
      </c>
      <c r="X68" s="50">
        <v>3.8250899999999999</v>
      </c>
      <c r="Y68" s="50">
        <v>3.8780600000000001</v>
      </c>
      <c r="Z68" s="50">
        <v>3.9322599999999999</v>
      </c>
      <c r="AA68" s="50">
        <v>3.9875600000000002</v>
      </c>
      <c r="AB68" s="50">
        <v>4.0437799999999999</v>
      </c>
      <c r="AC68" s="50">
        <v>4.1008800000000001</v>
      </c>
      <c r="AD68" s="50">
        <v>4.1589099999999997</v>
      </c>
      <c r="AE68" s="50">
        <v>4.21774</v>
      </c>
      <c r="AF68" s="50">
        <v>4.2769399999999997</v>
      </c>
      <c r="AG68" s="50">
        <v>4.3370600000000001</v>
      </c>
      <c r="AH68" s="50">
        <v>4.3981500000000002</v>
      </c>
      <c r="AI68" s="50">
        <v>4.4599900000000003</v>
      </c>
      <c r="AJ68" s="50">
        <v>4.5225200000000001</v>
      </c>
      <c r="AK68" s="33">
        <v>3.0000000000000001E-6</v>
      </c>
    </row>
    <row r="69" spans="1:37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5" customHeight="1" x14ac:dyDescent="0.15">
      <c r="A70" s="49" t="s">
        <v>303</v>
      </c>
      <c r="B70" s="19" t="s">
        <v>304</v>
      </c>
      <c r="C70" s="28">
        <v>236.25900300000001</v>
      </c>
      <c r="D70" s="28">
        <v>237.060562</v>
      </c>
      <c r="E70" s="28">
        <v>237.76503</v>
      </c>
      <c r="F70" s="28">
        <v>238.43888899999999</v>
      </c>
      <c r="G70" s="28">
        <v>239.09854100000001</v>
      </c>
      <c r="H70" s="28">
        <v>239.711578</v>
      </c>
      <c r="I70" s="28">
        <v>240.24525499999999</v>
      </c>
      <c r="J70" s="28">
        <v>240.77427700000001</v>
      </c>
      <c r="K70" s="28">
        <v>241.35845900000001</v>
      </c>
      <c r="L70" s="28">
        <v>241.871948</v>
      </c>
      <c r="M70" s="28">
        <v>242.303009</v>
      </c>
      <c r="N70" s="28">
        <v>242.66445899999999</v>
      </c>
      <c r="O70" s="28">
        <v>242.87593100000001</v>
      </c>
      <c r="P70" s="28">
        <v>242.82252500000001</v>
      </c>
      <c r="Q70" s="28">
        <v>242.45755</v>
      </c>
      <c r="R70" s="28">
        <v>241.58320599999999</v>
      </c>
      <c r="S70" s="28">
        <v>239.52969400000001</v>
      </c>
      <c r="T70" s="28">
        <v>238.89334099999999</v>
      </c>
      <c r="U70" s="28">
        <v>239.29054300000001</v>
      </c>
      <c r="V70" s="28">
        <v>239.64343299999999</v>
      </c>
      <c r="W70" s="28">
        <v>239.95526100000001</v>
      </c>
      <c r="X70" s="28">
        <v>240.22555500000001</v>
      </c>
      <c r="Y70" s="28">
        <v>240.45410200000001</v>
      </c>
      <c r="Z70" s="28">
        <v>240.64004499999999</v>
      </c>
      <c r="AA70" s="28">
        <v>240.77984599999999</v>
      </c>
      <c r="AB70" s="28">
        <v>240.87922699999999</v>
      </c>
      <c r="AC70" s="28">
        <v>240.942139</v>
      </c>
      <c r="AD70" s="28">
        <v>240.973816</v>
      </c>
      <c r="AE70" s="28">
        <v>240.986816</v>
      </c>
      <c r="AF70" s="28">
        <v>240.99580399999999</v>
      </c>
      <c r="AG70" s="28">
        <v>241.02160599999999</v>
      </c>
      <c r="AH70" s="28">
        <v>241.08538799999999</v>
      </c>
      <c r="AI70" s="28">
        <v>241.20442199999999</v>
      </c>
      <c r="AJ70" s="28">
        <v>241.39595</v>
      </c>
      <c r="AK70" s="29">
        <v>5.6599999999999999E-4</v>
      </c>
    </row>
    <row r="71" spans="1:37" ht="15" customHeight="1" x14ac:dyDescent="0.2">
      <c r="A71" s="49" t="s">
        <v>305</v>
      </c>
      <c r="B71" s="16" t="s">
        <v>306</v>
      </c>
      <c r="C71" s="50">
        <v>99.369827000000001</v>
      </c>
      <c r="D71" s="50">
        <v>99.438713000000007</v>
      </c>
      <c r="E71" s="50">
        <v>99.472228999999999</v>
      </c>
      <c r="F71" s="50">
        <v>99.505584999999996</v>
      </c>
      <c r="G71" s="50">
        <v>99.526343999999995</v>
      </c>
      <c r="H71" s="50">
        <v>99.541695000000004</v>
      </c>
      <c r="I71" s="50">
        <v>99.557747000000006</v>
      </c>
      <c r="J71" s="50">
        <v>99.547966000000002</v>
      </c>
      <c r="K71" s="50">
        <v>99.476646000000002</v>
      </c>
      <c r="L71" s="50">
        <v>99.396361999999996</v>
      </c>
      <c r="M71" s="50">
        <v>99.302657999999994</v>
      </c>
      <c r="N71" s="50">
        <v>99.182693</v>
      </c>
      <c r="O71" s="50">
        <v>99.048500000000004</v>
      </c>
      <c r="P71" s="50">
        <v>98.863533000000004</v>
      </c>
      <c r="Q71" s="50">
        <v>98.658394000000001</v>
      </c>
      <c r="R71" s="50">
        <v>98.430015999999995</v>
      </c>
      <c r="S71" s="50">
        <v>98.194892999999993</v>
      </c>
      <c r="T71" s="50">
        <v>97.939284999999998</v>
      </c>
      <c r="U71" s="50">
        <v>97.662361000000004</v>
      </c>
      <c r="V71" s="50">
        <v>97.363181999999995</v>
      </c>
      <c r="W71" s="50">
        <v>97.038230999999996</v>
      </c>
      <c r="X71" s="50">
        <v>96.680710000000005</v>
      </c>
      <c r="Y71" s="50">
        <v>96.284087999999997</v>
      </c>
      <c r="Z71" s="50">
        <v>95.842406999999994</v>
      </c>
      <c r="AA71" s="50">
        <v>95.347617999999997</v>
      </c>
      <c r="AB71" s="50">
        <v>94.802689000000001</v>
      </c>
      <c r="AC71" s="50">
        <v>94.208138000000005</v>
      </c>
      <c r="AD71" s="50">
        <v>93.565513999999993</v>
      </c>
      <c r="AE71" s="50">
        <v>92.884490999999997</v>
      </c>
      <c r="AF71" s="50">
        <v>92.177802999999997</v>
      </c>
      <c r="AG71" s="50">
        <v>91.466164000000006</v>
      </c>
      <c r="AH71" s="50">
        <v>90.772598000000002</v>
      </c>
      <c r="AI71" s="50">
        <v>90.117621999999997</v>
      </c>
      <c r="AJ71" s="50">
        <v>89.522925999999998</v>
      </c>
      <c r="AK71" s="33">
        <v>-3.277E-3</v>
      </c>
    </row>
    <row r="72" spans="1:37" ht="15" customHeight="1" x14ac:dyDescent="0.2">
      <c r="A72" s="49" t="s">
        <v>307</v>
      </c>
      <c r="B72" s="16" t="s">
        <v>308</v>
      </c>
      <c r="C72" s="50">
        <v>11.445287</v>
      </c>
      <c r="D72" s="50">
        <v>11.466092</v>
      </c>
      <c r="E72" s="50">
        <v>11.482542</v>
      </c>
      <c r="F72" s="50">
        <v>11.498786000000001</v>
      </c>
      <c r="G72" s="50">
        <v>11.513481000000001</v>
      </c>
      <c r="H72" s="50">
        <v>11.527476</v>
      </c>
      <c r="I72" s="50">
        <v>11.541475</v>
      </c>
      <c r="J72" s="50">
        <v>11.552413</v>
      </c>
      <c r="K72" s="50">
        <v>11.556156</v>
      </c>
      <c r="L72" s="50">
        <v>11.558802999999999</v>
      </c>
      <c r="M72" s="50">
        <v>11.55983</v>
      </c>
      <c r="N72" s="50">
        <v>11.557747000000001</v>
      </c>
      <c r="O72" s="50">
        <v>11.553972999999999</v>
      </c>
      <c r="P72" s="50">
        <v>11.544259</v>
      </c>
      <c r="Q72" s="50">
        <v>11.532173999999999</v>
      </c>
      <c r="R72" s="50">
        <v>11.517338000000001</v>
      </c>
      <c r="S72" s="50">
        <v>11.501655</v>
      </c>
      <c r="T72" s="50">
        <v>11.483509</v>
      </c>
      <c r="U72" s="50">
        <v>11.4628</v>
      </c>
      <c r="V72" s="50">
        <v>11.439425999999999</v>
      </c>
      <c r="W72" s="50">
        <v>11.412993999999999</v>
      </c>
      <c r="X72" s="50">
        <v>11.382687000000001</v>
      </c>
      <c r="Y72" s="50">
        <v>11.347727000000001</v>
      </c>
      <c r="Z72" s="50">
        <v>11.307388</v>
      </c>
      <c r="AA72" s="50">
        <v>11.260698</v>
      </c>
      <c r="AB72" s="50">
        <v>11.207986999999999</v>
      </c>
      <c r="AC72" s="50">
        <v>11.149298</v>
      </c>
      <c r="AD72" s="50">
        <v>11.084787</v>
      </c>
      <c r="AE72" s="50">
        <v>11.015580999999999</v>
      </c>
      <c r="AF72" s="50">
        <v>10.943103000000001</v>
      </c>
      <c r="AG72" s="50">
        <v>10.869602</v>
      </c>
      <c r="AH72" s="50">
        <v>10.797935000000001</v>
      </c>
      <c r="AI72" s="50">
        <v>10.730744</v>
      </c>
      <c r="AJ72" s="50">
        <v>10.670596</v>
      </c>
      <c r="AK72" s="33">
        <v>-2.2439999999999999E-3</v>
      </c>
    </row>
    <row r="73" spans="1:37" ht="15" customHeight="1" x14ac:dyDescent="0.2">
      <c r="A73" s="49" t="s">
        <v>309</v>
      </c>
      <c r="B73" s="16" t="s">
        <v>310</v>
      </c>
      <c r="C73" s="50">
        <v>1.4615E-2</v>
      </c>
      <c r="D73" s="50">
        <v>1.4637000000000001E-2</v>
      </c>
      <c r="E73" s="50">
        <v>1.4656000000000001E-2</v>
      </c>
      <c r="F73" s="50">
        <v>1.4678E-2</v>
      </c>
      <c r="G73" s="50">
        <v>1.4699E-2</v>
      </c>
      <c r="H73" s="50">
        <v>1.472E-2</v>
      </c>
      <c r="I73" s="50">
        <v>1.4742E-2</v>
      </c>
      <c r="J73" s="50">
        <v>1.4761E-2</v>
      </c>
      <c r="K73" s="50">
        <v>1.477E-2</v>
      </c>
      <c r="L73" s="50">
        <v>1.4777999999999999E-2</v>
      </c>
      <c r="M73" s="50">
        <v>1.4784E-2</v>
      </c>
      <c r="N73" s="50">
        <v>1.4785E-2</v>
      </c>
      <c r="O73" s="50">
        <v>1.4782999999999999E-2</v>
      </c>
      <c r="P73" s="50">
        <v>1.4774000000000001E-2</v>
      </c>
      <c r="Q73" s="50">
        <v>1.4761E-2</v>
      </c>
      <c r="R73" s="50">
        <v>1.4744E-2</v>
      </c>
      <c r="S73" s="50">
        <v>1.4725E-2</v>
      </c>
      <c r="T73" s="50">
        <v>1.4703000000000001E-2</v>
      </c>
      <c r="U73" s="50">
        <v>1.4677000000000001E-2</v>
      </c>
      <c r="V73" s="50">
        <v>1.4647E-2</v>
      </c>
      <c r="W73" s="50">
        <v>1.4612999999999999E-2</v>
      </c>
      <c r="X73" s="50">
        <v>1.4574E-2</v>
      </c>
      <c r="Y73" s="50">
        <v>1.4527999999999999E-2</v>
      </c>
      <c r="Z73" s="50">
        <v>1.4474000000000001E-2</v>
      </c>
      <c r="AA73" s="50">
        <v>1.4411999999999999E-2</v>
      </c>
      <c r="AB73" s="50">
        <v>1.4341E-2</v>
      </c>
      <c r="AC73" s="50">
        <v>1.4262E-2</v>
      </c>
      <c r="AD73" s="50">
        <v>1.4175E-2</v>
      </c>
      <c r="AE73" s="50">
        <v>1.4081E-2</v>
      </c>
      <c r="AF73" s="50">
        <v>1.3983000000000001E-2</v>
      </c>
      <c r="AG73" s="50">
        <v>1.3886000000000001E-2</v>
      </c>
      <c r="AH73" s="50">
        <v>1.3792E-2</v>
      </c>
      <c r="AI73" s="50">
        <v>1.3705E-2</v>
      </c>
      <c r="AJ73" s="50">
        <v>1.3627999999999999E-2</v>
      </c>
      <c r="AK73" s="33">
        <v>-2.2290000000000001E-3</v>
      </c>
    </row>
    <row r="74" spans="1:37" ht="15" customHeight="1" x14ac:dyDescent="0.2">
      <c r="A74" s="49" t="s">
        <v>311</v>
      </c>
      <c r="B74" s="16" t="s">
        <v>312</v>
      </c>
      <c r="C74" s="50">
        <v>63.032871</v>
      </c>
      <c r="D74" s="50">
        <v>62.981273999999999</v>
      </c>
      <c r="E74" s="50">
        <v>62.897621000000001</v>
      </c>
      <c r="F74" s="50">
        <v>62.801979000000003</v>
      </c>
      <c r="G74" s="50">
        <v>62.683661999999998</v>
      </c>
      <c r="H74" s="50">
        <v>62.542931000000003</v>
      </c>
      <c r="I74" s="50">
        <v>62.378132000000001</v>
      </c>
      <c r="J74" s="50">
        <v>62.165900999999998</v>
      </c>
      <c r="K74" s="50">
        <v>61.875275000000002</v>
      </c>
      <c r="L74" s="50">
        <v>61.527450999999999</v>
      </c>
      <c r="M74" s="50">
        <v>61.103484999999999</v>
      </c>
      <c r="N74" s="50">
        <v>60.572758</v>
      </c>
      <c r="O74" s="50">
        <v>59.908130999999997</v>
      </c>
      <c r="P74" s="50">
        <v>59.032299000000002</v>
      </c>
      <c r="Q74" s="50">
        <v>57.865509000000003</v>
      </c>
      <c r="R74" s="50">
        <v>56.198985999999998</v>
      </c>
      <c r="S74" s="50">
        <v>53.456135000000003</v>
      </c>
      <c r="T74" s="50">
        <v>52.173183000000002</v>
      </c>
      <c r="U74" s="50">
        <v>51.962135000000004</v>
      </c>
      <c r="V74" s="50">
        <v>51.739505999999999</v>
      </c>
      <c r="W74" s="50">
        <v>51.502856999999999</v>
      </c>
      <c r="X74" s="50">
        <v>51.248618999999998</v>
      </c>
      <c r="Y74" s="50">
        <v>50.973309</v>
      </c>
      <c r="Z74" s="50">
        <v>50.673667999999999</v>
      </c>
      <c r="AA74" s="50">
        <v>50.345627</v>
      </c>
      <c r="AB74" s="50">
        <v>49.990929000000001</v>
      </c>
      <c r="AC74" s="50">
        <v>49.610050000000001</v>
      </c>
      <c r="AD74" s="50">
        <v>49.204002000000003</v>
      </c>
      <c r="AE74" s="50">
        <v>48.778145000000002</v>
      </c>
      <c r="AF74" s="50">
        <v>48.340107000000003</v>
      </c>
      <c r="AG74" s="50">
        <v>47.902363000000001</v>
      </c>
      <c r="AH74" s="50">
        <v>47.477080999999998</v>
      </c>
      <c r="AI74" s="50">
        <v>47.073569999999997</v>
      </c>
      <c r="AJ74" s="50">
        <v>46.701732999999997</v>
      </c>
      <c r="AK74" s="33">
        <v>-9.3019999999999995E-3</v>
      </c>
    </row>
    <row r="75" spans="1:37" ht="15" customHeight="1" x14ac:dyDescent="0.2">
      <c r="A75" s="49" t="s">
        <v>313</v>
      </c>
      <c r="B75" s="16" t="s">
        <v>314</v>
      </c>
      <c r="C75" s="50">
        <v>22.909573000000002</v>
      </c>
      <c r="D75" s="50">
        <v>22.948392999999999</v>
      </c>
      <c r="E75" s="50">
        <v>22.977685999999999</v>
      </c>
      <c r="F75" s="50">
        <v>23.005244999999999</v>
      </c>
      <c r="G75" s="50">
        <v>23.027850999999998</v>
      </c>
      <c r="H75" s="50">
        <v>23.047478000000002</v>
      </c>
      <c r="I75" s="50">
        <v>23.065909999999999</v>
      </c>
      <c r="J75" s="50">
        <v>23.077224999999999</v>
      </c>
      <c r="K75" s="50">
        <v>23.073387</v>
      </c>
      <c r="L75" s="50">
        <v>23.066811000000001</v>
      </c>
      <c r="M75" s="50">
        <v>23.056746</v>
      </c>
      <c r="N75" s="50">
        <v>23.040264000000001</v>
      </c>
      <c r="O75" s="50">
        <v>23.020389999999999</v>
      </c>
      <c r="P75" s="50">
        <v>22.988669999999999</v>
      </c>
      <c r="Q75" s="50">
        <v>22.952103000000001</v>
      </c>
      <c r="R75" s="50">
        <v>22.909908000000001</v>
      </c>
      <c r="S75" s="50">
        <v>22.865794999999999</v>
      </c>
      <c r="T75" s="50">
        <v>22.816597000000002</v>
      </c>
      <c r="U75" s="50">
        <v>22.762229999999999</v>
      </c>
      <c r="V75" s="50">
        <v>22.702724</v>
      </c>
      <c r="W75" s="50">
        <v>22.637530999999999</v>
      </c>
      <c r="X75" s="50">
        <v>22.565052000000001</v>
      </c>
      <c r="Y75" s="50">
        <v>22.483809999999998</v>
      </c>
      <c r="Z75" s="50">
        <v>22.392496000000001</v>
      </c>
      <c r="AA75" s="50">
        <v>22.289165000000001</v>
      </c>
      <c r="AB75" s="50">
        <v>22.174461000000001</v>
      </c>
      <c r="AC75" s="50">
        <v>22.048438999999998</v>
      </c>
      <c r="AD75" s="50">
        <v>21.911407000000001</v>
      </c>
      <c r="AE75" s="50">
        <v>21.765518</v>
      </c>
      <c r="AF75" s="50">
        <v>21.613475999999999</v>
      </c>
      <c r="AG75" s="50">
        <v>21.45956</v>
      </c>
      <c r="AH75" s="50">
        <v>21.308823</v>
      </c>
      <c r="AI75" s="50">
        <v>21.166450999999999</v>
      </c>
      <c r="AJ75" s="50">
        <v>21.038235</v>
      </c>
      <c r="AK75" s="33">
        <v>-2.712E-3</v>
      </c>
    </row>
    <row r="76" spans="1:37" ht="15" customHeight="1" x14ac:dyDescent="0.2">
      <c r="A76" s="49" t="s">
        <v>315</v>
      </c>
      <c r="B76" s="16" t="s">
        <v>316</v>
      </c>
      <c r="C76" s="50">
        <v>1.462669</v>
      </c>
      <c r="D76" s="50">
        <v>1.4672320000000001</v>
      </c>
      <c r="E76" s="50">
        <v>1.4711719999999999</v>
      </c>
      <c r="F76" s="50">
        <v>1.474985</v>
      </c>
      <c r="G76" s="50">
        <v>1.478472</v>
      </c>
      <c r="H76" s="50">
        <v>1.481765</v>
      </c>
      <c r="I76" s="50">
        <v>1.484974</v>
      </c>
      <c r="J76" s="50">
        <v>1.4877100000000001</v>
      </c>
      <c r="K76" s="50">
        <v>1.489452</v>
      </c>
      <c r="L76" s="50">
        <v>1.4910000000000001</v>
      </c>
      <c r="M76" s="50">
        <v>1.492302</v>
      </c>
      <c r="N76" s="50">
        <v>1.493169</v>
      </c>
      <c r="O76" s="50">
        <v>1.4937929999999999</v>
      </c>
      <c r="P76" s="50">
        <v>1.4936259999999999</v>
      </c>
      <c r="Q76" s="50">
        <v>1.4931209999999999</v>
      </c>
      <c r="R76" s="50">
        <v>1.4922260000000001</v>
      </c>
      <c r="S76" s="50">
        <v>1.4911779999999999</v>
      </c>
      <c r="T76" s="50">
        <v>1.489771</v>
      </c>
      <c r="U76" s="50">
        <v>1.488</v>
      </c>
      <c r="V76" s="50">
        <v>1.4858659999999999</v>
      </c>
      <c r="W76" s="50">
        <v>1.4833400000000001</v>
      </c>
      <c r="X76" s="50">
        <v>1.4803170000000001</v>
      </c>
      <c r="Y76" s="50">
        <v>1.4766999999999999</v>
      </c>
      <c r="Z76" s="50">
        <v>1.472399</v>
      </c>
      <c r="AA76" s="50">
        <v>1.467285</v>
      </c>
      <c r="AB76" s="50">
        <v>1.4613959999999999</v>
      </c>
      <c r="AC76" s="50">
        <v>1.454731</v>
      </c>
      <c r="AD76" s="50">
        <v>1.4473069999999999</v>
      </c>
      <c r="AE76" s="50">
        <v>1.4392640000000001</v>
      </c>
      <c r="AF76" s="50">
        <v>1.430741</v>
      </c>
      <c r="AG76" s="50">
        <v>1.4219539999999999</v>
      </c>
      <c r="AH76" s="50">
        <v>1.413276</v>
      </c>
      <c r="AI76" s="50">
        <v>1.405116</v>
      </c>
      <c r="AJ76" s="50">
        <v>1.3978870000000001</v>
      </c>
      <c r="AK76" s="33">
        <v>-1.5120000000000001E-3</v>
      </c>
    </row>
    <row r="77" spans="1:37" ht="15" customHeight="1" x14ac:dyDescent="0.2">
      <c r="A77" s="49" t="s">
        <v>317</v>
      </c>
      <c r="B77" s="16" t="s">
        <v>318</v>
      </c>
      <c r="C77" s="50">
        <v>0.49046699999999999</v>
      </c>
      <c r="D77" s="50">
        <v>0.54665799999999998</v>
      </c>
      <c r="E77" s="50">
        <v>0.61404999999999998</v>
      </c>
      <c r="F77" s="50">
        <v>0.69532799999999995</v>
      </c>
      <c r="G77" s="50">
        <v>0.793516</v>
      </c>
      <c r="H77" s="50">
        <v>0.91260799999999997</v>
      </c>
      <c r="I77" s="50">
        <v>1.057723</v>
      </c>
      <c r="J77" s="50">
        <v>1.2351000000000001</v>
      </c>
      <c r="K77" s="50">
        <v>1.4527060000000001</v>
      </c>
      <c r="L77" s="50">
        <v>1.7225729999999999</v>
      </c>
      <c r="M77" s="50">
        <v>2.060505</v>
      </c>
      <c r="N77" s="50">
        <v>2.4889230000000002</v>
      </c>
      <c r="O77" s="50">
        <v>3.0423460000000002</v>
      </c>
      <c r="P77" s="50">
        <v>3.7747869999999999</v>
      </c>
      <c r="Q77" s="50">
        <v>4.7855939999999997</v>
      </c>
      <c r="R77" s="50">
        <v>6.2816559999999999</v>
      </c>
      <c r="S77" s="50">
        <v>8.8502270000000003</v>
      </c>
      <c r="T77" s="50">
        <v>9.9463259999999991</v>
      </c>
      <c r="U77" s="50">
        <v>9.9573160000000005</v>
      </c>
      <c r="V77" s="50">
        <v>9.9657990000000005</v>
      </c>
      <c r="W77" s="50">
        <v>9.9716830000000005</v>
      </c>
      <c r="X77" s="50">
        <v>9.9742409999999992</v>
      </c>
      <c r="Y77" s="50">
        <v>9.9728019999999997</v>
      </c>
      <c r="Z77" s="50">
        <v>9.9667870000000001</v>
      </c>
      <c r="AA77" s="50">
        <v>9.9552619999999994</v>
      </c>
      <c r="AB77" s="50">
        <v>9.9384370000000004</v>
      </c>
      <c r="AC77" s="50">
        <v>9.9162520000000001</v>
      </c>
      <c r="AD77" s="50">
        <v>9.8887789999999995</v>
      </c>
      <c r="AE77" s="50">
        <v>9.8569019999999998</v>
      </c>
      <c r="AF77" s="50">
        <v>9.8214330000000007</v>
      </c>
      <c r="AG77" s="50">
        <v>9.7839189999999991</v>
      </c>
      <c r="AH77" s="50">
        <v>9.7468699999999995</v>
      </c>
      <c r="AI77" s="50">
        <v>9.7132710000000007</v>
      </c>
      <c r="AJ77" s="50">
        <v>9.6861160000000002</v>
      </c>
      <c r="AK77" s="33">
        <v>9.3991000000000005E-2</v>
      </c>
    </row>
    <row r="78" spans="1:37" ht="15" customHeight="1" x14ac:dyDescent="0.2">
      <c r="A78" s="49" t="s">
        <v>319</v>
      </c>
      <c r="B78" s="16" t="s">
        <v>320</v>
      </c>
      <c r="C78" s="50">
        <v>1.4345E-2</v>
      </c>
      <c r="D78" s="50">
        <v>1.4429000000000001E-2</v>
      </c>
      <c r="E78" s="50">
        <v>1.4507000000000001E-2</v>
      </c>
      <c r="F78" s="50">
        <v>1.4583E-2</v>
      </c>
      <c r="G78" s="50">
        <v>1.4655E-2</v>
      </c>
      <c r="H78" s="50">
        <v>1.4723999999999999E-2</v>
      </c>
      <c r="I78" s="50">
        <v>1.4792E-2</v>
      </c>
      <c r="J78" s="50">
        <v>1.4853999999999999E-2</v>
      </c>
      <c r="K78" s="50">
        <v>1.4905E-2</v>
      </c>
      <c r="L78" s="50">
        <v>1.4954E-2</v>
      </c>
      <c r="M78" s="50">
        <v>1.4999999999999999E-2</v>
      </c>
      <c r="N78" s="50">
        <v>1.5041000000000001E-2</v>
      </c>
      <c r="O78" s="50">
        <v>1.508E-2</v>
      </c>
      <c r="P78" s="50">
        <v>1.511E-2</v>
      </c>
      <c r="Q78" s="50">
        <v>1.5136999999999999E-2</v>
      </c>
      <c r="R78" s="50">
        <v>1.516E-2</v>
      </c>
      <c r="S78" s="50">
        <v>1.5180000000000001E-2</v>
      </c>
      <c r="T78" s="50">
        <v>1.5195999999999999E-2</v>
      </c>
      <c r="U78" s="50">
        <v>1.5209E-2</v>
      </c>
      <c r="V78" s="50">
        <v>1.5217E-2</v>
      </c>
      <c r="W78" s="50">
        <v>1.5221E-2</v>
      </c>
      <c r="X78" s="50">
        <v>1.5221E-2</v>
      </c>
      <c r="Y78" s="50">
        <v>1.5214E-2</v>
      </c>
      <c r="Z78" s="50">
        <v>1.52E-2</v>
      </c>
      <c r="AA78" s="50">
        <v>1.5178000000000001E-2</v>
      </c>
      <c r="AB78" s="50">
        <v>1.5148E-2</v>
      </c>
      <c r="AC78" s="50">
        <v>1.5108999999999999E-2</v>
      </c>
      <c r="AD78" s="50">
        <v>1.5063E-2</v>
      </c>
      <c r="AE78" s="50">
        <v>1.5009E-2</v>
      </c>
      <c r="AF78" s="50">
        <v>1.4951000000000001E-2</v>
      </c>
      <c r="AG78" s="50">
        <v>1.4888999999999999E-2</v>
      </c>
      <c r="AH78" s="50">
        <v>1.4827E-2</v>
      </c>
      <c r="AI78" s="50">
        <v>1.4770999999999999E-2</v>
      </c>
      <c r="AJ78" s="50">
        <v>1.4725E-2</v>
      </c>
      <c r="AK78" s="33">
        <v>6.3500000000000004E-4</v>
      </c>
    </row>
    <row r="79" spans="1:37" ht="15" customHeight="1" x14ac:dyDescent="0.2">
      <c r="A79" s="49" t="s">
        <v>321</v>
      </c>
      <c r="B79" s="16" t="s">
        <v>322</v>
      </c>
      <c r="C79" s="50">
        <v>32.039715000000001</v>
      </c>
      <c r="D79" s="50">
        <v>32.314650999999998</v>
      </c>
      <c r="E79" s="50">
        <v>32.579014000000001</v>
      </c>
      <c r="F79" s="50">
        <v>32.846046000000001</v>
      </c>
      <c r="G79" s="50">
        <v>33.110317000000002</v>
      </c>
      <c r="H79" s="50">
        <v>33.374206999999998</v>
      </c>
      <c r="I79" s="50">
        <v>33.639603000000001</v>
      </c>
      <c r="J79" s="50">
        <v>33.897376999999999</v>
      </c>
      <c r="K79" s="50">
        <v>34.139076000000003</v>
      </c>
      <c r="L79" s="50">
        <v>34.378258000000002</v>
      </c>
      <c r="M79" s="50">
        <v>34.613281000000001</v>
      </c>
      <c r="N79" s="50">
        <v>34.839770999999999</v>
      </c>
      <c r="O79" s="50">
        <v>35.061768000000001</v>
      </c>
      <c r="P79" s="50">
        <v>35.280872000000002</v>
      </c>
      <c r="Q79" s="50">
        <v>35.495044999999998</v>
      </c>
      <c r="R79" s="50">
        <v>35.703170999999998</v>
      </c>
      <c r="S79" s="50">
        <v>35.912951999999997</v>
      </c>
      <c r="T79" s="50">
        <v>36.119307999999997</v>
      </c>
      <c r="U79" s="50">
        <v>36.321995000000001</v>
      </c>
      <c r="V79" s="50">
        <v>36.520729000000003</v>
      </c>
      <c r="W79" s="50">
        <v>36.715229000000001</v>
      </c>
      <c r="X79" s="50">
        <v>36.905312000000002</v>
      </c>
      <c r="Y79" s="50">
        <v>37.090851000000001</v>
      </c>
      <c r="Z79" s="50">
        <v>37.271832000000003</v>
      </c>
      <c r="AA79" s="50">
        <v>37.44838</v>
      </c>
      <c r="AB79" s="50">
        <v>37.620724000000003</v>
      </c>
      <c r="AC79" s="50">
        <v>37.789070000000002</v>
      </c>
      <c r="AD79" s="50">
        <v>37.953735000000002</v>
      </c>
      <c r="AE79" s="50">
        <v>38.115043999999997</v>
      </c>
      <c r="AF79" s="50">
        <v>38.273403000000002</v>
      </c>
      <c r="AG79" s="50">
        <v>38.429110999999999</v>
      </c>
      <c r="AH79" s="50">
        <v>38.582664000000001</v>
      </c>
      <c r="AI79" s="50">
        <v>38.734631</v>
      </c>
      <c r="AJ79" s="50">
        <v>38.885581999999999</v>
      </c>
      <c r="AK79" s="33">
        <v>5.8009999999999997E-3</v>
      </c>
    </row>
    <row r="80" spans="1:37" ht="15" customHeight="1" x14ac:dyDescent="0.2">
      <c r="A80" s="49" t="s">
        <v>323</v>
      </c>
      <c r="B80" s="16" t="s">
        <v>308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  <c r="R80" s="50">
        <v>0</v>
      </c>
      <c r="S80" s="50">
        <v>0</v>
      </c>
      <c r="T80" s="50">
        <v>0</v>
      </c>
      <c r="U80" s="50">
        <v>0</v>
      </c>
      <c r="V80" s="50">
        <v>0</v>
      </c>
      <c r="W80" s="50">
        <v>0</v>
      </c>
      <c r="X80" s="50">
        <v>0</v>
      </c>
      <c r="Y80" s="50">
        <v>0</v>
      </c>
      <c r="Z80" s="50">
        <v>0</v>
      </c>
      <c r="AA80" s="50">
        <v>0</v>
      </c>
      <c r="AB80" s="50">
        <v>0</v>
      </c>
      <c r="AC80" s="50">
        <v>0</v>
      </c>
      <c r="AD80" s="50">
        <v>0</v>
      </c>
      <c r="AE80" s="50">
        <v>0</v>
      </c>
      <c r="AF80" s="50">
        <v>0</v>
      </c>
      <c r="AG80" s="50">
        <v>0</v>
      </c>
      <c r="AH80" s="50">
        <v>0</v>
      </c>
      <c r="AI80" s="50">
        <v>0</v>
      </c>
      <c r="AJ80" s="50">
        <v>0</v>
      </c>
      <c r="AK80" s="33" t="s">
        <v>141</v>
      </c>
    </row>
    <row r="81" spans="1:37" ht="15" customHeight="1" x14ac:dyDescent="0.2">
      <c r="A81" s="49" t="s">
        <v>324</v>
      </c>
      <c r="B81" s="16" t="s">
        <v>310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  <c r="R81" s="50">
        <v>0</v>
      </c>
      <c r="S81" s="50">
        <v>0</v>
      </c>
      <c r="T81" s="50">
        <v>0</v>
      </c>
      <c r="U81" s="50">
        <v>0</v>
      </c>
      <c r="V81" s="50">
        <v>0</v>
      </c>
      <c r="W81" s="50">
        <v>0</v>
      </c>
      <c r="X81" s="50">
        <v>0</v>
      </c>
      <c r="Y81" s="50">
        <v>0</v>
      </c>
      <c r="Z81" s="50">
        <v>0</v>
      </c>
      <c r="AA81" s="50">
        <v>0</v>
      </c>
      <c r="AB81" s="50">
        <v>0</v>
      </c>
      <c r="AC81" s="50">
        <v>0</v>
      </c>
      <c r="AD81" s="50">
        <v>0</v>
      </c>
      <c r="AE81" s="50">
        <v>0</v>
      </c>
      <c r="AF81" s="50">
        <v>0</v>
      </c>
      <c r="AG81" s="50">
        <v>0</v>
      </c>
      <c r="AH81" s="50">
        <v>0</v>
      </c>
      <c r="AI81" s="50">
        <v>0</v>
      </c>
      <c r="AJ81" s="50">
        <v>0</v>
      </c>
      <c r="AK81" s="33" t="s">
        <v>141</v>
      </c>
    </row>
    <row r="82" spans="1:37" ht="15" customHeight="1" x14ac:dyDescent="0.2">
      <c r="A82" s="49" t="s">
        <v>325</v>
      </c>
      <c r="B82" s="16" t="s">
        <v>312</v>
      </c>
      <c r="C82" s="50">
        <v>32.039715000000001</v>
      </c>
      <c r="D82" s="50">
        <v>32.314650999999998</v>
      </c>
      <c r="E82" s="50">
        <v>32.579014000000001</v>
      </c>
      <c r="F82" s="50">
        <v>32.846046000000001</v>
      </c>
      <c r="G82" s="50">
        <v>33.110317000000002</v>
      </c>
      <c r="H82" s="50">
        <v>33.374206999999998</v>
      </c>
      <c r="I82" s="50">
        <v>33.639603000000001</v>
      </c>
      <c r="J82" s="50">
        <v>33.897376999999999</v>
      </c>
      <c r="K82" s="50">
        <v>34.139076000000003</v>
      </c>
      <c r="L82" s="50">
        <v>34.378258000000002</v>
      </c>
      <c r="M82" s="50">
        <v>34.613281000000001</v>
      </c>
      <c r="N82" s="50">
        <v>34.839770999999999</v>
      </c>
      <c r="O82" s="50">
        <v>35.061768000000001</v>
      </c>
      <c r="P82" s="50">
        <v>35.280872000000002</v>
      </c>
      <c r="Q82" s="50">
        <v>35.495044999999998</v>
      </c>
      <c r="R82" s="50">
        <v>35.703170999999998</v>
      </c>
      <c r="S82" s="50">
        <v>35.912951999999997</v>
      </c>
      <c r="T82" s="50">
        <v>36.119307999999997</v>
      </c>
      <c r="U82" s="50">
        <v>36.321995000000001</v>
      </c>
      <c r="V82" s="50">
        <v>36.520729000000003</v>
      </c>
      <c r="W82" s="50">
        <v>36.715229000000001</v>
      </c>
      <c r="X82" s="50">
        <v>36.905312000000002</v>
      </c>
      <c r="Y82" s="50">
        <v>37.090851000000001</v>
      </c>
      <c r="Z82" s="50">
        <v>37.271832000000003</v>
      </c>
      <c r="AA82" s="50">
        <v>37.44838</v>
      </c>
      <c r="AB82" s="50">
        <v>37.620724000000003</v>
      </c>
      <c r="AC82" s="50">
        <v>37.789070000000002</v>
      </c>
      <c r="AD82" s="50">
        <v>37.953735000000002</v>
      </c>
      <c r="AE82" s="50">
        <v>38.115043999999997</v>
      </c>
      <c r="AF82" s="50">
        <v>38.273403000000002</v>
      </c>
      <c r="AG82" s="50">
        <v>38.429110999999999</v>
      </c>
      <c r="AH82" s="50">
        <v>38.582664000000001</v>
      </c>
      <c r="AI82" s="50">
        <v>38.734631</v>
      </c>
      <c r="AJ82" s="50">
        <v>38.885581999999999</v>
      </c>
      <c r="AK82" s="33">
        <v>5.8009999999999997E-3</v>
      </c>
    </row>
    <row r="83" spans="1:37" ht="15" customHeight="1" x14ac:dyDescent="0.2">
      <c r="A83" s="49" t="s">
        <v>326</v>
      </c>
      <c r="B83" s="16" t="s">
        <v>314</v>
      </c>
      <c r="C83" s="50">
        <v>0</v>
      </c>
      <c r="D83" s="50">
        <v>0</v>
      </c>
      <c r="E83" s="50">
        <v>0</v>
      </c>
      <c r="F83" s="50">
        <v>0</v>
      </c>
      <c r="G83" s="50">
        <v>0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0">
        <v>0</v>
      </c>
      <c r="S83" s="50">
        <v>0</v>
      </c>
      <c r="T83" s="50">
        <v>0</v>
      </c>
      <c r="U83" s="50">
        <v>0</v>
      </c>
      <c r="V83" s="50">
        <v>0</v>
      </c>
      <c r="W83" s="50">
        <v>0</v>
      </c>
      <c r="X83" s="50">
        <v>0</v>
      </c>
      <c r="Y83" s="50">
        <v>0</v>
      </c>
      <c r="Z83" s="50">
        <v>0</v>
      </c>
      <c r="AA83" s="50">
        <v>0</v>
      </c>
      <c r="AB83" s="50">
        <v>0</v>
      </c>
      <c r="AC83" s="50">
        <v>0</v>
      </c>
      <c r="AD83" s="50">
        <v>0</v>
      </c>
      <c r="AE83" s="50">
        <v>0</v>
      </c>
      <c r="AF83" s="50">
        <v>0</v>
      </c>
      <c r="AG83" s="50">
        <v>0</v>
      </c>
      <c r="AH83" s="50">
        <v>0</v>
      </c>
      <c r="AI83" s="50">
        <v>0</v>
      </c>
      <c r="AJ83" s="50">
        <v>0</v>
      </c>
      <c r="AK83" s="33" t="s">
        <v>141</v>
      </c>
    </row>
    <row r="84" spans="1:37" ht="15" customHeight="1" x14ac:dyDescent="0.2">
      <c r="A84" s="49" t="s">
        <v>327</v>
      </c>
      <c r="B84" s="16" t="s">
        <v>316</v>
      </c>
      <c r="C84" s="50">
        <v>0</v>
      </c>
      <c r="D84" s="50">
        <v>0</v>
      </c>
      <c r="E84" s="50">
        <v>0</v>
      </c>
      <c r="F84" s="50">
        <v>0</v>
      </c>
      <c r="G84" s="50">
        <v>0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0">
        <v>0</v>
      </c>
      <c r="AH84" s="50">
        <v>0</v>
      </c>
      <c r="AI84" s="50">
        <v>0</v>
      </c>
      <c r="AJ84" s="50">
        <v>0</v>
      </c>
      <c r="AK84" s="33" t="s">
        <v>141</v>
      </c>
    </row>
    <row r="85" spans="1:37" ht="15" customHeight="1" x14ac:dyDescent="0.2">
      <c r="A85" s="49" t="s">
        <v>328</v>
      </c>
      <c r="B85" s="16" t="s">
        <v>318</v>
      </c>
      <c r="C85" s="50">
        <v>0</v>
      </c>
      <c r="D85" s="50">
        <v>0</v>
      </c>
      <c r="E85" s="50">
        <v>0</v>
      </c>
      <c r="F85" s="50">
        <v>0</v>
      </c>
      <c r="G85" s="50">
        <v>0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33" t="s">
        <v>141</v>
      </c>
    </row>
    <row r="86" spans="1:37" ht="15" customHeight="1" x14ac:dyDescent="0.2">
      <c r="A86" s="49" t="s">
        <v>329</v>
      </c>
      <c r="B86" s="16" t="s">
        <v>320</v>
      </c>
      <c r="C86" s="50">
        <v>0</v>
      </c>
      <c r="D86" s="50">
        <v>0</v>
      </c>
      <c r="E86" s="50">
        <v>0</v>
      </c>
      <c r="F86" s="50">
        <v>0</v>
      </c>
      <c r="G86" s="50">
        <v>0</v>
      </c>
      <c r="H86" s="50">
        <v>0</v>
      </c>
      <c r="I86" s="50">
        <v>0</v>
      </c>
      <c r="J86" s="50">
        <v>0</v>
      </c>
      <c r="K86" s="50">
        <v>0</v>
      </c>
      <c r="L86" s="50">
        <v>0</v>
      </c>
      <c r="M86" s="50">
        <v>0</v>
      </c>
      <c r="N86" s="50">
        <v>0</v>
      </c>
      <c r="O86" s="50">
        <v>0</v>
      </c>
      <c r="P86" s="50">
        <v>0</v>
      </c>
      <c r="Q86" s="50">
        <v>0</v>
      </c>
      <c r="R86" s="50">
        <v>0</v>
      </c>
      <c r="S86" s="50">
        <v>0</v>
      </c>
      <c r="T86" s="50">
        <v>0</v>
      </c>
      <c r="U86" s="50">
        <v>0</v>
      </c>
      <c r="V86" s="50">
        <v>0</v>
      </c>
      <c r="W86" s="50">
        <v>0</v>
      </c>
      <c r="X86" s="50">
        <v>0</v>
      </c>
      <c r="Y86" s="50">
        <v>0</v>
      </c>
      <c r="Z86" s="50">
        <v>0</v>
      </c>
      <c r="AA86" s="50">
        <v>0</v>
      </c>
      <c r="AB86" s="50">
        <v>0</v>
      </c>
      <c r="AC86" s="50">
        <v>0</v>
      </c>
      <c r="AD86" s="50">
        <v>0</v>
      </c>
      <c r="AE86" s="50">
        <v>0</v>
      </c>
      <c r="AF86" s="50">
        <v>0</v>
      </c>
      <c r="AG86" s="50">
        <v>0</v>
      </c>
      <c r="AH86" s="50">
        <v>0</v>
      </c>
      <c r="AI86" s="50">
        <v>0</v>
      </c>
      <c r="AJ86" s="50">
        <v>0</v>
      </c>
      <c r="AK86" s="33" t="s">
        <v>141</v>
      </c>
    </row>
    <row r="87" spans="1:37" ht="15" customHeight="1" x14ac:dyDescent="0.2">
      <c r="A87" s="49" t="s">
        <v>330</v>
      </c>
      <c r="B87" s="16" t="s">
        <v>331</v>
      </c>
      <c r="C87" s="50">
        <v>105.36889600000001</v>
      </c>
      <c r="D87" s="50">
        <v>105.882927</v>
      </c>
      <c r="E87" s="50">
        <v>106.356987</v>
      </c>
      <c r="F87" s="50">
        <v>106.811852</v>
      </c>
      <c r="G87" s="50">
        <v>107.284744</v>
      </c>
      <c r="H87" s="50">
        <v>107.73774</v>
      </c>
      <c r="I87" s="50">
        <v>108.135147</v>
      </c>
      <c r="J87" s="50">
        <v>108.59365099999999</v>
      </c>
      <c r="K87" s="50">
        <v>109.225121</v>
      </c>
      <c r="L87" s="50">
        <v>109.849632</v>
      </c>
      <c r="M87" s="50">
        <v>110.47736399999999</v>
      </c>
      <c r="N87" s="50">
        <v>111.160736</v>
      </c>
      <c r="O87" s="50">
        <v>111.83788300000001</v>
      </c>
      <c r="P87" s="50">
        <v>112.48278000000001</v>
      </c>
      <c r="Q87" s="50">
        <v>113.11958300000001</v>
      </c>
      <c r="R87" s="50">
        <v>113.761589</v>
      </c>
      <c r="S87" s="50">
        <v>114.301987</v>
      </c>
      <c r="T87" s="50">
        <v>114.810982</v>
      </c>
      <c r="U87" s="50">
        <v>115.29338799999999</v>
      </c>
      <c r="V87" s="50">
        <v>115.75518</v>
      </c>
      <c r="W87" s="50">
        <v>116.203316</v>
      </c>
      <c r="X87" s="50">
        <v>116.64357</v>
      </c>
      <c r="Y87" s="50">
        <v>117.081703</v>
      </c>
      <c r="Z87" s="50">
        <v>117.522255</v>
      </c>
      <c r="AA87" s="50">
        <v>117.968689</v>
      </c>
      <c r="AB87" s="50">
        <v>118.42372899999999</v>
      </c>
      <c r="AC87" s="50">
        <v>118.890556</v>
      </c>
      <c r="AD87" s="50">
        <v>119.372574</v>
      </c>
      <c r="AE87" s="50">
        <v>119.87326</v>
      </c>
      <c r="AF87" s="50">
        <v>120.394981</v>
      </c>
      <c r="AG87" s="50">
        <v>120.93901099999999</v>
      </c>
      <c r="AH87" s="50">
        <v>121.5056</v>
      </c>
      <c r="AI87" s="50">
        <v>122.093918</v>
      </c>
      <c r="AJ87" s="50">
        <v>122.70192</v>
      </c>
      <c r="AK87" s="33">
        <v>4.6179999999999997E-3</v>
      </c>
    </row>
    <row r="88" spans="1:37" ht="15" customHeight="1" x14ac:dyDescent="0.2">
      <c r="A88" s="49" t="s">
        <v>332</v>
      </c>
      <c r="B88" s="16" t="s">
        <v>308</v>
      </c>
      <c r="C88" s="50">
        <v>11.694694</v>
      </c>
      <c r="D88" s="50">
        <v>11.751745</v>
      </c>
      <c r="E88" s="50">
        <v>11.804358000000001</v>
      </c>
      <c r="F88" s="50">
        <v>11.854843000000001</v>
      </c>
      <c r="G88" s="50">
        <v>11.90733</v>
      </c>
      <c r="H88" s="50">
        <v>11.957606</v>
      </c>
      <c r="I88" s="50">
        <v>12.001713000000001</v>
      </c>
      <c r="J88" s="50">
        <v>12.052602</v>
      </c>
      <c r="K88" s="50">
        <v>12.122687000000001</v>
      </c>
      <c r="L88" s="50">
        <v>12.192</v>
      </c>
      <c r="M88" s="50">
        <v>12.261673</v>
      </c>
      <c r="N88" s="50">
        <v>12.337517</v>
      </c>
      <c r="O88" s="50">
        <v>12.412673</v>
      </c>
      <c r="P88" s="50">
        <v>12.484251</v>
      </c>
      <c r="Q88" s="50">
        <v>12.554926999999999</v>
      </c>
      <c r="R88" s="50">
        <v>12.626182</v>
      </c>
      <c r="S88" s="50">
        <v>12.686161</v>
      </c>
      <c r="T88" s="50">
        <v>12.742651</v>
      </c>
      <c r="U88" s="50">
        <v>12.796194</v>
      </c>
      <c r="V88" s="50">
        <v>12.847446</v>
      </c>
      <c r="W88" s="50">
        <v>12.897185</v>
      </c>
      <c r="X88" s="50">
        <v>12.946047</v>
      </c>
      <c r="Y88" s="50">
        <v>12.994674</v>
      </c>
      <c r="Z88" s="50">
        <v>13.043573</v>
      </c>
      <c r="AA88" s="50">
        <v>13.093121</v>
      </c>
      <c r="AB88" s="50">
        <v>13.143623</v>
      </c>
      <c r="AC88" s="50">
        <v>13.195437</v>
      </c>
      <c r="AD88" s="50">
        <v>13.248934999999999</v>
      </c>
      <c r="AE88" s="50">
        <v>13.304506</v>
      </c>
      <c r="AF88" s="50">
        <v>13.362410000000001</v>
      </c>
      <c r="AG88" s="50">
        <v>13.422791</v>
      </c>
      <c r="AH88" s="50">
        <v>13.485676</v>
      </c>
      <c r="AI88" s="50">
        <v>13.550972</v>
      </c>
      <c r="AJ88" s="50">
        <v>13.618452</v>
      </c>
      <c r="AK88" s="33">
        <v>4.6179999999999997E-3</v>
      </c>
    </row>
    <row r="89" spans="1:37" ht="15" customHeight="1" x14ac:dyDescent="0.2">
      <c r="A89" s="49" t="s">
        <v>333</v>
      </c>
      <c r="B89" s="16" t="s">
        <v>310</v>
      </c>
      <c r="C89" s="50">
        <v>0</v>
      </c>
      <c r="D89" s="50">
        <v>0</v>
      </c>
      <c r="E89" s="50">
        <v>0</v>
      </c>
      <c r="F89" s="50">
        <v>0</v>
      </c>
      <c r="G89" s="50">
        <v>0</v>
      </c>
      <c r="H89" s="50">
        <v>0</v>
      </c>
      <c r="I89" s="50">
        <v>0</v>
      </c>
      <c r="J89" s="50">
        <v>0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0</v>
      </c>
      <c r="R89" s="50">
        <v>0</v>
      </c>
      <c r="S89" s="50">
        <v>0</v>
      </c>
      <c r="T89" s="50">
        <v>0</v>
      </c>
      <c r="U89" s="50">
        <v>0</v>
      </c>
      <c r="V89" s="50">
        <v>0</v>
      </c>
      <c r="W89" s="50">
        <v>0</v>
      </c>
      <c r="X89" s="50">
        <v>0</v>
      </c>
      <c r="Y89" s="50">
        <v>0</v>
      </c>
      <c r="Z89" s="50">
        <v>0</v>
      </c>
      <c r="AA89" s="50">
        <v>0</v>
      </c>
      <c r="AB89" s="50">
        <v>0</v>
      </c>
      <c r="AC89" s="50">
        <v>0</v>
      </c>
      <c r="AD89" s="50">
        <v>0</v>
      </c>
      <c r="AE89" s="50">
        <v>0</v>
      </c>
      <c r="AF89" s="50">
        <v>0</v>
      </c>
      <c r="AG89" s="50">
        <v>0</v>
      </c>
      <c r="AH89" s="50">
        <v>0</v>
      </c>
      <c r="AI89" s="50">
        <v>0</v>
      </c>
      <c r="AJ89" s="50">
        <v>0</v>
      </c>
      <c r="AK89" s="33" t="s">
        <v>141</v>
      </c>
    </row>
    <row r="90" spans="1:37" ht="15" customHeight="1" x14ac:dyDescent="0.2">
      <c r="A90" s="49" t="s">
        <v>334</v>
      </c>
      <c r="B90" s="16" t="s">
        <v>312</v>
      </c>
      <c r="C90" s="50">
        <v>92.708397000000005</v>
      </c>
      <c r="D90" s="50">
        <v>93.138869999999997</v>
      </c>
      <c r="E90" s="50">
        <v>93.535438999999997</v>
      </c>
      <c r="F90" s="50">
        <v>93.910033999999996</v>
      </c>
      <c r="G90" s="50">
        <v>94.299271000000005</v>
      </c>
      <c r="H90" s="50">
        <v>94.670967000000005</v>
      </c>
      <c r="I90" s="50">
        <v>94.992751999999996</v>
      </c>
      <c r="J90" s="50">
        <v>95.366325000000003</v>
      </c>
      <c r="K90" s="50">
        <v>95.890761999999995</v>
      </c>
      <c r="L90" s="50">
        <v>96.408051</v>
      </c>
      <c r="M90" s="50">
        <v>96.925147999999993</v>
      </c>
      <c r="N90" s="50">
        <v>97.489684999999994</v>
      </c>
      <c r="O90" s="50">
        <v>98.050026000000003</v>
      </c>
      <c r="P90" s="50">
        <v>98.580726999999996</v>
      </c>
      <c r="Q90" s="50">
        <v>99.103240999999997</v>
      </c>
      <c r="R90" s="50">
        <v>99.628829999999994</v>
      </c>
      <c r="S90" s="50">
        <v>100.06416299999999</v>
      </c>
      <c r="T90" s="50">
        <v>100.471107</v>
      </c>
      <c r="U90" s="50">
        <v>100.85348500000001</v>
      </c>
      <c r="V90" s="50">
        <v>101.216263</v>
      </c>
      <c r="W90" s="50">
        <v>101.566948</v>
      </c>
      <c r="X90" s="50">
        <v>101.909584</v>
      </c>
      <c r="Y90" s="50">
        <v>102.24928300000001</v>
      </c>
      <c r="Z90" s="50">
        <v>102.590256</v>
      </c>
      <c r="AA90" s="50">
        <v>102.93573000000001</v>
      </c>
      <c r="AB90" s="50">
        <v>103.28775</v>
      </c>
      <c r="AC90" s="50">
        <v>103.64975</v>
      </c>
      <c r="AD90" s="50">
        <v>104.02514600000001</v>
      </c>
      <c r="AE90" s="50">
        <v>104.416489</v>
      </c>
      <c r="AF90" s="50">
        <v>104.826347</v>
      </c>
      <c r="AG90" s="50">
        <v>105.255989</v>
      </c>
      <c r="AH90" s="50">
        <v>105.704948</v>
      </c>
      <c r="AI90" s="50">
        <v>106.173073</v>
      </c>
      <c r="AJ90" s="50">
        <v>106.658134</v>
      </c>
      <c r="AK90" s="33">
        <v>4.2449999999999996E-3</v>
      </c>
    </row>
    <row r="91" spans="1:37" ht="15" customHeight="1" x14ac:dyDescent="0.2">
      <c r="A91" s="49" t="s">
        <v>335</v>
      </c>
      <c r="B91" s="16" t="s">
        <v>314</v>
      </c>
      <c r="C91" s="50">
        <v>0.875552</v>
      </c>
      <c r="D91" s="50">
        <v>0.90161800000000003</v>
      </c>
      <c r="E91" s="50">
        <v>0.92608699999999999</v>
      </c>
      <c r="F91" s="50">
        <v>0.95548200000000005</v>
      </c>
      <c r="G91" s="50">
        <v>0.98624800000000001</v>
      </c>
      <c r="H91" s="50">
        <v>1.0168809999999999</v>
      </c>
      <c r="I91" s="50">
        <v>1.048062</v>
      </c>
      <c r="J91" s="50">
        <v>1.081704</v>
      </c>
      <c r="K91" s="50">
        <v>1.1181099999999999</v>
      </c>
      <c r="L91" s="50">
        <v>1.1554880000000001</v>
      </c>
      <c r="M91" s="50">
        <v>1.1959169999999999</v>
      </c>
      <c r="N91" s="50">
        <v>1.238321</v>
      </c>
      <c r="O91" s="50">
        <v>1.279385</v>
      </c>
      <c r="P91" s="50">
        <v>1.3214600000000001</v>
      </c>
      <c r="Q91" s="50">
        <v>1.364525</v>
      </c>
      <c r="R91" s="50">
        <v>1.4091359999999999</v>
      </c>
      <c r="S91" s="50">
        <v>1.4537599999999999</v>
      </c>
      <c r="T91" s="50">
        <v>1.498877</v>
      </c>
      <c r="U91" s="50">
        <v>1.5449550000000001</v>
      </c>
      <c r="V91" s="50">
        <v>1.59232</v>
      </c>
      <c r="W91" s="50">
        <v>1.639645</v>
      </c>
      <c r="X91" s="50">
        <v>1.6880310000000001</v>
      </c>
      <c r="Y91" s="50">
        <v>1.7374540000000001</v>
      </c>
      <c r="Z91" s="50">
        <v>1.787768</v>
      </c>
      <c r="AA91" s="50">
        <v>1.838789</v>
      </c>
      <c r="AB91" s="50">
        <v>1.8909260000000001</v>
      </c>
      <c r="AC91" s="50">
        <v>1.943532</v>
      </c>
      <c r="AD91" s="50">
        <v>1.9962500000000001</v>
      </c>
      <c r="AE91" s="50">
        <v>2.0495920000000001</v>
      </c>
      <c r="AF91" s="50">
        <v>2.1030989999999998</v>
      </c>
      <c r="AG91" s="50">
        <v>2.1566429999999999</v>
      </c>
      <c r="AH91" s="50">
        <v>2.2109000000000001</v>
      </c>
      <c r="AI91" s="50">
        <v>2.265298</v>
      </c>
      <c r="AJ91" s="50">
        <v>2.320227</v>
      </c>
      <c r="AK91" s="33">
        <v>2.9978999999999999E-2</v>
      </c>
    </row>
    <row r="92" spans="1:37" ht="15" customHeight="1" x14ac:dyDescent="0.2">
      <c r="A92" s="49" t="s">
        <v>336</v>
      </c>
      <c r="B92" s="16" t="s">
        <v>316</v>
      </c>
      <c r="C92" s="50">
        <v>9.0253E-2</v>
      </c>
      <c r="D92" s="50">
        <v>9.0692999999999996E-2</v>
      </c>
      <c r="E92" s="50">
        <v>9.1098999999999999E-2</v>
      </c>
      <c r="F92" s="50">
        <v>9.1489000000000001E-2</v>
      </c>
      <c r="G92" s="50">
        <v>9.1894000000000003E-2</v>
      </c>
      <c r="H92" s="50">
        <v>9.2282000000000003E-2</v>
      </c>
      <c r="I92" s="50">
        <v>9.2621999999999996E-2</v>
      </c>
      <c r="J92" s="50">
        <v>9.3015E-2</v>
      </c>
      <c r="K92" s="50">
        <v>9.3556E-2</v>
      </c>
      <c r="L92" s="50">
        <v>9.4090999999999994E-2</v>
      </c>
      <c r="M92" s="50">
        <v>9.4629000000000005E-2</v>
      </c>
      <c r="N92" s="50">
        <v>9.5213999999999993E-2</v>
      </c>
      <c r="O92" s="50">
        <v>9.5794000000000004E-2</v>
      </c>
      <c r="P92" s="50">
        <v>9.6346000000000001E-2</v>
      </c>
      <c r="Q92" s="50">
        <v>9.6892000000000006E-2</v>
      </c>
      <c r="R92" s="50">
        <v>9.7442000000000001E-2</v>
      </c>
      <c r="S92" s="50">
        <v>9.7905000000000006E-2</v>
      </c>
      <c r="T92" s="50">
        <v>9.8340999999999998E-2</v>
      </c>
      <c r="U92" s="50">
        <v>9.8753999999999995E-2</v>
      </c>
      <c r="V92" s="50">
        <v>9.9149000000000001E-2</v>
      </c>
      <c r="W92" s="50">
        <v>9.9532999999999996E-2</v>
      </c>
      <c r="X92" s="50">
        <v>9.9909999999999999E-2</v>
      </c>
      <c r="Y92" s="50">
        <v>0.100286</v>
      </c>
      <c r="Z92" s="50">
        <v>0.100663</v>
      </c>
      <c r="AA92" s="50">
        <v>0.101045</v>
      </c>
      <c r="AB92" s="50">
        <v>0.101435</v>
      </c>
      <c r="AC92" s="50">
        <v>0.10183499999999999</v>
      </c>
      <c r="AD92" s="50">
        <v>0.10224800000000001</v>
      </c>
      <c r="AE92" s="50">
        <v>0.102677</v>
      </c>
      <c r="AF92" s="50">
        <v>0.10312399999999999</v>
      </c>
      <c r="AG92" s="50">
        <v>0.10359</v>
      </c>
      <c r="AH92" s="50">
        <v>0.104075</v>
      </c>
      <c r="AI92" s="50">
        <v>0.10457900000000001</v>
      </c>
      <c r="AJ92" s="50">
        <v>0.105099</v>
      </c>
      <c r="AK92" s="33">
        <v>4.6179999999999997E-3</v>
      </c>
    </row>
    <row r="93" spans="1:37" ht="15" customHeight="1" x14ac:dyDescent="0.2">
      <c r="A93" s="49" t="s">
        <v>337</v>
      </c>
      <c r="B93" s="16" t="s">
        <v>318</v>
      </c>
      <c r="C93" s="50">
        <v>0</v>
      </c>
      <c r="D93" s="50">
        <v>0</v>
      </c>
      <c r="E93" s="50">
        <v>0</v>
      </c>
      <c r="F93" s="50">
        <v>0</v>
      </c>
      <c r="G93" s="50">
        <v>0</v>
      </c>
      <c r="H93" s="50">
        <v>0</v>
      </c>
      <c r="I93" s="50">
        <v>0</v>
      </c>
      <c r="J93" s="50">
        <v>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0</v>
      </c>
      <c r="R93" s="50">
        <v>0</v>
      </c>
      <c r="S93" s="50">
        <v>0</v>
      </c>
      <c r="T93" s="50">
        <v>0</v>
      </c>
      <c r="U93" s="50">
        <v>0</v>
      </c>
      <c r="V93" s="50">
        <v>0</v>
      </c>
      <c r="W93" s="50">
        <v>0</v>
      </c>
      <c r="X93" s="50">
        <v>0</v>
      </c>
      <c r="Y93" s="50">
        <v>0</v>
      </c>
      <c r="Z93" s="50">
        <v>0</v>
      </c>
      <c r="AA93" s="50">
        <v>0</v>
      </c>
      <c r="AB93" s="50">
        <v>0</v>
      </c>
      <c r="AC93" s="50">
        <v>0</v>
      </c>
      <c r="AD93" s="50">
        <v>0</v>
      </c>
      <c r="AE93" s="50">
        <v>0</v>
      </c>
      <c r="AF93" s="50">
        <v>0</v>
      </c>
      <c r="AG93" s="50">
        <v>0</v>
      </c>
      <c r="AH93" s="50">
        <v>0</v>
      </c>
      <c r="AI93" s="50">
        <v>0</v>
      </c>
      <c r="AJ93" s="50">
        <v>0</v>
      </c>
      <c r="AK93" s="33" t="s">
        <v>141</v>
      </c>
    </row>
    <row r="94" spans="1:37" ht="15" customHeight="1" x14ac:dyDescent="0.2">
      <c r="A94" s="49" t="s">
        <v>338</v>
      </c>
      <c r="B94" s="16" t="s">
        <v>320</v>
      </c>
      <c r="C94" s="50">
        <v>0</v>
      </c>
      <c r="D94" s="50">
        <v>0</v>
      </c>
      <c r="E94" s="50">
        <v>0</v>
      </c>
      <c r="F94" s="50">
        <v>0</v>
      </c>
      <c r="G94" s="50">
        <v>0</v>
      </c>
      <c r="H94" s="50">
        <v>0</v>
      </c>
      <c r="I94" s="50">
        <v>0</v>
      </c>
      <c r="J94" s="50">
        <v>0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0">
        <v>0</v>
      </c>
      <c r="S94" s="50">
        <v>0</v>
      </c>
      <c r="T94" s="50">
        <v>0</v>
      </c>
      <c r="U94" s="50">
        <v>0</v>
      </c>
      <c r="V94" s="50">
        <v>0</v>
      </c>
      <c r="W94" s="50">
        <v>0</v>
      </c>
      <c r="X94" s="50">
        <v>0</v>
      </c>
      <c r="Y94" s="50">
        <v>0</v>
      </c>
      <c r="Z94" s="50">
        <v>0</v>
      </c>
      <c r="AA94" s="50">
        <v>0</v>
      </c>
      <c r="AB94" s="50">
        <v>0</v>
      </c>
      <c r="AC94" s="50">
        <v>0</v>
      </c>
      <c r="AD94" s="50">
        <v>0</v>
      </c>
      <c r="AE94" s="50">
        <v>0</v>
      </c>
      <c r="AF94" s="50">
        <v>0</v>
      </c>
      <c r="AG94" s="50">
        <v>0</v>
      </c>
      <c r="AH94" s="50">
        <v>0</v>
      </c>
      <c r="AI94" s="50">
        <v>0</v>
      </c>
      <c r="AJ94" s="50">
        <v>0</v>
      </c>
      <c r="AK94" s="33" t="s">
        <v>141</v>
      </c>
    </row>
    <row r="95" spans="1:37" ht="15" customHeight="1" x14ac:dyDescent="0.15">
      <c r="A95" s="49" t="s">
        <v>339</v>
      </c>
      <c r="B95" s="19" t="s">
        <v>340</v>
      </c>
      <c r="C95" s="28">
        <v>46.543182000000002</v>
      </c>
      <c r="D95" s="28">
        <v>46.795616000000003</v>
      </c>
      <c r="E95" s="28">
        <v>47.529716000000001</v>
      </c>
      <c r="F95" s="28">
        <v>48.111797000000003</v>
      </c>
      <c r="G95" s="28">
        <v>48.721862999999999</v>
      </c>
      <c r="H95" s="28">
        <v>49.294060000000002</v>
      </c>
      <c r="I95" s="28">
        <v>49.853828</v>
      </c>
      <c r="J95" s="28">
        <v>50.421309999999998</v>
      </c>
      <c r="K95" s="28">
        <v>51.025573999999999</v>
      </c>
      <c r="L95" s="28">
        <v>51.643791</v>
      </c>
      <c r="M95" s="28">
        <v>52.195735999999997</v>
      </c>
      <c r="N95" s="28">
        <v>52.874577000000002</v>
      </c>
      <c r="O95" s="28">
        <v>53.353012</v>
      </c>
      <c r="P95" s="28">
        <v>53.960861000000001</v>
      </c>
      <c r="Q95" s="28">
        <v>54.52364</v>
      </c>
      <c r="R95" s="28">
        <v>55.095329</v>
      </c>
      <c r="S95" s="28">
        <v>55.691116000000001</v>
      </c>
      <c r="T95" s="28">
        <v>56.268394000000001</v>
      </c>
      <c r="U95" s="28">
        <v>56.838782999999999</v>
      </c>
      <c r="V95" s="28">
        <v>57.379852</v>
      </c>
      <c r="W95" s="28">
        <v>57.961891000000001</v>
      </c>
      <c r="X95" s="28">
        <v>58.514735999999999</v>
      </c>
      <c r="Y95" s="28">
        <v>59.055999999999997</v>
      </c>
      <c r="Z95" s="28">
        <v>59.589581000000003</v>
      </c>
      <c r="AA95" s="28">
        <v>60.132506999999997</v>
      </c>
      <c r="AB95" s="28">
        <v>60.652596000000003</v>
      </c>
      <c r="AC95" s="28">
        <v>61.198776000000002</v>
      </c>
      <c r="AD95" s="28">
        <v>61.744979999999998</v>
      </c>
      <c r="AE95" s="28">
        <v>62.277622000000001</v>
      </c>
      <c r="AF95" s="28">
        <v>62.803744999999999</v>
      </c>
      <c r="AG95" s="28">
        <v>63.347011999999999</v>
      </c>
      <c r="AH95" s="28">
        <v>63.862675000000003</v>
      </c>
      <c r="AI95" s="28">
        <v>64.386002000000005</v>
      </c>
      <c r="AJ95" s="28">
        <v>64.878013999999993</v>
      </c>
      <c r="AK95" s="29">
        <v>1.0262E-2</v>
      </c>
    </row>
    <row r="96" spans="1:37" ht="15" customHeight="1" x14ac:dyDescent="0.2">
      <c r="A96" s="49" t="s">
        <v>341</v>
      </c>
      <c r="B96" s="16" t="s">
        <v>342</v>
      </c>
      <c r="C96" s="50">
        <v>10.186204</v>
      </c>
      <c r="D96" s="50">
        <v>10.297212999999999</v>
      </c>
      <c r="E96" s="50">
        <v>10.405301</v>
      </c>
      <c r="F96" s="50">
        <v>10.514687</v>
      </c>
      <c r="G96" s="50">
        <v>10.623635</v>
      </c>
      <c r="H96" s="50">
        <v>10.732908999999999</v>
      </c>
      <c r="I96" s="50">
        <v>10.843113000000001</v>
      </c>
      <c r="J96" s="50">
        <v>10.951307</v>
      </c>
      <c r="K96" s="50">
        <v>11.054736999999999</v>
      </c>
      <c r="L96" s="50">
        <v>11.157768000000001</v>
      </c>
      <c r="M96" s="50">
        <v>11.25986</v>
      </c>
      <c r="N96" s="50">
        <v>11.359583000000001</v>
      </c>
      <c r="O96" s="50">
        <v>11.458235999999999</v>
      </c>
      <c r="P96" s="50">
        <v>11.556338</v>
      </c>
      <c r="Q96" s="50">
        <v>11.653212</v>
      </c>
      <c r="R96" s="50">
        <v>11.748480000000001</v>
      </c>
      <c r="S96" s="50">
        <v>11.844671999999999</v>
      </c>
      <c r="T96" s="50">
        <v>11.940115</v>
      </c>
      <c r="U96" s="50">
        <v>12.034717000000001</v>
      </c>
      <c r="V96" s="50">
        <v>12.128380999999999</v>
      </c>
      <c r="W96" s="50">
        <v>12.221003</v>
      </c>
      <c r="X96" s="50">
        <v>12.312512999999999</v>
      </c>
      <c r="Y96" s="50">
        <v>12.40286</v>
      </c>
      <c r="Z96" s="50">
        <v>12.492032999999999</v>
      </c>
      <c r="AA96" s="50">
        <v>12.580064</v>
      </c>
      <c r="AB96" s="50">
        <v>12.667017</v>
      </c>
      <c r="AC96" s="50">
        <v>12.752957</v>
      </c>
      <c r="AD96" s="50">
        <v>12.837978</v>
      </c>
      <c r="AE96" s="50">
        <v>12.922190000000001</v>
      </c>
      <c r="AF96" s="50">
        <v>13.005718999999999</v>
      </c>
      <c r="AG96" s="50">
        <v>13.088661</v>
      </c>
      <c r="AH96" s="50">
        <v>13.171181000000001</v>
      </c>
      <c r="AI96" s="50">
        <v>13.25347</v>
      </c>
      <c r="AJ96" s="50">
        <v>13.335722000000001</v>
      </c>
      <c r="AK96" s="33">
        <v>8.1130000000000004E-3</v>
      </c>
    </row>
    <row r="97" spans="1:37" ht="15" customHeight="1" x14ac:dyDescent="0.2">
      <c r="A97" s="49" t="s">
        <v>343</v>
      </c>
      <c r="B97" s="16" t="s">
        <v>318</v>
      </c>
      <c r="C97" s="50">
        <v>1.679244</v>
      </c>
      <c r="D97" s="50">
        <v>1.6975439999999999</v>
      </c>
      <c r="E97" s="50">
        <v>1.7153640000000001</v>
      </c>
      <c r="F97" s="50">
        <v>1.7333970000000001</v>
      </c>
      <c r="G97" s="50">
        <v>1.7513570000000001</v>
      </c>
      <c r="H97" s="50">
        <v>1.769371</v>
      </c>
      <c r="I97" s="50">
        <v>1.787539</v>
      </c>
      <c r="J97" s="50">
        <v>1.805375</v>
      </c>
      <c r="K97" s="50">
        <v>1.8224260000000001</v>
      </c>
      <c r="L97" s="50">
        <v>1.839412</v>
      </c>
      <c r="M97" s="50">
        <v>1.856241</v>
      </c>
      <c r="N97" s="50">
        <v>1.872682</v>
      </c>
      <c r="O97" s="50">
        <v>1.8889450000000001</v>
      </c>
      <c r="P97" s="50">
        <v>1.9051169999999999</v>
      </c>
      <c r="Q97" s="50">
        <v>1.921087</v>
      </c>
      <c r="R97" s="50">
        <v>1.936793</v>
      </c>
      <c r="S97" s="50">
        <v>1.9526509999999999</v>
      </c>
      <c r="T97" s="50">
        <v>1.9683850000000001</v>
      </c>
      <c r="U97" s="50">
        <v>1.9839800000000001</v>
      </c>
      <c r="V97" s="50">
        <v>1.9994209999999999</v>
      </c>
      <c r="W97" s="50">
        <v>2.0146899999999999</v>
      </c>
      <c r="X97" s="50">
        <v>2.0297770000000002</v>
      </c>
      <c r="Y97" s="50">
        <v>2.04467</v>
      </c>
      <c r="Z97" s="50">
        <v>2.0593710000000001</v>
      </c>
      <c r="AA97" s="50">
        <v>2.0738829999999999</v>
      </c>
      <c r="AB97" s="50">
        <v>2.0882179999999999</v>
      </c>
      <c r="AC97" s="50">
        <v>2.1023860000000001</v>
      </c>
      <c r="AD97" s="50">
        <v>2.1164019999999999</v>
      </c>
      <c r="AE97" s="50">
        <v>2.1302840000000001</v>
      </c>
      <c r="AF97" s="50">
        <v>2.1440540000000001</v>
      </c>
      <c r="AG97" s="50">
        <v>2.1577280000000001</v>
      </c>
      <c r="AH97" s="50">
        <v>2.171332</v>
      </c>
      <c r="AI97" s="50">
        <v>2.1848969999999999</v>
      </c>
      <c r="AJ97" s="50">
        <v>2.198458</v>
      </c>
      <c r="AK97" s="33">
        <v>8.1130000000000004E-3</v>
      </c>
    </row>
    <row r="98" spans="1:37" ht="15" customHeight="1" x14ac:dyDescent="0.2">
      <c r="A98" s="49" t="s">
        <v>344</v>
      </c>
      <c r="B98" s="16" t="s">
        <v>345</v>
      </c>
      <c r="C98" s="50">
        <v>8.5069599999999994</v>
      </c>
      <c r="D98" s="50">
        <v>8.5996690000000005</v>
      </c>
      <c r="E98" s="50">
        <v>8.6899379999999997</v>
      </c>
      <c r="F98" s="50">
        <v>8.7812900000000003</v>
      </c>
      <c r="G98" s="50">
        <v>8.8722779999999997</v>
      </c>
      <c r="H98" s="50">
        <v>8.9635379999999998</v>
      </c>
      <c r="I98" s="50">
        <v>9.055574</v>
      </c>
      <c r="J98" s="50">
        <v>9.1459320000000002</v>
      </c>
      <c r="K98" s="50">
        <v>9.2323109999999993</v>
      </c>
      <c r="L98" s="50">
        <v>9.3183570000000007</v>
      </c>
      <c r="M98" s="50">
        <v>9.4036190000000008</v>
      </c>
      <c r="N98" s="50">
        <v>9.4869009999999996</v>
      </c>
      <c r="O98" s="50">
        <v>9.5692909999999998</v>
      </c>
      <c r="P98" s="50">
        <v>9.6512209999999996</v>
      </c>
      <c r="Q98" s="50">
        <v>9.7321240000000007</v>
      </c>
      <c r="R98" s="50">
        <v>9.8116869999999992</v>
      </c>
      <c r="S98" s="50">
        <v>9.8920209999999997</v>
      </c>
      <c r="T98" s="50">
        <v>9.9717300000000009</v>
      </c>
      <c r="U98" s="50">
        <v>10.050736000000001</v>
      </c>
      <c r="V98" s="50">
        <v>10.128959999999999</v>
      </c>
      <c r="W98" s="50">
        <v>10.206312</v>
      </c>
      <c r="X98" s="50">
        <v>10.282736999999999</v>
      </c>
      <c r="Y98" s="50">
        <v>10.35819</v>
      </c>
      <c r="Z98" s="50">
        <v>10.432662000000001</v>
      </c>
      <c r="AA98" s="50">
        <v>10.506181</v>
      </c>
      <c r="AB98" s="50">
        <v>10.578799</v>
      </c>
      <c r="AC98" s="50">
        <v>10.650572</v>
      </c>
      <c r="AD98" s="50">
        <v>10.721577</v>
      </c>
      <c r="AE98" s="50">
        <v>10.791905</v>
      </c>
      <c r="AF98" s="50">
        <v>10.861665</v>
      </c>
      <c r="AG98" s="50">
        <v>10.930933</v>
      </c>
      <c r="AH98" s="50">
        <v>10.999848</v>
      </c>
      <c r="AI98" s="50">
        <v>11.068573000000001</v>
      </c>
      <c r="AJ98" s="50">
        <v>11.137264</v>
      </c>
      <c r="AK98" s="33">
        <v>8.1130000000000004E-3</v>
      </c>
    </row>
    <row r="99" spans="1:37" ht="15" customHeight="1" x14ac:dyDescent="0.2">
      <c r="A99" s="49" t="s">
        <v>346</v>
      </c>
      <c r="B99" s="16" t="s">
        <v>347</v>
      </c>
      <c r="C99" s="50">
        <v>0</v>
      </c>
      <c r="D99" s="50">
        <v>0</v>
      </c>
      <c r="E99" s="50">
        <v>0</v>
      </c>
      <c r="F99" s="50">
        <v>0</v>
      </c>
      <c r="G99" s="50">
        <v>0</v>
      </c>
      <c r="H99" s="50">
        <v>0</v>
      </c>
      <c r="I99" s="50">
        <v>0</v>
      </c>
      <c r="J99" s="50">
        <v>0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0</v>
      </c>
      <c r="R99" s="50">
        <v>0</v>
      </c>
      <c r="S99" s="50">
        <v>0</v>
      </c>
      <c r="T99" s="50">
        <v>0</v>
      </c>
      <c r="U99" s="50">
        <v>0</v>
      </c>
      <c r="V99" s="50">
        <v>0</v>
      </c>
      <c r="W99" s="50">
        <v>0</v>
      </c>
      <c r="X99" s="50">
        <v>0</v>
      </c>
      <c r="Y99" s="50">
        <v>0</v>
      </c>
      <c r="Z99" s="50">
        <v>0</v>
      </c>
      <c r="AA99" s="50">
        <v>0</v>
      </c>
      <c r="AB99" s="50">
        <v>0</v>
      </c>
      <c r="AC99" s="50">
        <v>0</v>
      </c>
      <c r="AD99" s="50">
        <v>0</v>
      </c>
      <c r="AE99" s="50">
        <v>0</v>
      </c>
      <c r="AF99" s="50">
        <v>0</v>
      </c>
      <c r="AG99" s="50">
        <v>0</v>
      </c>
      <c r="AH99" s="50">
        <v>0</v>
      </c>
      <c r="AI99" s="50">
        <v>0</v>
      </c>
      <c r="AJ99" s="50">
        <v>0</v>
      </c>
      <c r="AK99" s="33" t="s">
        <v>141</v>
      </c>
    </row>
    <row r="100" spans="1:37" ht="15" customHeight="1" x14ac:dyDescent="0.2">
      <c r="A100" s="49" t="s">
        <v>348</v>
      </c>
      <c r="B100" s="16" t="s">
        <v>349</v>
      </c>
      <c r="C100" s="50">
        <v>0</v>
      </c>
      <c r="D100" s="50">
        <v>0</v>
      </c>
      <c r="E100" s="50">
        <v>0</v>
      </c>
      <c r="F100" s="50">
        <v>0</v>
      </c>
      <c r="G100" s="50">
        <v>0</v>
      </c>
      <c r="H100" s="50">
        <v>0</v>
      </c>
      <c r="I100" s="50">
        <v>0</v>
      </c>
      <c r="J100" s="50">
        <v>0</v>
      </c>
      <c r="K100" s="50">
        <v>0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0">
        <v>0</v>
      </c>
      <c r="S100" s="50">
        <v>0</v>
      </c>
      <c r="T100" s="50">
        <v>0</v>
      </c>
      <c r="U100" s="50">
        <v>0</v>
      </c>
      <c r="V100" s="50">
        <v>0</v>
      </c>
      <c r="W100" s="50">
        <v>0</v>
      </c>
      <c r="X100" s="50">
        <v>0</v>
      </c>
      <c r="Y100" s="50">
        <v>0</v>
      </c>
      <c r="Z100" s="50">
        <v>0</v>
      </c>
      <c r="AA100" s="50">
        <v>0</v>
      </c>
      <c r="AB100" s="50">
        <v>0</v>
      </c>
      <c r="AC100" s="50">
        <v>0</v>
      </c>
      <c r="AD100" s="50">
        <v>0</v>
      </c>
      <c r="AE100" s="50">
        <v>0</v>
      </c>
      <c r="AF100" s="50">
        <v>0</v>
      </c>
      <c r="AG100" s="50">
        <v>0</v>
      </c>
      <c r="AH100" s="50">
        <v>0</v>
      </c>
      <c r="AI100" s="50">
        <v>0</v>
      </c>
      <c r="AJ100" s="50">
        <v>0</v>
      </c>
      <c r="AK100" s="33" t="s">
        <v>141</v>
      </c>
    </row>
    <row r="101" spans="1:37" ht="15" customHeight="1" x14ac:dyDescent="0.2">
      <c r="A101" s="49" t="s">
        <v>350</v>
      </c>
      <c r="B101" s="16" t="s">
        <v>351</v>
      </c>
      <c r="C101" s="50">
        <v>15.999097000000001</v>
      </c>
      <c r="D101" s="50">
        <v>16.130721999999999</v>
      </c>
      <c r="E101" s="50">
        <v>16.316534000000001</v>
      </c>
      <c r="F101" s="50">
        <v>16.481345999999998</v>
      </c>
      <c r="G101" s="50">
        <v>16.641085</v>
      </c>
      <c r="H101" s="50">
        <v>16.795180999999999</v>
      </c>
      <c r="I101" s="50">
        <v>16.949228000000002</v>
      </c>
      <c r="J101" s="50">
        <v>17.103591999999999</v>
      </c>
      <c r="K101" s="50">
        <v>17.257421000000001</v>
      </c>
      <c r="L101" s="50">
        <v>17.411604000000001</v>
      </c>
      <c r="M101" s="50">
        <v>17.557075999999999</v>
      </c>
      <c r="N101" s="50">
        <v>17.719833000000001</v>
      </c>
      <c r="O101" s="50">
        <v>17.849571000000001</v>
      </c>
      <c r="P101" s="50">
        <v>17.987839000000001</v>
      </c>
      <c r="Q101" s="50">
        <v>18.116645999999999</v>
      </c>
      <c r="R101" s="50">
        <v>18.243845</v>
      </c>
      <c r="S101" s="50">
        <v>18.372828999999999</v>
      </c>
      <c r="T101" s="50">
        <v>18.497709</v>
      </c>
      <c r="U101" s="50">
        <v>18.617874</v>
      </c>
      <c r="V101" s="50">
        <v>18.729818000000002</v>
      </c>
      <c r="W101" s="50">
        <v>18.843767</v>
      </c>
      <c r="X101" s="50">
        <v>18.949031999999999</v>
      </c>
      <c r="Y101" s="50">
        <v>19.047654999999999</v>
      </c>
      <c r="Z101" s="50">
        <v>19.140422999999998</v>
      </c>
      <c r="AA101" s="50">
        <v>19.225750000000001</v>
      </c>
      <c r="AB101" s="50">
        <v>19.303459</v>
      </c>
      <c r="AC101" s="50">
        <v>19.379301000000002</v>
      </c>
      <c r="AD101" s="50">
        <v>19.451170000000001</v>
      </c>
      <c r="AE101" s="50">
        <v>19.519166999999999</v>
      </c>
      <c r="AF101" s="50">
        <v>19.590423999999999</v>
      </c>
      <c r="AG101" s="50">
        <v>19.670580000000001</v>
      </c>
      <c r="AH101" s="50">
        <v>19.757104999999999</v>
      </c>
      <c r="AI101" s="50">
        <v>19.856714</v>
      </c>
      <c r="AJ101" s="50">
        <v>19.965975</v>
      </c>
      <c r="AK101" s="33">
        <v>6.6880000000000004E-3</v>
      </c>
    </row>
    <row r="102" spans="1:37" ht="15" customHeight="1" x14ac:dyDescent="0.2">
      <c r="A102" s="49" t="s">
        <v>352</v>
      </c>
      <c r="B102" s="16" t="s">
        <v>318</v>
      </c>
      <c r="C102" s="50">
        <v>15.999097000000001</v>
      </c>
      <c r="D102" s="50">
        <v>16.130721999999999</v>
      </c>
      <c r="E102" s="50">
        <v>16.316534000000001</v>
      </c>
      <c r="F102" s="50">
        <v>16.481345999999998</v>
      </c>
      <c r="G102" s="50">
        <v>16.641085</v>
      </c>
      <c r="H102" s="50">
        <v>16.795180999999999</v>
      </c>
      <c r="I102" s="50">
        <v>16.949228000000002</v>
      </c>
      <c r="J102" s="50">
        <v>17.103591999999999</v>
      </c>
      <c r="K102" s="50">
        <v>17.257421000000001</v>
      </c>
      <c r="L102" s="50">
        <v>17.411604000000001</v>
      </c>
      <c r="M102" s="50">
        <v>17.557075999999999</v>
      </c>
      <c r="N102" s="50">
        <v>17.719833000000001</v>
      </c>
      <c r="O102" s="50">
        <v>17.849571000000001</v>
      </c>
      <c r="P102" s="50">
        <v>17.987839000000001</v>
      </c>
      <c r="Q102" s="50">
        <v>18.116645999999999</v>
      </c>
      <c r="R102" s="50">
        <v>18.243845</v>
      </c>
      <c r="S102" s="50">
        <v>18.372828999999999</v>
      </c>
      <c r="T102" s="50">
        <v>18.497709</v>
      </c>
      <c r="U102" s="50">
        <v>18.617874</v>
      </c>
      <c r="V102" s="50">
        <v>18.729818000000002</v>
      </c>
      <c r="W102" s="50">
        <v>18.843767</v>
      </c>
      <c r="X102" s="50">
        <v>18.949031999999999</v>
      </c>
      <c r="Y102" s="50">
        <v>19.047654999999999</v>
      </c>
      <c r="Z102" s="50">
        <v>19.140422999999998</v>
      </c>
      <c r="AA102" s="50">
        <v>19.225750000000001</v>
      </c>
      <c r="AB102" s="50">
        <v>19.303459</v>
      </c>
      <c r="AC102" s="50">
        <v>19.379301000000002</v>
      </c>
      <c r="AD102" s="50">
        <v>19.451170000000001</v>
      </c>
      <c r="AE102" s="50">
        <v>19.519166999999999</v>
      </c>
      <c r="AF102" s="50">
        <v>19.590423999999999</v>
      </c>
      <c r="AG102" s="50">
        <v>19.670580000000001</v>
      </c>
      <c r="AH102" s="50">
        <v>19.757104999999999</v>
      </c>
      <c r="AI102" s="50">
        <v>19.856714</v>
      </c>
      <c r="AJ102" s="50">
        <v>19.965975</v>
      </c>
      <c r="AK102" s="33">
        <v>6.6880000000000004E-3</v>
      </c>
    </row>
    <row r="103" spans="1:37" ht="15" customHeight="1" x14ac:dyDescent="0.2">
      <c r="A103" s="49" t="s">
        <v>353</v>
      </c>
      <c r="B103" s="16" t="s">
        <v>354</v>
      </c>
      <c r="C103" s="50">
        <v>20.357882</v>
      </c>
      <c r="D103" s="50">
        <v>20.36768</v>
      </c>
      <c r="E103" s="50">
        <v>20.807881999999999</v>
      </c>
      <c r="F103" s="50">
        <v>21.115765</v>
      </c>
      <c r="G103" s="50">
        <v>21.457144</v>
      </c>
      <c r="H103" s="50">
        <v>21.765969999999999</v>
      </c>
      <c r="I103" s="50">
        <v>22.061487</v>
      </c>
      <c r="J103" s="50">
        <v>22.366409000000001</v>
      </c>
      <c r="K103" s="50">
        <v>22.713412999999999</v>
      </c>
      <c r="L103" s="50">
        <v>23.074417</v>
      </c>
      <c r="M103" s="50">
        <v>23.378798</v>
      </c>
      <c r="N103" s="50">
        <v>23.795158000000001</v>
      </c>
      <c r="O103" s="50">
        <v>24.045202</v>
      </c>
      <c r="P103" s="50">
        <v>24.416687</v>
      </c>
      <c r="Q103" s="50">
        <v>24.753779999999999</v>
      </c>
      <c r="R103" s="50">
        <v>25.103003999999999</v>
      </c>
      <c r="S103" s="50">
        <v>25.473616</v>
      </c>
      <c r="T103" s="50">
        <v>25.830566000000001</v>
      </c>
      <c r="U103" s="50">
        <v>26.186191999999998</v>
      </c>
      <c r="V103" s="50">
        <v>26.521656</v>
      </c>
      <c r="W103" s="50">
        <v>26.897117999999999</v>
      </c>
      <c r="X103" s="50">
        <v>27.253191000000001</v>
      </c>
      <c r="Y103" s="50">
        <v>27.605484000000001</v>
      </c>
      <c r="Z103" s="50">
        <v>27.957125000000001</v>
      </c>
      <c r="AA103" s="50">
        <v>28.326695999999998</v>
      </c>
      <c r="AB103" s="50">
        <v>28.682119</v>
      </c>
      <c r="AC103" s="50">
        <v>29.066517000000001</v>
      </c>
      <c r="AD103" s="50">
        <v>29.455832000000001</v>
      </c>
      <c r="AE103" s="50">
        <v>29.836265999999998</v>
      </c>
      <c r="AF103" s="50">
        <v>30.207602999999999</v>
      </c>
      <c r="AG103" s="50">
        <v>30.587774</v>
      </c>
      <c r="AH103" s="50">
        <v>30.934388999999999</v>
      </c>
      <c r="AI103" s="50">
        <v>31.275814</v>
      </c>
      <c r="AJ103" s="50">
        <v>31.576312999999999</v>
      </c>
      <c r="AK103" s="33">
        <v>1.3795999999999999E-2</v>
      </c>
    </row>
    <row r="104" spans="1:37" ht="15" customHeight="1" x14ac:dyDescent="0.2">
      <c r="A104" s="49" t="s">
        <v>355</v>
      </c>
      <c r="B104" s="16" t="s">
        <v>318</v>
      </c>
      <c r="C104" s="50">
        <v>6.1437689999999998</v>
      </c>
      <c r="D104" s="50">
        <v>6.1830299999999996</v>
      </c>
      <c r="E104" s="50">
        <v>6.2875100000000002</v>
      </c>
      <c r="F104" s="50">
        <v>6.3673109999999999</v>
      </c>
      <c r="G104" s="50">
        <v>6.4455299999999998</v>
      </c>
      <c r="H104" s="50">
        <v>6.5159200000000004</v>
      </c>
      <c r="I104" s="50">
        <v>6.58683</v>
      </c>
      <c r="J104" s="50">
        <v>6.6612499999999999</v>
      </c>
      <c r="K104" s="50">
        <v>6.7441789999999999</v>
      </c>
      <c r="L104" s="50">
        <v>6.8294620000000004</v>
      </c>
      <c r="M104" s="50">
        <v>6.9060769999999998</v>
      </c>
      <c r="N104" s="50">
        <v>7.0030939999999999</v>
      </c>
      <c r="O104" s="50">
        <v>7.0842109999999998</v>
      </c>
      <c r="P104" s="50">
        <v>7.1679539999999999</v>
      </c>
      <c r="Q104" s="50">
        <v>7.2483979999999999</v>
      </c>
      <c r="R104" s="50">
        <v>7.3287519999999997</v>
      </c>
      <c r="S104" s="50">
        <v>7.411416</v>
      </c>
      <c r="T104" s="50">
        <v>7.4921049999999996</v>
      </c>
      <c r="U104" s="50">
        <v>7.5701780000000003</v>
      </c>
      <c r="V104" s="50">
        <v>7.6451849999999997</v>
      </c>
      <c r="W104" s="50">
        <v>7.7242959999999998</v>
      </c>
      <c r="X104" s="50">
        <v>7.8019730000000003</v>
      </c>
      <c r="Y104" s="50">
        <v>7.8781879999999997</v>
      </c>
      <c r="Z104" s="50">
        <v>7.9546950000000001</v>
      </c>
      <c r="AA104" s="50">
        <v>8.0337180000000004</v>
      </c>
      <c r="AB104" s="50">
        <v>8.1115209999999998</v>
      </c>
      <c r="AC104" s="50">
        <v>8.1914429999999996</v>
      </c>
      <c r="AD104" s="50">
        <v>8.2707499999999996</v>
      </c>
      <c r="AE104" s="50">
        <v>8.3484610000000004</v>
      </c>
      <c r="AF104" s="50">
        <v>8.424042</v>
      </c>
      <c r="AG104" s="50">
        <v>8.5011919999999996</v>
      </c>
      <c r="AH104" s="50">
        <v>8.5732330000000001</v>
      </c>
      <c r="AI104" s="50">
        <v>8.6404800000000002</v>
      </c>
      <c r="AJ104" s="50">
        <v>8.6977449999999994</v>
      </c>
      <c r="AK104" s="33">
        <v>1.0721E-2</v>
      </c>
    </row>
    <row r="105" spans="1:37" ht="15" customHeight="1" x14ac:dyDescent="0.2">
      <c r="A105" s="49" t="s">
        <v>356</v>
      </c>
      <c r="B105" s="16" t="s">
        <v>345</v>
      </c>
      <c r="C105" s="50">
        <v>14.214112</v>
      </c>
      <c r="D105" s="50">
        <v>14.184649</v>
      </c>
      <c r="E105" s="50">
        <v>14.520372</v>
      </c>
      <c r="F105" s="50">
        <v>14.748454000000001</v>
      </c>
      <c r="G105" s="50">
        <v>15.011614</v>
      </c>
      <c r="H105" s="50">
        <v>15.250050999999999</v>
      </c>
      <c r="I105" s="50">
        <v>15.474657000000001</v>
      </c>
      <c r="J105" s="50">
        <v>15.705159999999999</v>
      </c>
      <c r="K105" s="50">
        <v>15.969234</v>
      </c>
      <c r="L105" s="50">
        <v>16.244955000000001</v>
      </c>
      <c r="M105" s="50">
        <v>16.472721</v>
      </c>
      <c r="N105" s="50">
        <v>16.792065000000001</v>
      </c>
      <c r="O105" s="50">
        <v>16.960991</v>
      </c>
      <c r="P105" s="50">
        <v>17.248732</v>
      </c>
      <c r="Q105" s="50">
        <v>17.505382999999998</v>
      </c>
      <c r="R105" s="50">
        <v>17.774252000000001</v>
      </c>
      <c r="S105" s="50">
        <v>18.062201000000002</v>
      </c>
      <c r="T105" s="50">
        <v>18.338460999999999</v>
      </c>
      <c r="U105" s="50">
        <v>18.616014</v>
      </c>
      <c r="V105" s="50">
        <v>18.876470999999999</v>
      </c>
      <c r="W105" s="50">
        <v>19.172823000000001</v>
      </c>
      <c r="X105" s="50">
        <v>19.451218000000001</v>
      </c>
      <c r="Y105" s="50">
        <v>19.727297</v>
      </c>
      <c r="Z105" s="50">
        <v>20.00243</v>
      </c>
      <c r="AA105" s="50">
        <v>20.292978000000002</v>
      </c>
      <c r="AB105" s="50">
        <v>20.570599000000001</v>
      </c>
      <c r="AC105" s="50">
        <v>20.875071999999999</v>
      </c>
      <c r="AD105" s="50">
        <v>21.185081</v>
      </c>
      <c r="AE105" s="50">
        <v>21.487804000000001</v>
      </c>
      <c r="AF105" s="50">
        <v>21.783562</v>
      </c>
      <c r="AG105" s="50">
        <v>22.086582</v>
      </c>
      <c r="AH105" s="50">
        <v>22.361156000000001</v>
      </c>
      <c r="AI105" s="50">
        <v>22.635334</v>
      </c>
      <c r="AJ105" s="50">
        <v>22.878568999999999</v>
      </c>
      <c r="AK105" s="33">
        <v>1.5051E-2</v>
      </c>
    </row>
    <row r="106" spans="1:37" ht="15" customHeight="1" x14ac:dyDescent="0.2">
      <c r="A106" s="49" t="s">
        <v>357</v>
      </c>
      <c r="B106" s="16" t="s">
        <v>347</v>
      </c>
      <c r="C106" s="50">
        <v>0</v>
      </c>
      <c r="D106" s="50">
        <v>0</v>
      </c>
      <c r="E106" s="50">
        <v>0</v>
      </c>
      <c r="F106" s="50">
        <v>0</v>
      </c>
      <c r="G106" s="50">
        <v>0</v>
      </c>
      <c r="H106" s="50">
        <v>0</v>
      </c>
      <c r="I106" s="50">
        <v>0</v>
      </c>
      <c r="J106" s="50">
        <v>0</v>
      </c>
      <c r="K106" s="50">
        <v>0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  <c r="U106" s="50">
        <v>0</v>
      </c>
      <c r="V106" s="50">
        <v>0</v>
      </c>
      <c r="W106" s="50">
        <v>0</v>
      </c>
      <c r="X106" s="50">
        <v>0</v>
      </c>
      <c r="Y106" s="50">
        <v>0</v>
      </c>
      <c r="Z106" s="50">
        <v>0</v>
      </c>
      <c r="AA106" s="50">
        <v>0</v>
      </c>
      <c r="AB106" s="50">
        <v>0</v>
      </c>
      <c r="AC106" s="50">
        <v>0</v>
      </c>
      <c r="AD106" s="50">
        <v>0</v>
      </c>
      <c r="AE106" s="50">
        <v>0</v>
      </c>
      <c r="AF106" s="50">
        <v>0</v>
      </c>
      <c r="AG106" s="50">
        <v>0</v>
      </c>
      <c r="AH106" s="50">
        <v>0</v>
      </c>
      <c r="AI106" s="50">
        <v>0</v>
      </c>
      <c r="AJ106" s="50">
        <v>0</v>
      </c>
      <c r="AK106" s="33" t="s">
        <v>141</v>
      </c>
    </row>
    <row r="107" spans="1:37" ht="15" customHeight="1" x14ac:dyDescent="0.2">
      <c r="A107" s="49" t="s">
        <v>358</v>
      </c>
      <c r="B107" s="16" t="s">
        <v>349</v>
      </c>
      <c r="C107" s="50">
        <v>0</v>
      </c>
      <c r="D107" s="50">
        <v>0</v>
      </c>
      <c r="E107" s="50">
        <v>0</v>
      </c>
      <c r="F107" s="50">
        <v>0</v>
      </c>
      <c r="G107" s="50">
        <v>0</v>
      </c>
      <c r="H107" s="50">
        <v>0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50">
        <v>0</v>
      </c>
      <c r="V107" s="50">
        <v>0</v>
      </c>
      <c r="W107" s="50">
        <v>0</v>
      </c>
      <c r="X107" s="50">
        <v>0</v>
      </c>
      <c r="Y107" s="50">
        <v>0</v>
      </c>
      <c r="Z107" s="50">
        <v>0</v>
      </c>
      <c r="AA107" s="50">
        <v>0</v>
      </c>
      <c r="AB107" s="50">
        <v>0</v>
      </c>
      <c r="AC107" s="50">
        <v>0</v>
      </c>
      <c r="AD107" s="50">
        <v>0</v>
      </c>
      <c r="AE107" s="50">
        <v>0</v>
      </c>
      <c r="AF107" s="50">
        <v>0</v>
      </c>
      <c r="AG107" s="50">
        <v>0</v>
      </c>
      <c r="AH107" s="50">
        <v>0</v>
      </c>
      <c r="AI107" s="50">
        <v>0</v>
      </c>
      <c r="AJ107" s="50">
        <v>0</v>
      </c>
      <c r="AK107" s="33" t="s">
        <v>141</v>
      </c>
    </row>
    <row r="108" spans="1:37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5" customHeight="1" x14ac:dyDescent="0.15">
      <c r="A109" s="49" t="s">
        <v>359</v>
      </c>
      <c r="B109" s="19" t="s">
        <v>360</v>
      </c>
      <c r="C109" s="28">
        <v>242.86506700000001</v>
      </c>
      <c r="D109" s="28">
        <v>242.79818700000001</v>
      </c>
      <c r="E109" s="28">
        <v>243.499268</v>
      </c>
      <c r="F109" s="28">
        <v>243.797821</v>
      </c>
      <c r="G109" s="28">
        <v>244.15794399999999</v>
      </c>
      <c r="H109" s="28">
        <v>244.39501999999999</v>
      </c>
      <c r="I109" s="28">
        <v>244.57638499999999</v>
      </c>
      <c r="J109" s="28">
        <v>244.720505</v>
      </c>
      <c r="K109" s="28">
        <v>244.89648399999999</v>
      </c>
      <c r="L109" s="28">
        <v>245.08663899999999</v>
      </c>
      <c r="M109" s="28">
        <v>245.121307</v>
      </c>
      <c r="N109" s="28">
        <v>245.346497</v>
      </c>
      <c r="O109" s="28">
        <v>245.31044</v>
      </c>
      <c r="P109" s="28">
        <v>245.287949</v>
      </c>
      <c r="Q109" s="28">
        <v>245.21646100000001</v>
      </c>
      <c r="R109" s="28">
        <v>245.07678200000001</v>
      </c>
      <c r="S109" s="28">
        <v>244.892517</v>
      </c>
      <c r="T109" s="28">
        <v>244.69248999999999</v>
      </c>
      <c r="U109" s="28">
        <v>244.41064499999999</v>
      </c>
      <c r="V109" s="28">
        <v>244.05093400000001</v>
      </c>
      <c r="W109" s="28">
        <v>243.70379600000001</v>
      </c>
      <c r="X109" s="28">
        <v>243.28808599999999</v>
      </c>
      <c r="Y109" s="28">
        <v>242.82324199999999</v>
      </c>
      <c r="Z109" s="28">
        <v>242.323669</v>
      </c>
      <c r="AA109" s="28">
        <v>241.79251099999999</v>
      </c>
      <c r="AB109" s="28">
        <v>241.21249399999999</v>
      </c>
      <c r="AC109" s="28">
        <v>240.62974500000001</v>
      </c>
      <c r="AD109" s="28">
        <v>240.037994</v>
      </c>
      <c r="AE109" s="28">
        <v>239.40690599999999</v>
      </c>
      <c r="AF109" s="28">
        <v>238.78274500000001</v>
      </c>
      <c r="AG109" s="28">
        <v>238.14810199999999</v>
      </c>
      <c r="AH109" s="28">
        <v>237.453339</v>
      </c>
      <c r="AI109" s="28">
        <v>236.735229</v>
      </c>
      <c r="AJ109" s="28">
        <v>235.958923</v>
      </c>
      <c r="AK109" s="29">
        <v>-8.9300000000000002E-4</v>
      </c>
    </row>
    <row r="110" spans="1:37" ht="15" customHeight="1" x14ac:dyDescent="0.2">
      <c r="A110" s="49" t="s">
        <v>361</v>
      </c>
      <c r="B110" s="16" t="s">
        <v>362</v>
      </c>
      <c r="C110" s="50">
        <v>191.36454800000001</v>
      </c>
      <c r="D110" s="50">
        <v>190.832367</v>
      </c>
      <c r="E110" s="50">
        <v>190.20715300000001</v>
      </c>
      <c r="F110" s="50">
        <v>189.55967699999999</v>
      </c>
      <c r="G110" s="50">
        <v>188.87768600000001</v>
      </c>
      <c r="H110" s="50">
        <v>188.15933200000001</v>
      </c>
      <c r="I110" s="50">
        <v>187.40133700000001</v>
      </c>
      <c r="J110" s="50">
        <v>186.602295</v>
      </c>
      <c r="K110" s="50">
        <v>185.76179500000001</v>
      </c>
      <c r="L110" s="50">
        <v>184.88085899999999</v>
      </c>
      <c r="M110" s="50">
        <v>183.956131</v>
      </c>
      <c r="N110" s="50">
        <v>182.98594700000001</v>
      </c>
      <c r="O110" s="50">
        <v>181.96875</v>
      </c>
      <c r="P110" s="50">
        <v>180.90400700000001</v>
      </c>
      <c r="Q110" s="50">
        <v>179.79145800000001</v>
      </c>
      <c r="R110" s="50">
        <v>178.63125600000001</v>
      </c>
      <c r="S110" s="50">
        <v>177.424194</v>
      </c>
      <c r="T110" s="50">
        <v>176.17131000000001</v>
      </c>
      <c r="U110" s="50">
        <v>174.87384</v>
      </c>
      <c r="V110" s="50">
        <v>173.53327899999999</v>
      </c>
      <c r="W110" s="50">
        <v>172.15123</v>
      </c>
      <c r="X110" s="50">
        <v>170.729401</v>
      </c>
      <c r="Y110" s="50">
        <v>169.26956200000001</v>
      </c>
      <c r="Z110" s="50">
        <v>167.77354399999999</v>
      </c>
      <c r="AA110" s="50">
        <v>166.24323999999999</v>
      </c>
      <c r="AB110" s="50">
        <v>164.68083200000001</v>
      </c>
      <c r="AC110" s="50">
        <v>163.08828700000001</v>
      </c>
      <c r="AD110" s="50">
        <v>161.46795700000001</v>
      </c>
      <c r="AE110" s="50">
        <v>159.82218900000001</v>
      </c>
      <c r="AF110" s="50">
        <v>158.15313699999999</v>
      </c>
      <c r="AG110" s="50">
        <v>156.46227999999999</v>
      </c>
      <c r="AH110" s="50">
        <v>154.75143399999999</v>
      </c>
      <c r="AI110" s="50">
        <v>153.02230800000001</v>
      </c>
      <c r="AJ110" s="50">
        <v>151.27630600000001</v>
      </c>
      <c r="AK110" s="33">
        <v>-7.2329999999999998E-3</v>
      </c>
    </row>
    <row r="111" spans="1:37" ht="15" customHeight="1" x14ac:dyDescent="0.2">
      <c r="A111" s="49" t="s">
        <v>363</v>
      </c>
      <c r="B111" s="16" t="s">
        <v>240</v>
      </c>
      <c r="C111" s="50">
        <v>51.500518999999997</v>
      </c>
      <c r="D111" s="50">
        <v>51.965815999999997</v>
      </c>
      <c r="E111" s="50">
        <v>53.292121999999999</v>
      </c>
      <c r="F111" s="50">
        <v>54.238151999999999</v>
      </c>
      <c r="G111" s="50">
        <v>55.280253999999999</v>
      </c>
      <c r="H111" s="50">
        <v>56.235686999999999</v>
      </c>
      <c r="I111" s="50">
        <v>57.175052999999998</v>
      </c>
      <c r="J111" s="50">
        <v>58.118209999999998</v>
      </c>
      <c r="K111" s="50">
        <v>59.134692999999999</v>
      </c>
      <c r="L111" s="50">
        <v>60.205787999999998</v>
      </c>
      <c r="M111" s="50">
        <v>61.165173000000003</v>
      </c>
      <c r="N111" s="50">
        <v>62.360554</v>
      </c>
      <c r="O111" s="50">
        <v>63.341693999999997</v>
      </c>
      <c r="P111" s="50">
        <v>64.383942000000005</v>
      </c>
      <c r="Q111" s="50">
        <v>65.425003000000004</v>
      </c>
      <c r="R111" s="50">
        <v>66.445526000000001</v>
      </c>
      <c r="S111" s="50">
        <v>67.468329999999995</v>
      </c>
      <c r="T111" s="50">
        <v>68.521179000000004</v>
      </c>
      <c r="U111" s="50">
        <v>69.536811999999998</v>
      </c>
      <c r="V111" s="50">
        <v>70.517662000000001</v>
      </c>
      <c r="W111" s="50">
        <v>71.552566999999996</v>
      </c>
      <c r="X111" s="50">
        <v>72.558678</v>
      </c>
      <c r="Y111" s="50">
        <v>73.55368</v>
      </c>
      <c r="Z111" s="50">
        <v>74.550117</v>
      </c>
      <c r="AA111" s="50">
        <v>75.549271000000005</v>
      </c>
      <c r="AB111" s="50">
        <v>76.531661999999997</v>
      </c>
      <c r="AC111" s="50">
        <v>77.541458000000006</v>
      </c>
      <c r="AD111" s="50">
        <v>78.570044999999993</v>
      </c>
      <c r="AE111" s="50">
        <v>79.584716999999998</v>
      </c>
      <c r="AF111" s="50">
        <v>80.629600999999994</v>
      </c>
      <c r="AG111" s="50">
        <v>81.685828999999998</v>
      </c>
      <c r="AH111" s="50">
        <v>82.701911999999993</v>
      </c>
      <c r="AI111" s="50">
        <v>83.712913999999998</v>
      </c>
      <c r="AJ111" s="50">
        <v>84.682616999999993</v>
      </c>
      <c r="AK111" s="33">
        <v>1.5377E-2</v>
      </c>
    </row>
    <row r="112" spans="1:37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1:37" ht="15" customHeight="1" x14ac:dyDescent="0.2">
      <c r="A113" s="49" t="s">
        <v>364</v>
      </c>
      <c r="B113" s="16" t="s">
        <v>365</v>
      </c>
      <c r="C113" s="50">
        <v>135.31770299999999</v>
      </c>
      <c r="D113" s="50">
        <v>134.27882399999999</v>
      </c>
      <c r="E113" s="50">
        <v>133.616714</v>
      </c>
      <c r="F113" s="50">
        <v>133.108994</v>
      </c>
      <c r="G113" s="50">
        <v>132.632172</v>
      </c>
      <c r="H113" s="50">
        <v>131.97607400000001</v>
      </c>
      <c r="I113" s="50">
        <v>131.40249600000001</v>
      </c>
      <c r="J113" s="50">
        <v>130.875092</v>
      </c>
      <c r="K113" s="50">
        <v>130.32766699999999</v>
      </c>
      <c r="L113" s="50">
        <v>129.819489</v>
      </c>
      <c r="M113" s="50">
        <v>129.33656300000001</v>
      </c>
      <c r="N113" s="50">
        <v>128.91828899999999</v>
      </c>
      <c r="O113" s="50">
        <v>128.549362</v>
      </c>
      <c r="P113" s="50">
        <v>128.27327</v>
      </c>
      <c r="Q113" s="50">
        <v>128.137878</v>
      </c>
      <c r="R113" s="50">
        <v>127.990532</v>
      </c>
      <c r="S113" s="50">
        <v>127.88732899999999</v>
      </c>
      <c r="T113" s="50">
        <v>127.90370900000001</v>
      </c>
      <c r="U113" s="50">
        <v>127.907028</v>
      </c>
      <c r="V113" s="50">
        <v>127.89865899999999</v>
      </c>
      <c r="W113" s="50">
        <v>127.921967</v>
      </c>
      <c r="X113" s="50">
        <v>127.96122</v>
      </c>
      <c r="Y113" s="50">
        <v>127.98297100000001</v>
      </c>
      <c r="Z113" s="50">
        <v>128.01707500000001</v>
      </c>
      <c r="AA113" s="50">
        <v>128.05204800000001</v>
      </c>
      <c r="AB113" s="50">
        <v>128.12657200000001</v>
      </c>
      <c r="AC113" s="50">
        <v>128.19894400000001</v>
      </c>
      <c r="AD113" s="50">
        <v>128.31225599999999</v>
      </c>
      <c r="AE113" s="50">
        <v>128.43161000000001</v>
      </c>
      <c r="AF113" s="50">
        <v>128.538681</v>
      </c>
      <c r="AG113" s="50">
        <v>128.60691800000001</v>
      </c>
      <c r="AH113" s="50">
        <v>128.635727</v>
      </c>
      <c r="AI113" s="50">
        <v>128.67669699999999</v>
      </c>
      <c r="AJ113" s="50">
        <v>128.71118200000001</v>
      </c>
      <c r="AK113" s="33">
        <v>-1.323E-3</v>
      </c>
    </row>
    <row r="114" spans="1:37" ht="15" customHeight="1" x14ac:dyDescent="0.2">
      <c r="A114" s="49" t="s">
        <v>366</v>
      </c>
      <c r="B114" s="16" t="s">
        <v>367</v>
      </c>
      <c r="C114" s="50">
        <v>679.153503</v>
      </c>
      <c r="D114" s="50">
        <v>704.263733</v>
      </c>
      <c r="E114" s="50">
        <v>690.70654300000001</v>
      </c>
      <c r="F114" s="50">
        <v>673.19164999999998</v>
      </c>
      <c r="G114" s="50">
        <v>660.01245100000006</v>
      </c>
      <c r="H114" s="50">
        <v>647.85308799999996</v>
      </c>
      <c r="I114" s="50">
        <v>640.444885</v>
      </c>
      <c r="J114" s="50">
        <v>641.46557600000006</v>
      </c>
      <c r="K114" s="50">
        <v>653.29547100000002</v>
      </c>
      <c r="L114" s="50">
        <v>657.33300799999995</v>
      </c>
      <c r="M114" s="50">
        <v>664.64691200000004</v>
      </c>
      <c r="N114" s="50">
        <v>673.61926300000005</v>
      </c>
      <c r="O114" s="50">
        <v>680.86157200000002</v>
      </c>
      <c r="P114" s="50">
        <v>682.96490500000004</v>
      </c>
      <c r="Q114" s="50">
        <v>685.36377000000005</v>
      </c>
      <c r="R114" s="50">
        <v>692.49523899999997</v>
      </c>
      <c r="S114" s="50">
        <v>693.11206100000004</v>
      </c>
      <c r="T114" s="50">
        <v>696.35351600000001</v>
      </c>
      <c r="U114" s="50">
        <v>697.71765100000005</v>
      </c>
      <c r="V114" s="50">
        <v>700.13562000000002</v>
      </c>
      <c r="W114" s="50">
        <v>700.378784</v>
      </c>
      <c r="X114" s="50">
        <v>703.28393600000004</v>
      </c>
      <c r="Y114" s="50">
        <v>706.42126499999995</v>
      </c>
      <c r="Z114" s="50">
        <v>711.11010699999997</v>
      </c>
      <c r="AA114" s="50">
        <v>715.57800299999997</v>
      </c>
      <c r="AB114" s="50">
        <v>721.45178199999998</v>
      </c>
      <c r="AC114" s="50">
        <v>725.307861</v>
      </c>
      <c r="AD114" s="50">
        <v>731.30902100000003</v>
      </c>
      <c r="AE114" s="50">
        <v>736.50280799999996</v>
      </c>
      <c r="AF114" s="50">
        <v>740.35290499999996</v>
      </c>
      <c r="AG114" s="50">
        <v>745.32843000000003</v>
      </c>
      <c r="AH114" s="50">
        <v>751.28027299999997</v>
      </c>
      <c r="AI114" s="50">
        <v>757.93084699999997</v>
      </c>
      <c r="AJ114" s="50">
        <v>764.31817599999999</v>
      </c>
      <c r="AK114" s="33">
        <v>2.5600000000000002E-3</v>
      </c>
    </row>
    <row r="115" spans="1:37" ht="15.75" customHeight="1" x14ac:dyDescent="0.2">
      <c r="A115" s="10"/>
      <c r="B115" s="5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1:37" ht="15" customHeight="1" x14ac:dyDescent="0.15">
      <c r="A116" s="49" t="s">
        <v>368</v>
      </c>
      <c r="B116" s="19" t="s">
        <v>369</v>
      </c>
      <c r="C116" s="28">
        <v>27942.273438</v>
      </c>
      <c r="D116" s="28">
        <v>28028.386718999998</v>
      </c>
      <c r="E116" s="28">
        <v>28231.378906000002</v>
      </c>
      <c r="F116" s="28">
        <v>27907.550781000002</v>
      </c>
      <c r="G116" s="28">
        <v>27649.613281000002</v>
      </c>
      <c r="H116" s="28">
        <v>27413.679688</v>
      </c>
      <c r="I116" s="28">
        <v>27081.539062</v>
      </c>
      <c r="J116" s="28">
        <v>26737.728515999999</v>
      </c>
      <c r="K116" s="28">
        <v>26403.916015999999</v>
      </c>
      <c r="L116" s="28">
        <v>26130.222656000002</v>
      </c>
      <c r="M116" s="28">
        <v>25866.310547000001</v>
      </c>
      <c r="N116" s="28">
        <v>25650.449218999998</v>
      </c>
      <c r="O116" s="28">
        <v>25419.376952999999</v>
      </c>
      <c r="P116" s="28">
        <v>25192.322265999999</v>
      </c>
      <c r="Q116" s="28">
        <v>24995.238281000002</v>
      </c>
      <c r="R116" s="28">
        <v>24816.873047000001</v>
      </c>
      <c r="S116" s="28">
        <v>24656.070312</v>
      </c>
      <c r="T116" s="28">
        <v>24529.458984000001</v>
      </c>
      <c r="U116" s="28">
        <v>24422.037109000001</v>
      </c>
      <c r="V116" s="28">
        <v>24372.001952999999</v>
      </c>
      <c r="W116" s="28">
        <v>24351.914062</v>
      </c>
      <c r="X116" s="28">
        <v>24362.824218999998</v>
      </c>
      <c r="Y116" s="28">
        <v>24386.867188</v>
      </c>
      <c r="Z116" s="28">
        <v>24422.039062</v>
      </c>
      <c r="AA116" s="28">
        <v>24479.832031000002</v>
      </c>
      <c r="AB116" s="28">
        <v>24551.398438</v>
      </c>
      <c r="AC116" s="28">
        <v>24650.125</v>
      </c>
      <c r="AD116" s="28">
        <v>24759.980468999998</v>
      </c>
      <c r="AE116" s="28">
        <v>24889.339843999998</v>
      </c>
      <c r="AF116" s="28">
        <v>25021.359375</v>
      </c>
      <c r="AG116" s="28">
        <v>25169.119140999999</v>
      </c>
      <c r="AH116" s="28">
        <v>25320.494140999999</v>
      </c>
      <c r="AI116" s="28">
        <v>25468.285156000002</v>
      </c>
      <c r="AJ116" s="28">
        <v>25620.25</v>
      </c>
      <c r="AK116" s="29">
        <v>-2.8029999999999999E-3</v>
      </c>
    </row>
    <row r="117" spans="1:37" ht="1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1:37" ht="15" customHeight="1" x14ac:dyDescent="0.2">
      <c r="A118" s="10"/>
      <c r="B118" s="130" t="s">
        <v>370</v>
      </c>
      <c r="C118" s="131"/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</row>
    <row r="119" spans="1:37" ht="15" customHeight="1" x14ac:dyDescent="0.2">
      <c r="A119" s="10"/>
      <c r="B119" s="51" t="s">
        <v>371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1:37" ht="15" customHeight="1" x14ac:dyDescent="0.2">
      <c r="A120" s="10"/>
      <c r="B120" s="51" t="s">
        <v>372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1:37" ht="15" customHeight="1" x14ac:dyDescent="0.2">
      <c r="A121" s="10"/>
      <c r="B121" s="51" t="s">
        <v>373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1:37" ht="15" customHeight="1" x14ac:dyDescent="0.2">
      <c r="A122" s="10"/>
      <c r="B122" s="51" t="s">
        <v>374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1:37" ht="15" customHeight="1" x14ac:dyDescent="0.2">
      <c r="A123" s="10"/>
      <c r="B123" s="51" t="s">
        <v>375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1:37" ht="15" customHeight="1" x14ac:dyDescent="0.2">
      <c r="A124" s="10"/>
      <c r="B124" s="51" t="s">
        <v>376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1:37" ht="15" customHeight="1" x14ac:dyDescent="0.2">
      <c r="A125" s="10"/>
      <c r="B125" s="51" t="s">
        <v>377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1:37" ht="15" customHeight="1" x14ac:dyDescent="0.2">
      <c r="A126" s="10"/>
      <c r="B126" s="51" t="s">
        <v>378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1:37" ht="15" customHeight="1" x14ac:dyDescent="0.2">
      <c r="A127" s="10"/>
      <c r="B127" s="51" t="s">
        <v>379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1:37" ht="15" customHeight="1" x14ac:dyDescent="0.2">
      <c r="A128" s="10"/>
      <c r="B128" s="51" t="s">
        <v>380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1:37" ht="15" customHeight="1" x14ac:dyDescent="0.2">
      <c r="A129" s="10"/>
      <c r="B129" s="51" t="s">
        <v>381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1:37" ht="15" customHeight="1" x14ac:dyDescent="0.2">
      <c r="A130" s="10"/>
      <c r="B130" s="51" t="s">
        <v>382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1:37" ht="15" customHeight="1" x14ac:dyDescent="0.2">
      <c r="A131" s="10"/>
      <c r="B131" s="51" t="s">
        <v>383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1:37" ht="15" customHeight="1" x14ac:dyDescent="0.2">
      <c r="A132" s="10"/>
      <c r="B132" s="51" t="s">
        <v>384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1:37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1:37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1:37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1:37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1:37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1:37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1:37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1:37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1:37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1:37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1:37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1:37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1:37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1:37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1:37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1:37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1:37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1:37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1:37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1:37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1:37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1:37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1:37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1:37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1:37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1:37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1:37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1:37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1:37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1:37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1:37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1:37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1:37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1:37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1:37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1:37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1:37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1:37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1:37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1:37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1:37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1:37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1:37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1:37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1:37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1:37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1:37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1:37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1:37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1:37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1:37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1:37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1:37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1:37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1:37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1:37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1:37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1:37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1:37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1:37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1:37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1:37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1:37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1:37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1:37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1:37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1:37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1:37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1:37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1:37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1:37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1:37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1:37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1:37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1:37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1:37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1:37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1:37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1:37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1:37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1:37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1:37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1:37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1:37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1:37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1:37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1:37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1:37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1:37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1:37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1:37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1:37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1:37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1:37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1:37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1:37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1:37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1:37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1:37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1:37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1:37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1:37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1:37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1:37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1:37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1:37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1:37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1:37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1:37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1:37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1:37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1:37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1:37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1:37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1:37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1:37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1:37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1:37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1:37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1:37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1:37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1:37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1:37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1:37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1:37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1:37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1:37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1:37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1:37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1:37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1:37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1:37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1:37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1:37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1:37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1:37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1:37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1:37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1:37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1:37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1:37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1:37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1:37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1:37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1:37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1:37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1:37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1:37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1:37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1:37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1:37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1:37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1:37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1:37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1:37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1:37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1:37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1:37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1:37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1:37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1:37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1:37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1:37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1:37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1:37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1:37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1:37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1:37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1:37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1:37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1:37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1:37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1:37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1:37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1:37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1:37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1:37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1:37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1:37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1:37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1:37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1:37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1:37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1:37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1:37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1:37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1:37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1:37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1:37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1:37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1:37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1:37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1:37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1:37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1:37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1:37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1:37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1:37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1:37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1:37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1:37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1:37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1:37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1:37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1:37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1:37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1:37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1:37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1:37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1:37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1:37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1:37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1:37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1:37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1:37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1:37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1:37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1:37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1:37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1:37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1:37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1:37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1:37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1:37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1:37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1:37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1:37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1:37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1:37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1:37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1:37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1:37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1:37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1:37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1:37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1:37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1:37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1:37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1:37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1:37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1:37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1:37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1:37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1:37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1:37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1:37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1:37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1:37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1:37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1:37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1:37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1:37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1:37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1:37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1:37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1:37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1:37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1:37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1:37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1:37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1:37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1:37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1:37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1:37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1:37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1:37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1:37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1:37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1:37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1:37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1:37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1:37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1:37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1:37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1:37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1:37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1:37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1:37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1:37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1:37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1:37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1:37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1:37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1:37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1:37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1:37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1:37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1:37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1:37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1:37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1:37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1:37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1:37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1:37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1:37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1:37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1:37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1:37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1:37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1:37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1:37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1:37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1:37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1:37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1:37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1:37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1:37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1:37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1:37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1:37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1:37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1:37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1:37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1:37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1:37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1:37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1:37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1:37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1:37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1:37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1:37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1:37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1:37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1:37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1:37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1:37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1:37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1:37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1:37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1:37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1:37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1:37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1:37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1:37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1:37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1:37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1:37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1:37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1:37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1:37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1:37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1:37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1:37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1:37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1:37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1:37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1:37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1:37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1:37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1:37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1:37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1:37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1:37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1:37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1:37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1:37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1:37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1:37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1:37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1:37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1:37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1:37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1:37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1:37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1:37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1:37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1:37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1:37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1:37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1:37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1:37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1:37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1:37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1:37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1:37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1:37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1:37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1:37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1:37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1:37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1:37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1:37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1:37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1:37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1:37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1:37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1:37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1:37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1:37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1:37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1:37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1:37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1:37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1:37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1:37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1:37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1:37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1:37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1:37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1:37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1:37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1:37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1:37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1:37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1:37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1:37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1:37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1:37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1:37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1:37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1:37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1:37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1:37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1:37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1:37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1:37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1:37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1:37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1:37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1:37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1:37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1:37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1:37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1:37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1:37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1:37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1:37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1:37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1:37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1:37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1:37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1:37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1:37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1:37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1:37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1:37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1:37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1:37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1:37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1:37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1:37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1:37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1:37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1:37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1:37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1:37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1:37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1:37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1:37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1:37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1:37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1:37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1:37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1:37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1:37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1:37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1:37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1:37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1:37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1:37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1:37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1:37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1:37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1:37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1:37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1:37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1:37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1:37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1:37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1:37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1:37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1:37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1:37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1:37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1:37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1:37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1:37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1:37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1:37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1:37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1:37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1:37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1:37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1:37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1:37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1:37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1:37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1:37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1:37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1:37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1:37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1:37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1:37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1:37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1:37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1:37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1:37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1:37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1:37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1:37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1:37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1:37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1:37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1:37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1:37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1:37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1:37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1:37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1:37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1:37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1:37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1:37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1:37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1:37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1:37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1:37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1:37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  <row r="650" spans="1:37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</row>
    <row r="651" spans="1:37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</row>
    <row r="652" spans="1:37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</row>
    <row r="653" spans="1:37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</row>
    <row r="654" spans="1:37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</row>
    <row r="655" spans="1:37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</row>
    <row r="656" spans="1:37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</row>
    <row r="657" spans="1:37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</row>
    <row r="658" spans="1:37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</row>
    <row r="659" spans="1:37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</row>
    <row r="660" spans="1:37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</row>
    <row r="661" spans="1:37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</row>
    <row r="662" spans="1:37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</row>
    <row r="663" spans="1:37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</row>
    <row r="664" spans="1:37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</row>
    <row r="665" spans="1:37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</row>
    <row r="666" spans="1:37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</row>
    <row r="667" spans="1:37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</row>
    <row r="668" spans="1:37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</row>
    <row r="669" spans="1:37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</row>
    <row r="670" spans="1:37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</row>
    <row r="671" spans="1:37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</row>
    <row r="672" spans="1:37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</row>
    <row r="673" spans="1:37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</row>
    <row r="674" spans="1:37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</row>
    <row r="675" spans="1:37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</row>
    <row r="676" spans="1:37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</row>
    <row r="677" spans="1:37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</row>
    <row r="678" spans="1:37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</row>
    <row r="679" spans="1:37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</row>
    <row r="680" spans="1:37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</row>
    <row r="681" spans="1:37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</row>
    <row r="682" spans="1:37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</row>
    <row r="683" spans="1:37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</row>
    <row r="684" spans="1:37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</row>
    <row r="685" spans="1:37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</row>
    <row r="686" spans="1:37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</row>
    <row r="687" spans="1:37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</row>
    <row r="688" spans="1:37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</row>
    <row r="689" spans="1:37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</row>
    <row r="690" spans="1:37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</row>
    <row r="691" spans="1:37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</row>
    <row r="692" spans="1:37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</row>
    <row r="693" spans="1:37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</row>
    <row r="694" spans="1:37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</row>
    <row r="695" spans="1:37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</row>
    <row r="696" spans="1:37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</row>
    <row r="697" spans="1:37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</row>
    <row r="698" spans="1:37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</row>
    <row r="699" spans="1:37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</row>
    <row r="700" spans="1:37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</row>
    <row r="701" spans="1:37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</row>
    <row r="702" spans="1:37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</row>
    <row r="703" spans="1:37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</row>
    <row r="704" spans="1:37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</row>
    <row r="705" spans="1:37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</row>
    <row r="706" spans="1:37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</row>
    <row r="707" spans="1:37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</row>
    <row r="708" spans="1:37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</row>
    <row r="709" spans="1:37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</row>
    <row r="710" spans="1:37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</row>
    <row r="711" spans="1:37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</row>
    <row r="712" spans="1:37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</row>
    <row r="713" spans="1:37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</row>
    <row r="714" spans="1:37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</row>
    <row r="715" spans="1:37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</row>
    <row r="716" spans="1:37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</row>
    <row r="717" spans="1:37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</row>
    <row r="718" spans="1:37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</row>
    <row r="719" spans="1:37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</row>
    <row r="720" spans="1:37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</row>
    <row r="721" spans="1:37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</row>
    <row r="722" spans="1:37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</row>
    <row r="723" spans="1:37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</row>
    <row r="724" spans="1:37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</row>
    <row r="725" spans="1:37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</row>
    <row r="726" spans="1:37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</row>
    <row r="727" spans="1:37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</row>
    <row r="728" spans="1:37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</row>
    <row r="729" spans="1:37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</row>
    <row r="730" spans="1:37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</row>
    <row r="731" spans="1:37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</row>
    <row r="732" spans="1:37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</row>
    <row r="733" spans="1:37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</row>
    <row r="734" spans="1:37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</row>
    <row r="735" spans="1:37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</row>
    <row r="736" spans="1:37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</row>
    <row r="737" spans="1:37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</row>
    <row r="738" spans="1:37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</row>
    <row r="739" spans="1:37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</row>
    <row r="740" spans="1:37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</row>
    <row r="741" spans="1:37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</row>
    <row r="742" spans="1:37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</row>
    <row r="743" spans="1:37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</row>
    <row r="744" spans="1:37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</row>
    <row r="745" spans="1:37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</row>
    <row r="746" spans="1:37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</row>
    <row r="747" spans="1:37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</row>
    <row r="748" spans="1:37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</row>
    <row r="749" spans="1:37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</row>
    <row r="750" spans="1:37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</row>
    <row r="751" spans="1:37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</row>
    <row r="752" spans="1:37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</row>
    <row r="753" spans="1:37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</row>
    <row r="754" spans="1:37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</row>
    <row r="755" spans="1:37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</row>
    <row r="756" spans="1:37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</row>
    <row r="757" spans="1:37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</row>
    <row r="758" spans="1:37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</row>
    <row r="759" spans="1:37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</row>
    <row r="760" spans="1:37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</row>
    <row r="761" spans="1:37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</row>
    <row r="762" spans="1:37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</row>
    <row r="763" spans="1:37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</row>
    <row r="764" spans="1:37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</row>
    <row r="765" spans="1:37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</row>
    <row r="766" spans="1:37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</row>
    <row r="767" spans="1:37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</row>
    <row r="768" spans="1:37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</row>
    <row r="769" spans="1:37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</row>
    <row r="770" spans="1:37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</row>
    <row r="771" spans="1:37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</row>
    <row r="772" spans="1:37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</row>
    <row r="773" spans="1:37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</row>
    <row r="774" spans="1:37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</row>
    <row r="775" spans="1:37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</row>
    <row r="776" spans="1:37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</row>
    <row r="777" spans="1:37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</row>
    <row r="778" spans="1:37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</row>
    <row r="779" spans="1:37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</row>
    <row r="780" spans="1:37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</row>
    <row r="781" spans="1:37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</row>
    <row r="782" spans="1:37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</row>
    <row r="783" spans="1:37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</row>
    <row r="784" spans="1:37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</row>
    <row r="785" spans="1:37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</row>
    <row r="786" spans="1:37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</row>
    <row r="787" spans="1:37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</row>
    <row r="788" spans="1:37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</row>
    <row r="789" spans="1:37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</row>
    <row r="790" spans="1:37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</row>
    <row r="791" spans="1:37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</row>
    <row r="792" spans="1:37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</row>
    <row r="793" spans="1:37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</row>
    <row r="794" spans="1:37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</row>
    <row r="795" spans="1:37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</row>
    <row r="796" spans="1:37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</row>
    <row r="797" spans="1:37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</row>
    <row r="798" spans="1:37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</row>
    <row r="799" spans="1:37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</row>
    <row r="800" spans="1:37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</row>
    <row r="801" spans="1:37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</row>
    <row r="802" spans="1:37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</row>
    <row r="803" spans="1:37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</row>
    <row r="804" spans="1:37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</row>
    <row r="805" spans="1:37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</row>
    <row r="806" spans="1:37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</row>
    <row r="807" spans="1:37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</row>
    <row r="808" spans="1:37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</row>
    <row r="809" spans="1:37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</row>
    <row r="810" spans="1:37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</row>
    <row r="811" spans="1:37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</row>
    <row r="812" spans="1:37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</row>
    <row r="813" spans="1:37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</row>
    <row r="814" spans="1:37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</row>
    <row r="815" spans="1:37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</row>
    <row r="816" spans="1:37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</row>
    <row r="817" spans="1:37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</row>
    <row r="818" spans="1:37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</row>
    <row r="819" spans="1:37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</row>
    <row r="820" spans="1:37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</row>
    <row r="821" spans="1:37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</row>
    <row r="822" spans="1:37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</row>
    <row r="823" spans="1:37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</row>
    <row r="824" spans="1:37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</row>
    <row r="825" spans="1:37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</row>
    <row r="826" spans="1:37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</row>
    <row r="827" spans="1:37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</row>
    <row r="828" spans="1:37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</row>
    <row r="829" spans="1:37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</row>
    <row r="830" spans="1:37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</row>
    <row r="831" spans="1:37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</row>
    <row r="832" spans="1:37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</row>
    <row r="833" spans="1:37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</row>
    <row r="834" spans="1:37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</row>
    <row r="835" spans="1:37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</row>
    <row r="836" spans="1:37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</row>
    <row r="837" spans="1:37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</row>
    <row r="838" spans="1:37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</row>
    <row r="839" spans="1:37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</row>
    <row r="840" spans="1:37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</row>
    <row r="841" spans="1:37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</row>
    <row r="842" spans="1:37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</row>
    <row r="843" spans="1:37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</row>
    <row r="844" spans="1:37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</row>
    <row r="845" spans="1:37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</row>
    <row r="846" spans="1:37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</row>
    <row r="847" spans="1:37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</row>
    <row r="848" spans="1:37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</row>
    <row r="849" spans="1:37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</row>
    <row r="850" spans="1:37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</row>
    <row r="851" spans="1:37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</row>
    <row r="852" spans="1:37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</row>
    <row r="853" spans="1:37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</row>
    <row r="854" spans="1:37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</row>
    <row r="855" spans="1:37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</row>
    <row r="856" spans="1:37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</row>
    <row r="857" spans="1:37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</row>
    <row r="858" spans="1:37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</row>
    <row r="859" spans="1:37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</row>
    <row r="860" spans="1:37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</row>
    <row r="861" spans="1:37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</row>
    <row r="862" spans="1:37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</row>
    <row r="863" spans="1:37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</row>
    <row r="864" spans="1:37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</row>
    <row r="865" spans="1:37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</row>
    <row r="866" spans="1:37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</row>
    <row r="867" spans="1:37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</row>
    <row r="868" spans="1:37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</row>
    <row r="869" spans="1:37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</row>
    <row r="870" spans="1:37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</row>
    <row r="871" spans="1:37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</row>
    <row r="872" spans="1:37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</row>
    <row r="873" spans="1:37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</row>
    <row r="874" spans="1:37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</row>
    <row r="875" spans="1:37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</row>
    <row r="876" spans="1:37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</row>
    <row r="877" spans="1:37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</row>
    <row r="878" spans="1:37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</row>
    <row r="879" spans="1:37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</row>
    <row r="880" spans="1:37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</row>
    <row r="881" spans="1:37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</row>
    <row r="882" spans="1:37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</row>
    <row r="883" spans="1:37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</row>
    <row r="884" spans="1:37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</row>
    <row r="885" spans="1:37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</row>
    <row r="886" spans="1:37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</row>
    <row r="887" spans="1:37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</row>
    <row r="888" spans="1:37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</row>
    <row r="889" spans="1:37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</row>
    <row r="890" spans="1:37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</row>
    <row r="891" spans="1:37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</row>
    <row r="892" spans="1:37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</row>
    <row r="893" spans="1:37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</row>
    <row r="894" spans="1:37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</row>
    <row r="895" spans="1:37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</row>
    <row r="896" spans="1:37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</row>
    <row r="897" spans="1:37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</row>
    <row r="898" spans="1:37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</row>
    <row r="899" spans="1:37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</row>
    <row r="900" spans="1:37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</row>
    <row r="901" spans="1:37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</row>
    <row r="902" spans="1:37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</row>
    <row r="903" spans="1:37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</row>
    <row r="904" spans="1:37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</row>
    <row r="905" spans="1:37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</row>
    <row r="906" spans="1:37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</row>
    <row r="907" spans="1:37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</row>
    <row r="908" spans="1:37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</row>
    <row r="909" spans="1:37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</row>
    <row r="910" spans="1:37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</row>
    <row r="911" spans="1:37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</row>
    <row r="912" spans="1:37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</row>
    <row r="913" spans="1:37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</row>
    <row r="914" spans="1:37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</row>
    <row r="915" spans="1:37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</row>
    <row r="916" spans="1:37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</row>
    <row r="917" spans="1:37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</row>
    <row r="918" spans="1:37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</row>
    <row r="919" spans="1:37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</row>
    <row r="920" spans="1:37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</row>
    <row r="921" spans="1:37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</row>
    <row r="922" spans="1:37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</row>
    <row r="923" spans="1:37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</row>
    <row r="924" spans="1:37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</row>
    <row r="925" spans="1:37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</row>
    <row r="926" spans="1:37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</row>
    <row r="927" spans="1:37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</row>
    <row r="928" spans="1:37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</row>
    <row r="929" spans="1:37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</row>
    <row r="930" spans="1:37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</row>
    <row r="931" spans="1:37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</row>
    <row r="932" spans="1:37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</row>
    <row r="933" spans="1:37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</row>
    <row r="934" spans="1:37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</row>
    <row r="935" spans="1:37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</row>
    <row r="936" spans="1:37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</row>
    <row r="937" spans="1:37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</row>
    <row r="938" spans="1:37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</row>
    <row r="939" spans="1:37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</row>
    <row r="940" spans="1:37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</row>
    <row r="941" spans="1:37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</row>
    <row r="942" spans="1:37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</row>
    <row r="943" spans="1:37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</row>
    <row r="944" spans="1:37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</row>
    <row r="945" spans="1:37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</row>
    <row r="946" spans="1:37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</row>
    <row r="947" spans="1:37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</row>
    <row r="948" spans="1:37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</row>
    <row r="949" spans="1:37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</row>
    <row r="950" spans="1:37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</row>
    <row r="951" spans="1:37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</row>
    <row r="952" spans="1:37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</row>
    <row r="953" spans="1:37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</row>
    <row r="954" spans="1:37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</row>
    <row r="955" spans="1:37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</row>
    <row r="956" spans="1:37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</row>
    <row r="957" spans="1:37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</row>
    <row r="958" spans="1:37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</row>
    <row r="959" spans="1:37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</row>
    <row r="960" spans="1:37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</row>
    <row r="961" spans="1:37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</row>
    <row r="962" spans="1:37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</row>
    <row r="963" spans="1:37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</row>
    <row r="964" spans="1:37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</row>
    <row r="965" spans="1:37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</row>
    <row r="966" spans="1:37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</row>
    <row r="967" spans="1:37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</row>
    <row r="968" spans="1:37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</row>
    <row r="969" spans="1:37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</row>
    <row r="970" spans="1:37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</row>
    <row r="971" spans="1:37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</row>
    <row r="972" spans="1:37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</row>
    <row r="973" spans="1:37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</row>
    <row r="974" spans="1:37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</row>
    <row r="975" spans="1:37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</row>
    <row r="976" spans="1:37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</row>
    <row r="977" spans="1:37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</row>
    <row r="978" spans="1:37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</row>
    <row r="979" spans="1:37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</row>
    <row r="980" spans="1:37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</row>
    <row r="981" spans="1:37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</row>
    <row r="982" spans="1:37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</row>
    <row r="983" spans="1:37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</row>
    <row r="984" spans="1:37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</row>
    <row r="985" spans="1:37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</row>
    <row r="986" spans="1:37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</row>
    <row r="987" spans="1:37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</row>
    <row r="988" spans="1:37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</row>
    <row r="989" spans="1:37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</row>
    <row r="990" spans="1:37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</row>
    <row r="991" spans="1:37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</row>
    <row r="992" spans="1:37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</row>
    <row r="993" spans="1:37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</row>
    <row r="994" spans="1:37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</row>
    <row r="995" spans="1:37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</row>
    <row r="996" spans="1:37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</row>
    <row r="997" spans="1:37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</row>
    <row r="998" spans="1:37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</row>
    <row r="999" spans="1:37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</row>
    <row r="1000" spans="1:37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 x14ac:dyDescent="0.15"/>
  <cols>
    <col min="1" max="1" width="18.1640625" style="120" hidden="1" customWidth="1"/>
    <col min="2" max="2" width="40" style="120" customWidth="1"/>
    <col min="3" max="37" width="8" style="120" customWidth="1"/>
  </cols>
  <sheetData>
    <row r="1" spans="1:37" ht="15" customHeight="1" x14ac:dyDescent="0.15">
      <c r="A1" s="26"/>
      <c r="B1" s="26" t="s">
        <v>221</v>
      </c>
      <c r="C1" s="27">
        <v>2017</v>
      </c>
      <c r="D1" s="27">
        <v>2018</v>
      </c>
      <c r="E1" s="27">
        <v>2019</v>
      </c>
      <c r="F1" s="27">
        <v>2020</v>
      </c>
      <c r="G1" s="27">
        <v>2021</v>
      </c>
      <c r="H1" s="27">
        <v>2022</v>
      </c>
      <c r="I1" s="27">
        <v>2023</v>
      </c>
      <c r="J1" s="27">
        <v>2024</v>
      </c>
      <c r="K1" s="27">
        <v>2025</v>
      </c>
      <c r="L1" s="27">
        <v>2026</v>
      </c>
      <c r="M1" s="27">
        <v>2027</v>
      </c>
      <c r="N1" s="27">
        <v>2028</v>
      </c>
      <c r="O1" s="27">
        <v>2029</v>
      </c>
      <c r="P1" s="27">
        <v>2030</v>
      </c>
      <c r="Q1" s="27">
        <v>2031</v>
      </c>
      <c r="R1" s="27">
        <v>2032</v>
      </c>
      <c r="S1" s="27">
        <v>2033</v>
      </c>
      <c r="T1" s="27">
        <v>2034</v>
      </c>
      <c r="U1" s="27">
        <v>2035</v>
      </c>
      <c r="V1" s="27">
        <v>2036</v>
      </c>
      <c r="W1" s="27">
        <v>2037</v>
      </c>
      <c r="X1" s="27">
        <v>2038</v>
      </c>
      <c r="Y1" s="27">
        <v>2039</v>
      </c>
      <c r="Z1" s="27">
        <v>2040</v>
      </c>
      <c r="AA1" s="27">
        <v>2041</v>
      </c>
      <c r="AB1" s="27">
        <v>2042</v>
      </c>
      <c r="AC1" s="27">
        <v>2043</v>
      </c>
      <c r="AD1" s="27">
        <v>2044</v>
      </c>
      <c r="AE1" s="27">
        <v>2045</v>
      </c>
      <c r="AF1" s="27">
        <v>2046</v>
      </c>
      <c r="AG1" s="27">
        <v>2047</v>
      </c>
      <c r="AH1" s="27">
        <v>2048</v>
      </c>
      <c r="AI1" s="27">
        <v>2049</v>
      </c>
      <c r="AJ1" s="27">
        <v>2050</v>
      </c>
      <c r="AK1" s="26"/>
    </row>
    <row r="2" spans="1:37" ht="15" customHeight="1" x14ac:dyDescent="0.1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</row>
    <row r="3" spans="1:37" ht="15" customHeight="1" x14ac:dyDescent="0.15">
      <c r="A3" s="26"/>
      <c r="B3" s="26"/>
      <c r="C3" s="48" t="s">
        <v>222</v>
      </c>
      <c r="D3" s="48" t="s">
        <v>6</v>
      </c>
      <c r="E3" s="48"/>
      <c r="F3" s="48"/>
      <c r="G3" s="48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</row>
    <row r="4" spans="1:37" ht="15" customHeight="1" x14ac:dyDescent="0.15">
      <c r="A4" s="26"/>
      <c r="B4" s="26"/>
      <c r="C4" s="48" t="s">
        <v>223</v>
      </c>
      <c r="D4" s="48" t="s">
        <v>224</v>
      </c>
      <c r="E4" s="48"/>
      <c r="F4" s="48"/>
      <c r="G4" s="48" t="s">
        <v>225</v>
      </c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15" customHeight="1" x14ac:dyDescent="0.15">
      <c r="A5" s="26"/>
      <c r="B5" s="26"/>
      <c r="C5" s="48" t="s">
        <v>226</v>
      </c>
      <c r="D5" s="48" t="s">
        <v>227</v>
      </c>
      <c r="E5" s="48"/>
      <c r="F5" s="48"/>
      <c r="G5" s="48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15" customHeight="1" x14ac:dyDescent="0.15">
      <c r="A6" s="26"/>
      <c r="B6" s="26"/>
      <c r="C6" s="48" t="s">
        <v>228</v>
      </c>
      <c r="D6" s="48"/>
      <c r="E6" s="48" t="s">
        <v>229</v>
      </c>
      <c r="F6" s="48"/>
      <c r="G6" s="48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14" customHeight="1" x14ac:dyDescent="0.1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14" customHeight="1" x14ac:dyDescent="0.1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14" customHeight="1" x14ac:dyDescent="0.1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15" customHeight="1" x14ac:dyDescent="0.2">
      <c r="A10" s="49" t="s">
        <v>385</v>
      </c>
      <c r="B10" s="25" t="s">
        <v>386</v>
      </c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15" customHeight="1" x14ac:dyDescent="0.15">
      <c r="A11" s="26"/>
      <c r="B11" s="26" t="s">
        <v>387</v>
      </c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15" customHeight="1" x14ac:dyDescent="0.15">
      <c r="A12" s="26"/>
      <c r="B12" s="26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 t="s">
        <v>134</v>
      </c>
    </row>
    <row r="13" spans="1:37" ht="15" customHeight="1" x14ac:dyDescent="0.15">
      <c r="A13" s="26"/>
      <c r="B13" s="27"/>
      <c r="C13" s="27">
        <v>2017</v>
      </c>
      <c r="D13" s="27">
        <v>2018</v>
      </c>
      <c r="E13" s="27">
        <v>2019</v>
      </c>
      <c r="F13" s="27">
        <v>2020</v>
      </c>
      <c r="G13" s="27">
        <v>2021</v>
      </c>
      <c r="H13" s="27">
        <v>2022</v>
      </c>
      <c r="I13" s="27">
        <v>2023</v>
      </c>
      <c r="J13" s="27">
        <v>2024</v>
      </c>
      <c r="K13" s="27">
        <v>2025</v>
      </c>
      <c r="L13" s="27">
        <v>2026</v>
      </c>
      <c r="M13" s="27">
        <v>2027</v>
      </c>
      <c r="N13" s="27">
        <v>2028</v>
      </c>
      <c r="O13" s="27">
        <v>2029</v>
      </c>
      <c r="P13" s="27">
        <v>2030</v>
      </c>
      <c r="Q13" s="27">
        <v>2031</v>
      </c>
      <c r="R13" s="27">
        <v>2032</v>
      </c>
      <c r="S13" s="27">
        <v>2033</v>
      </c>
      <c r="T13" s="27">
        <v>2034</v>
      </c>
      <c r="U13" s="27">
        <v>2035</v>
      </c>
      <c r="V13" s="27">
        <v>2036</v>
      </c>
      <c r="W13" s="27">
        <v>2037</v>
      </c>
      <c r="X13" s="27">
        <v>2038</v>
      </c>
      <c r="Y13" s="27">
        <v>2039</v>
      </c>
      <c r="Z13" s="27">
        <v>2040</v>
      </c>
      <c r="AA13" s="27">
        <v>2041</v>
      </c>
      <c r="AB13" s="27">
        <v>2042</v>
      </c>
      <c r="AC13" s="27">
        <v>2043</v>
      </c>
      <c r="AD13" s="27">
        <v>2044</v>
      </c>
      <c r="AE13" s="27">
        <v>2045</v>
      </c>
      <c r="AF13" s="27">
        <v>2046</v>
      </c>
      <c r="AG13" s="27">
        <v>2047</v>
      </c>
      <c r="AH13" s="27">
        <v>2048</v>
      </c>
      <c r="AI13" s="27">
        <v>2049</v>
      </c>
      <c r="AJ13" s="27">
        <v>2050</v>
      </c>
      <c r="AK13" s="27">
        <v>2050</v>
      </c>
    </row>
    <row r="14" spans="1:37" ht="15" customHeight="1" x14ac:dyDescent="0.15">
      <c r="A14" s="26"/>
      <c r="B14" s="19" t="s">
        <v>388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15" customHeight="1" x14ac:dyDescent="0.15">
      <c r="A15" s="26"/>
      <c r="B15" s="19" t="s">
        <v>389</v>
      </c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15" customHeight="1" x14ac:dyDescent="0.2">
      <c r="A16" s="49" t="s">
        <v>390</v>
      </c>
      <c r="B16" s="16" t="s">
        <v>391</v>
      </c>
      <c r="C16" s="53">
        <v>6.6360000000000001</v>
      </c>
      <c r="D16" s="53">
        <v>6.6360000000000001</v>
      </c>
      <c r="E16" s="53">
        <v>6.6360000000000001</v>
      </c>
      <c r="F16" s="53">
        <v>6.6360000000000001</v>
      </c>
      <c r="G16" s="53">
        <v>6.6360000000000001</v>
      </c>
      <c r="H16" s="53">
        <v>6.6360000000000001</v>
      </c>
      <c r="I16" s="53">
        <v>6.6360000000000001</v>
      </c>
      <c r="J16" s="53">
        <v>6.6360000000000001</v>
      </c>
      <c r="K16" s="53">
        <v>6.6360000000000001</v>
      </c>
      <c r="L16" s="53">
        <v>6.6360000000000001</v>
      </c>
      <c r="M16" s="53">
        <v>6.6360000000000001</v>
      </c>
      <c r="N16" s="53">
        <v>6.6360000000000001</v>
      </c>
      <c r="O16" s="53">
        <v>6.6360000000000001</v>
      </c>
      <c r="P16" s="53">
        <v>6.6360000000000001</v>
      </c>
      <c r="Q16" s="53">
        <v>6.6360000000000001</v>
      </c>
      <c r="R16" s="53">
        <v>6.6360000000000001</v>
      </c>
      <c r="S16" s="53">
        <v>6.6360000000000001</v>
      </c>
      <c r="T16" s="53">
        <v>6.6360000000000001</v>
      </c>
      <c r="U16" s="53">
        <v>6.6360000000000001</v>
      </c>
      <c r="V16" s="53">
        <v>6.6360000000000001</v>
      </c>
      <c r="W16" s="53">
        <v>6.6360000000000001</v>
      </c>
      <c r="X16" s="53">
        <v>6.6360000000000001</v>
      </c>
      <c r="Y16" s="53">
        <v>6.6360000000000001</v>
      </c>
      <c r="Z16" s="53">
        <v>6.6360000000000001</v>
      </c>
      <c r="AA16" s="53">
        <v>6.6360000000000001</v>
      </c>
      <c r="AB16" s="53">
        <v>6.6360000000000001</v>
      </c>
      <c r="AC16" s="53">
        <v>6.6360000000000001</v>
      </c>
      <c r="AD16" s="53">
        <v>6.6360000000000001</v>
      </c>
      <c r="AE16" s="53">
        <v>6.6360000000000001</v>
      </c>
      <c r="AF16" s="53">
        <v>6.6360000000000001</v>
      </c>
      <c r="AG16" s="53">
        <v>6.6360000000000001</v>
      </c>
      <c r="AH16" s="53">
        <v>6.6360000000000001</v>
      </c>
      <c r="AI16" s="53">
        <v>6.6360000000000001</v>
      </c>
      <c r="AJ16" s="53">
        <v>6.6360000000000001</v>
      </c>
      <c r="AK16" s="33">
        <v>0</v>
      </c>
    </row>
    <row r="17" spans="1:37" ht="15" customHeight="1" x14ac:dyDescent="0.2">
      <c r="A17" s="49" t="s">
        <v>392</v>
      </c>
      <c r="B17" s="16" t="s">
        <v>295</v>
      </c>
      <c r="C17" s="53">
        <v>5.048</v>
      </c>
      <c r="D17" s="53">
        <v>5.048</v>
      </c>
      <c r="E17" s="53">
        <v>5.048</v>
      </c>
      <c r="F17" s="53">
        <v>5.048</v>
      </c>
      <c r="G17" s="53">
        <v>5.048</v>
      </c>
      <c r="H17" s="53">
        <v>5.048</v>
      </c>
      <c r="I17" s="53">
        <v>5.048</v>
      </c>
      <c r="J17" s="53">
        <v>5.048</v>
      </c>
      <c r="K17" s="53">
        <v>5.048</v>
      </c>
      <c r="L17" s="53">
        <v>5.048</v>
      </c>
      <c r="M17" s="53">
        <v>5.048</v>
      </c>
      <c r="N17" s="53">
        <v>5.048</v>
      </c>
      <c r="O17" s="53">
        <v>5.048</v>
      </c>
      <c r="P17" s="53">
        <v>5.048</v>
      </c>
      <c r="Q17" s="53">
        <v>5.048</v>
      </c>
      <c r="R17" s="53">
        <v>5.048</v>
      </c>
      <c r="S17" s="53">
        <v>5.048</v>
      </c>
      <c r="T17" s="53">
        <v>5.048</v>
      </c>
      <c r="U17" s="53">
        <v>5.048</v>
      </c>
      <c r="V17" s="53">
        <v>5.048</v>
      </c>
      <c r="W17" s="53">
        <v>5.048</v>
      </c>
      <c r="X17" s="53">
        <v>5.048</v>
      </c>
      <c r="Y17" s="53">
        <v>5.048</v>
      </c>
      <c r="Z17" s="53">
        <v>5.048</v>
      </c>
      <c r="AA17" s="53">
        <v>5.048</v>
      </c>
      <c r="AB17" s="53">
        <v>5.048</v>
      </c>
      <c r="AC17" s="53">
        <v>5.048</v>
      </c>
      <c r="AD17" s="53">
        <v>5.048</v>
      </c>
      <c r="AE17" s="53">
        <v>5.048</v>
      </c>
      <c r="AF17" s="53">
        <v>5.048</v>
      </c>
      <c r="AG17" s="53">
        <v>5.048</v>
      </c>
      <c r="AH17" s="53">
        <v>5.048</v>
      </c>
      <c r="AI17" s="53">
        <v>5.048</v>
      </c>
      <c r="AJ17" s="53">
        <v>5.048</v>
      </c>
      <c r="AK17" s="33">
        <v>0</v>
      </c>
    </row>
    <row r="18" spans="1:37" ht="15" customHeight="1" x14ac:dyDescent="0.2">
      <c r="A18" s="49" t="s">
        <v>393</v>
      </c>
      <c r="B18" s="16" t="s">
        <v>394</v>
      </c>
      <c r="C18" s="53">
        <v>5.359</v>
      </c>
      <c r="D18" s="53">
        <v>5.359</v>
      </c>
      <c r="E18" s="53">
        <v>5.359</v>
      </c>
      <c r="F18" s="53">
        <v>5.359</v>
      </c>
      <c r="G18" s="53">
        <v>5.359</v>
      </c>
      <c r="H18" s="53">
        <v>5.359</v>
      </c>
      <c r="I18" s="53">
        <v>5.359</v>
      </c>
      <c r="J18" s="53">
        <v>5.359</v>
      </c>
      <c r="K18" s="53">
        <v>5.359</v>
      </c>
      <c r="L18" s="53">
        <v>5.359</v>
      </c>
      <c r="M18" s="53">
        <v>5.359</v>
      </c>
      <c r="N18" s="53">
        <v>5.359</v>
      </c>
      <c r="O18" s="53">
        <v>5.359</v>
      </c>
      <c r="P18" s="53">
        <v>5.359</v>
      </c>
      <c r="Q18" s="53">
        <v>5.359</v>
      </c>
      <c r="R18" s="53">
        <v>5.359</v>
      </c>
      <c r="S18" s="53">
        <v>5.359</v>
      </c>
      <c r="T18" s="53">
        <v>5.359</v>
      </c>
      <c r="U18" s="53">
        <v>5.359</v>
      </c>
      <c r="V18" s="53">
        <v>5.359</v>
      </c>
      <c r="W18" s="53">
        <v>5.359</v>
      </c>
      <c r="X18" s="53">
        <v>5.359</v>
      </c>
      <c r="Y18" s="53">
        <v>5.359</v>
      </c>
      <c r="Z18" s="53">
        <v>5.359</v>
      </c>
      <c r="AA18" s="53">
        <v>5.359</v>
      </c>
      <c r="AB18" s="53">
        <v>5.359</v>
      </c>
      <c r="AC18" s="53">
        <v>5.359</v>
      </c>
      <c r="AD18" s="53">
        <v>5.359</v>
      </c>
      <c r="AE18" s="53">
        <v>5.359</v>
      </c>
      <c r="AF18" s="53">
        <v>5.359</v>
      </c>
      <c r="AG18" s="53">
        <v>5.359</v>
      </c>
      <c r="AH18" s="53">
        <v>5.359</v>
      </c>
      <c r="AI18" s="53">
        <v>5.359</v>
      </c>
      <c r="AJ18" s="53">
        <v>5.359</v>
      </c>
      <c r="AK18" s="33">
        <v>0</v>
      </c>
    </row>
    <row r="19" spans="1:37" ht="15" customHeight="1" x14ac:dyDescent="0.2">
      <c r="A19" s="54" t="s">
        <v>395</v>
      </c>
      <c r="B19" s="55" t="s">
        <v>396</v>
      </c>
      <c r="C19" s="56">
        <v>5.8250000000000002</v>
      </c>
      <c r="D19" s="56">
        <v>5.8250000000000002</v>
      </c>
      <c r="E19" s="56">
        <v>5.8250000000000002</v>
      </c>
      <c r="F19" s="56">
        <v>5.8250000000000002</v>
      </c>
      <c r="G19" s="56">
        <v>5.8250000000000002</v>
      </c>
      <c r="H19" s="56">
        <v>5.8250000000000002</v>
      </c>
      <c r="I19" s="56">
        <v>5.8250000000000002</v>
      </c>
      <c r="J19" s="56">
        <v>5.8250000000000002</v>
      </c>
      <c r="K19" s="56">
        <v>5.8250000000000002</v>
      </c>
      <c r="L19" s="56">
        <v>5.8250000000000002</v>
      </c>
      <c r="M19" s="56">
        <v>5.8250000000000002</v>
      </c>
      <c r="N19" s="56">
        <v>5.8250000000000002</v>
      </c>
      <c r="O19" s="56">
        <v>5.8250000000000002</v>
      </c>
      <c r="P19" s="56">
        <v>5.8250000000000002</v>
      </c>
      <c r="Q19" s="56">
        <v>5.8250000000000002</v>
      </c>
      <c r="R19" s="56">
        <v>5.8250000000000002</v>
      </c>
      <c r="S19" s="56">
        <v>5.8250000000000002</v>
      </c>
      <c r="T19" s="56">
        <v>5.8250000000000002</v>
      </c>
      <c r="U19" s="56">
        <v>5.8250000000000002</v>
      </c>
      <c r="V19" s="56">
        <v>5.8250000000000002</v>
      </c>
      <c r="W19" s="56">
        <v>5.8250000000000002</v>
      </c>
      <c r="X19" s="56">
        <v>5.8250000000000002</v>
      </c>
      <c r="Y19" s="56">
        <v>5.8250000000000002</v>
      </c>
      <c r="Z19" s="56">
        <v>5.8250000000000002</v>
      </c>
      <c r="AA19" s="56">
        <v>5.8250000000000002</v>
      </c>
      <c r="AB19" s="56">
        <v>5.8250000000000002</v>
      </c>
      <c r="AC19" s="56">
        <v>5.8250000000000002</v>
      </c>
      <c r="AD19" s="56">
        <v>5.8250000000000002</v>
      </c>
      <c r="AE19" s="56">
        <v>5.8250000000000002</v>
      </c>
      <c r="AF19" s="56">
        <v>5.8250000000000002</v>
      </c>
      <c r="AG19" s="56">
        <v>5.8250000000000002</v>
      </c>
      <c r="AH19" s="56">
        <v>5.8250000000000002</v>
      </c>
      <c r="AI19" s="56">
        <v>5.8250000000000002</v>
      </c>
      <c r="AJ19" s="56">
        <v>5.8250000000000002</v>
      </c>
      <c r="AK19" s="57">
        <v>0</v>
      </c>
    </row>
    <row r="20" spans="1:37" ht="15" customHeight="1" x14ac:dyDescent="0.2">
      <c r="A20" s="49" t="s">
        <v>397</v>
      </c>
      <c r="B20" s="16" t="s">
        <v>398</v>
      </c>
      <c r="C20" s="53">
        <v>5.7746510000000004</v>
      </c>
      <c r="D20" s="53">
        <v>5.7738240000000003</v>
      </c>
      <c r="E20" s="53">
        <v>5.7736289999999997</v>
      </c>
      <c r="F20" s="53">
        <v>5.7729280000000003</v>
      </c>
      <c r="G20" s="53">
        <v>5.7731190000000003</v>
      </c>
      <c r="H20" s="53">
        <v>5.7737270000000001</v>
      </c>
      <c r="I20" s="53">
        <v>5.7724289999999998</v>
      </c>
      <c r="J20" s="53">
        <v>5.773784</v>
      </c>
      <c r="K20" s="53">
        <v>5.7726059999999997</v>
      </c>
      <c r="L20" s="53">
        <v>5.7733230000000004</v>
      </c>
      <c r="M20" s="53">
        <v>5.7745470000000001</v>
      </c>
      <c r="N20" s="53">
        <v>5.7747440000000001</v>
      </c>
      <c r="O20" s="53">
        <v>5.7735219999999998</v>
      </c>
      <c r="P20" s="53">
        <v>5.7736159999999996</v>
      </c>
      <c r="Q20" s="53">
        <v>5.7735810000000001</v>
      </c>
      <c r="R20" s="53">
        <v>5.7734930000000002</v>
      </c>
      <c r="S20" s="53">
        <v>5.7744850000000003</v>
      </c>
      <c r="T20" s="53">
        <v>5.7733730000000003</v>
      </c>
      <c r="U20" s="53">
        <v>5.7733169999999996</v>
      </c>
      <c r="V20" s="53">
        <v>5.7729939999999997</v>
      </c>
      <c r="W20" s="53">
        <v>5.7732359999999998</v>
      </c>
      <c r="X20" s="53">
        <v>5.7731630000000003</v>
      </c>
      <c r="Y20" s="53">
        <v>5.7730449999999998</v>
      </c>
      <c r="Z20" s="53">
        <v>5.773002</v>
      </c>
      <c r="AA20" s="53">
        <v>5.7729929999999996</v>
      </c>
      <c r="AB20" s="53">
        <v>5.7727380000000004</v>
      </c>
      <c r="AC20" s="53">
        <v>5.772945</v>
      </c>
      <c r="AD20" s="53">
        <v>5.7726160000000002</v>
      </c>
      <c r="AE20" s="53">
        <v>5.7726569999999997</v>
      </c>
      <c r="AF20" s="53">
        <v>5.7725039999999996</v>
      </c>
      <c r="AG20" s="53">
        <v>5.7722730000000002</v>
      </c>
      <c r="AH20" s="53">
        <v>5.7721470000000004</v>
      </c>
      <c r="AI20" s="53">
        <v>5.7719480000000001</v>
      </c>
      <c r="AJ20" s="53">
        <v>5.7717749999999999</v>
      </c>
      <c r="AK20" s="33">
        <v>-1.1E-5</v>
      </c>
    </row>
    <row r="21" spans="1:37" ht="15" customHeight="1" x14ac:dyDescent="0.2">
      <c r="A21" s="49" t="s">
        <v>399</v>
      </c>
      <c r="B21" s="16" t="s">
        <v>400</v>
      </c>
      <c r="C21" s="53">
        <v>5.7746510000000004</v>
      </c>
      <c r="D21" s="53">
        <v>5.7738240000000003</v>
      </c>
      <c r="E21" s="53">
        <v>5.7736289999999997</v>
      </c>
      <c r="F21" s="53">
        <v>5.7729280000000003</v>
      </c>
      <c r="G21" s="53">
        <v>5.7731190000000003</v>
      </c>
      <c r="H21" s="53">
        <v>5.7737270000000001</v>
      </c>
      <c r="I21" s="53">
        <v>5.7724289999999998</v>
      </c>
      <c r="J21" s="53">
        <v>5.773784</v>
      </c>
      <c r="K21" s="53">
        <v>5.7726059999999997</v>
      </c>
      <c r="L21" s="53">
        <v>5.7733230000000004</v>
      </c>
      <c r="M21" s="53">
        <v>5.7745470000000001</v>
      </c>
      <c r="N21" s="53">
        <v>5.7747440000000001</v>
      </c>
      <c r="O21" s="53">
        <v>5.7735219999999998</v>
      </c>
      <c r="P21" s="53">
        <v>5.7736159999999996</v>
      </c>
      <c r="Q21" s="53">
        <v>5.7735810000000001</v>
      </c>
      <c r="R21" s="53">
        <v>5.7734930000000002</v>
      </c>
      <c r="S21" s="53">
        <v>5.7744850000000003</v>
      </c>
      <c r="T21" s="53">
        <v>5.7733730000000003</v>
      </c>
      <c r="U21" s="53">
        <v>5.7733169999999996</v>
      </c>
      <c r="V21" s="53">
        <v>5.7729939999999997</v>
      </c>
      <c r="W21" s="53">
        <v>5.7732359999999998</v>
      </c>
      <c r="X21" s="53">
        <v>5.7731630000000003</v>
      </c>
      <c r="Y21" s="53">
        <v>5.7730449999999998</v>
      </c>
      <c r="Z21" s="53">
        <v>5.773002</v>
      </c>
      <c r="AA21" s="53">
        <v>5.7729929999999996</v>
      </c>
      <c r="AB21" s="53">
        <v>5.7727380000000004</v>
      </c>
      <c r="AC21" s="53">
        <v>5.772945</v>
      </c>
      <c r="AD21" s="53">
        <v>5.7726160000000002</v>
      </c>
      <c r="AE21" s="53">
        <v>5.7726569999999997</v>
      </c>
      <c r="AF21" s="53">
        <v>5.7725039999999996</v>
      </c>
      <c r="AG21" s="53">
        <v>5.7722730000000002</v>
      </c>
      <c r="AH21" s="53">
        <v>5.7721470000000004</v>
      </c>
      <c r="AI21" s="53">
        <v>5.7719480000000001</v>
      </c>
      <c r="AJ21" s="53">
        <v>5.7717749999999999</v>
      </c>
      <c r="AK21" s="33">
        <v>-1.1E-5</v>
      </c>
    </row>
    <row r="22" spans="1:37" ht="15" customHeight="1" x14ac:dyDescent="0.2">
      <c r="A22" s="49" t="s">
        <v>401</v>
      </c>
      <c r="B22" s="16" t="s">
        <v>402</v>
      </c>
      <c r="C22" s="53">
        <v>5.7746510000000004</v>
      </c>
      <c r="D22" s="53">
        <v>5.7738240000000003</v>
      </c>
      <c r="E22" s="53">
        <v>5.7736289999999997</v>
      </c>
      <c r="F22" s="53">
        <v>5.7729280000000003</v>
      </c>
      <c r="G22" s="53">
        <v>5.7731190000000003</v>
      </c>
      <c r="H22" s="53">
        <v>5.7737270000000001</v>
      </c>
      <c r="I22" s="53">
        <v>5.7724289999999998</v>
      </c>
      <c r="J22" s="53">
        <v>5.773784</v>
      </c>
      <c r="K22" s="53">
        <v>5.7726059999999997</v>
      </c>
      <c r="L22" s="53">
        <v>5.7733230000000004</v>
      </c>
      <c r="M22" s="53">
        <v>5.7745470000000001</v>
      </c>
      <c r="N22" s="53">
        <v>5.7747440000000001</v>
      </c>
      <c r="O22" s="53">
        <v>5.7735219999999998</v>
      </c>
      <c r="P22" s="53">
        <v>5.7736159999999996</v>
      </c>
      <c r="Q22" s="53">
        <v>5.7735810000000001</v>
      </c>
      <c r="R22" s="53">
        <v>5.7734930000000002</v>
      </c>
      <c r="S22" s="53">
        <v>5.7744850000000003</v>
      </c>
      <c r="T22" s="53">
        <v>5.7733730000000003</v>
      </c>
      <c r="U22" s="53">
        <v>5.7733169999999996</v>
      </c>
      <c r="V22" s="53">
        <v>5.7729939999999997</v>
      </c>
      <c r="W22" s="53">
        <v>5.7732359999999998</v>
      </c>
      <c r="X22" s="53">
        <v>5.7731630000000003</v>
      </c>
      <c r="Y22" s="53">
        <v>5.7730449999999998</v>
      </c>
      <c r="Z22" s="53">
        <v>5.773002</v>
      </c>
      <c r="AA22" s="53">
        <v>5.7729929999999996</v>
      </c>
      <c r="AB22" s="53">
        <v>5.7727380000000004</v>
      </c>
      <c r="AC22" s="53">
        <v>5.772945</v>
      </c>
      <c r="AD22" s="53">
        <v>5.7726160000000002</v>
      </c>
      <c r="AE22" s="53">
        <v>5.7726569999999997</v>
      </c>
      <c r="AF22" s="53">
        <v>5.7725039999999996</v>
      </c>
      <c r="AG22" s="53">
        <v>5.7722730000000002</v>
      </c>
      <c r="AH22" s="53">
        <v>5.7721470000000004</v>
      </c>
      <c r="AI22" s="53">
        <v>5.7719480000000001</v>
      </c>
      <c r="AJ22" s="53">
        <v>5.7717749999999999</v>
      </c>
      <c r="AK22" s="33">
        <v>-1.1E-5</v>
      </c>
    </row>
    <row r="23" spans="1:37" ht="15" customHeight="1" x14ac:dyDescent="0.2">
      <c r="A23" s="49" t="s">
        <v>403</v>
      </c>
      <c r="B23" s="16" t="s">
        <v>404</v>
      </c>
      <c r="C23" s="53">
        <v>5.7746510000000004</v>
      </c>
      <c r="D23" s="53">
        <v>5.7738240000000003</v>
      </c>
      <c r="E23" s="53">
        <v>5.7736289999999997</v>
      </c>
      <c r="F23" s="53">
        <v>5.7729280000000003</v>
      </c>
      <c r="G23" s="53">
        <v>5.7731190000000003</v>
      </c>
      <c r="H23" s="53">
        <v>5.7737270000000001</v>
      </c>
      <c r="I23" s="53">
        <v>5.7724289999999998</v>
      </c>
      <c r="J23" s="53">
        <v>5.773784</v>
      </c>
      <c r="K23" s="53">
        <v>5.7726059999999997</v>
      </c>
      <c r="L23" s="53">
        <v>5.7733230000000004</v>
      </c>
      <c r="M23" s="53">
        <v>5.7745470000000001</v>
      </c>
      <c r="N23" s="53">
        <v>5.7747440000000001</v>
      </c>
      <c r="O23" s="53">
        <v>5.7735219999999998</v>
      </c>
      <c r="P23" s="53">
        <v>5.7736159999999996</v>
      </c>
      <c r="Q23" s="53">
        <v>5.7735810000000001</v>
      </c>
      <c r="R23" s="53">
        <v>5.7734930000000002</v>
      </c>
      <c r="S23" s="53">
        <v>5.7744850000000003</v>
      </c>
      <c r="T23" s="53">
        <v>5.7733730000000003</v>
      </c>
      <c r="U23" s="53">
        <v>5.7733169999999996</v>
      </c>
      <c r="V23" s="53">
        <v>5.7729939999999997</v>
      </c>
      <c r="W23" s="53">
        <v>5.7732359999999998</v>
      </c>
      <c r="X23" s="53">
        <v>5.7731630000000003</v>
      </c>
      <c r="Y23" s="53">
        <v>5.7730449999999998</v>
      </c>
      <c r="Z23" s="53">
        <v>5.773002</v>
      </c>
      <c r="AA23" s="53">
        <v>5.7729929999999996</v>
      </c>
      <c r="AB23" s="53">
        <v>5.7727380000000004</v>
      </c>
      <c r="AC23" s="53">
        <v>5.772945</v>
      </c>
      <c r="AD23" s="53">
        <v>5.7726160000000002</v>
      </c>
      <c r="AE23" s="53">
        <v>5.7726569999999997</v>
      </c>
      <c r="AF23" s="53">
        <v>5.7725039999999996</v>
      </c>
      <c r="AG23" s="53">
        <v>5.7722730000000002</v>
      </c>
      <c r="AH23" s="53">
        <v>5.7721470000000004</v>
      </c>
      <c r="AI23" s="53">
        <v>5.7719480000000001</v>
      </c>
      <c r="AJ23" s="53">
        <v>5.7717749999999999</v>
      </c>
      <c r="AK23" s="33">
        <v>-1.1E-5</v>
      </c>
    </row>
    <row r="24" spans="1:37" ht="15" customHeight="1" x14ac:dyDescent="0.2">
      <c r="A24" s="49" t="s">
        <v>405</v>
      </c>
      <c r="B24" s="16" t="s">
        <v>406</v>
      </c>
      <c r="C24" s="53">
        <v>5.7746510000000004</v>
      </c>
      <c r="D24" s="53">
        <v>5.7738240000000003</v>
      </c>
      <c r="E24" s="53">
        <v>5.7736289999999997</v>
      </c>
      <c r="F24" s="53">
        <v>5.7729280000000003</v>
      </c>
      <c r="G24" s="53">
        <v>5.7731190000000003</v>
      </c>
      <c r="H24" s="53">
        <v>5.7737270000000001</v>
      </c>
      <c r="I24" s="53">
        <v>5.7724289999999998</v>
      </c>
      <c r="J24" s="53">
        <v>5.773784</v>
      </c>
      <c r="K24" s="53">
        <v>5.7726059999999997</v>
      </c>
      <c r="L24" s="53">
        <v>5.7733230000000004</v>
      </c>
      <c r="M24" s="53">
        <v>5.7745470000000001</v>
      </c>
      <c r="N24" s="53">
        <v>5.7747440000000001</v>
      </c>
      <c r="O24" s="53">
        <v>5.7735219999999998</v>
      </c>
      <c r="P24" s="53">
        <v>5.7736159999999996</v>
      </c>
      <c r="Q24" s="53">
        <v>5.7735810000000001</v>
      </c>
      <c r="R24" s="53">
        <v>5.7734930000000002</v>
      </c>
      <c r="S24" s="53">
        <v>5.7744850000000003</v>
      </c>
      <c r="T24" s="53">
        <v>5.7733730000000003</v>
      </c>
      <c r="U24" s="53">
        <v>5.7733169999999996</v>
      </c>
      <c r="V24" s="53">
        <v>5.7729939999999997</v>
      </c>
      <c r="W24" s="53">
        <v>5.7732359999999998</v>
      </c>
      <c r="X24" s="53">
        <v>5.7731630000000003</v>
      </c>
      <c r="Y24" s="53">
        <v>5.7730449999999998</v>
      </c>
      <c r="Z24" s="53">
        <v>5.773002</v>
      </c>
      <c r="AA24" s="53">
        <v>5.7729929999999996</v>
      </c>
      <c r="AB24" s="53">
        <v>5.7727380000000004</v>
      </c>
      <c r="AC24" s="53">
        <v>5.772945</v>
      </c>
      <c r="AD24" s="53">
        <v>5.7726160000000002</v>
      </c>
      <c r="AE24" s="53">
        <v>5.7726569999999997</v>
      </c>
      <c r="AF24" s="53">
        <v>5.7725039999999996</v>
      </c>
      <c r="AG24" s="53">
        <v>5.7722730000000002</v>
      </c>
      <c r="AH24" s="53">
        <v>5.7721470000000004</v>
      </c>
      <c r="AI24" s="53">
        <v>5.7719480000000001</v>
      </c>
      <c r="AJ24" s="53">
        <v>5.7717749999999999</v>
      </c>
      <c r="AK24" s="33">
        <v>-1.1E-5</v>
      </c>
    </row>
    <row r="25" spans="1:37" ht="15" customHeight="1" x14ac:dyDescent="0.2">
      <c r="A25" s="49" t="s">
        <v>407</v>
      </c>
      <c r="B25" s="16" t="s">
        <v>408</v>
      </c>
      <c r="C25" s="53">
        <v>5.7746510000000004</v>
      </c>
      <c r="D25" s="53">
        <v>5.7738240000000003</v>
      </c>
      <c r="E25" s="53">
        <v>5.7736280000000004</v>
      </c>
      <c r="F25" s="53">
        <v>5.7729270000000001</v>
      </c>
      <c r="G25" s="53">
        <v>5.7731190000000003</v>
      </c>
      <c r="H25" s="53">
        <v>5.7737270000000001</v>
      </c>
      <c r="I25" s="53">
        <v>5.7724289999999998</v>
      </c>
      <c r="J25" s="53">
        <v>5.773784</v>
      </c>
      <c r="K25" s="53">
        <v>5.7726059999999997</v>
      </c>
      <c r="L25" s="53">
        <v>5.7733220000000003</v>
      </c>
      <c r="M25" s="53">
        <v>5.7745480000000002</v>
      </c>
      <c r="N25" s="53">
        <v>5.7747440000000001</v>
      </c>
      <c r="O25" s="53">
        <v>5.7735219999999998</v>
      </c>
      <c r="P25" s="53">
        <v>5.7736159999999996</v>
      </c>
      <c r="Q25" s="53">
        <v>5.7735799999999999</v>
      </c>
      <c r="R25" s="53">
        <v>5.7734930000000002</v>
      </c>
      <c r="S25" s="53">
        <v>5.7744850000000003</v>
      </c>
      <c r="T25" s="53">
        <v>5.7733730000000003</v>
      </c>
      <c r="U25" s="53">
        <v>5.7733169999999996</v>
      </c>
      <c r="V25" s="53">
        <v>5.7729939999999997</v>
      </c>
      <c r="W25" s="53">
        <v>5.7732359999999998</v>
      </c>
      <c r="X25" s="53">
        <v>5.7731620000000001</v>
      </c>
      <c r="Y25" s="53">
        <v>5.7730439999999996</v>
      </c>
      <c r="Z25" s="53">
        <v>5.773002</v>
      </c>
      <c r="AA25" s="53">
        <v>5.7729929999999996</v>
      </c>
      <c r="AB25" s="53">
        <v>5.7727380000000004</v>
      </c>
      <c r="AC25" s="53">
        <v>5.772945</v>
      </c>
      <c r="AD25" s="53">
        <v>5.7726170000000003</v>
      </c>
      <c r="AE25" s="53">
        <v>5.7726559999999996</v>
      </c>
      <c r="AF25" s="53">
        <v>5.7725039999999996</v>
      </c>
      <c r="AG25" s="53">
        <v>5.7722740000000003</v>
      </c>
      <c r="AH25" s="53">
        <v>5.7721470000000004</v>
      </c>
      <c r="AI25" s="53">
        <v>5.7719480000000001</v>
      </c>
      <c r="AJ25" s="53">
        <v>5.7717749999999999</v>
      </c>
      <c r="AK25" s="33">
        <v>-1.1E-5</v>
      </c>
    </row>
    <row r="26" spans="1:37" ht="15" customHeight="1" x14ac:dyDescent="0.2">
      <c r="A26" s="49" t="s">
        <v>409</v>
      </c>
      <c r="B26" s="16" t="s">
        <v>410</v>
      </c>
      <c r="C26" s="53">
        <v>5.8170000000000002</v>
      </c>
      <c r="D26" s="53">
        <v>5.8170000000000002</v>
      </c>
      <c r="E26" s="53">
        <v>5.8170000000000002</v>
      </c>
      <c r="F26" s="53">
        <v>5.8170000000000002</v>
      </c>
      <c r="G26" s="53">
        <v>5.8170000000000002</v>
      </c>
      <c r="H26" s="53">
        <v>5.8170000000000002</v>
      </c>
      <c r="I26" s="53">
        <v>5.8170000000000002</v>
      </c>
      <c r="J26" s="53">
        <v>5.8170000000000002</v>
      </c>
      <c r="K26" s="53">
        <v>5.8170000000000002</v>
      </c>
      <c r="L26" s="53">
        <v>5.8170000000000002</v>
      </c>
      <c r="M26" s="53">
        <v>5.8170000000000002</v>
      </c>
      <c r="N26" s="53">
        <v>5.8170000000000002</v>
      </c>
      <c r="O26" s="53">
        <v>5.8170000000000002</v>
      </c>
      <c r="P26" s="53">
        <v>5.8170000000000002</v>
      </c>
      <c r="Q26" s="53">
        <v>5.8170000000000002</v>
      </c>
      <c r="R26" s="53">
        <v>5.8170000000000002</v>
      </c>
      <c r="S26" s="53">
        <v>5.8170000000000002</v>
      </c>
      <c r="T26" s="53">
        <v>5.8170000000000002</v>
      </c>
      <c r="U26" s="53">
        <v>5.8170000000000002</v>
      </c>
      <c r="V26" s="53">
        <v>5.8170000000000002</v>
      </c>
      <c r="W26" s="53">
        <v>5.8170000000000002</v>
      </c>
      <c r="X26" s="53">
        <v>5.8170000000000002</v>
      </c>
      <c r="Y26" s="53">
        <v>5.8170000000000002</v>
      </c>
      <c r="Z26" s="53">
        <v>5.8170000000000002</v>
      </c>
      <c r="AA26" s="53">
        <v>5.8170000000000002</v>
      </c>
      <c r="AB26" s="53">
        <v>5.8170000000000002</v>
      </c>
      <c r="AC26" s="53">
        <v>5.8170000000000002</v>
      </c>
      <c r="AD26" s="53">
        <v>5.8170000000000002</v>
      </c>
      <c r="AE26" s="53">
        <v>5.8170000000000002</v>
      </c>
      <c r="AF26" s="53">
        <v>5.8170000000000002</v>
      </c>
      <c r="AG26" s="53">
        <v>5.8170000000000002</v>
      </c>
      <c r="AH26" s="53">
        <v>5.8170000000000002</v>
      </c>
      <c r="AI26" s="53">
        <v>5.8170000000000002</v>
      </c>
      <c r="AJ26" s="53">
        <v>5.8170000000000002</v>
      </c>
      <c r="AK26" s="33">
        <v>0</v>
      </c>
    </row>
    <row r="27" spans="1:37" ht="15" customHeight="1" x14ac:dyDescent="0.2">
      <c r="A27" s="49" t="s">
        <v>411</v>
      </c>
      <c r="B27" s="16" t="s">
        <v>412</v>
      </c>
      <c r="C27" s="53">
        <v>5.77</v>
      </c>
      <c r="D27" s="53">
        <v>5.77</v>
      </c>
      <c r="E27" s="53">
        <v>5.77</v>
      </c>
      <c r="F27" s="53">
        <v>5.77</v>
      </c>
      <c r="G27" s="53">
        <v>5.77</v>
      </c>
      <c r="H27" s="53">
        <v>5.77</v>
      </c>
      <c r="I27" s="53">
        <v>5.77</v>
      </c>
      <c r="J27" s="53">
        <v>5.77</v>
      </c>
      <c r="K27" s="53">
        <v>5.77</v>
      </c>
      <c r="L27" s="53">
        <v>5.77</v>
      </c>
      <c r="M27" s="53">
        <v>5.77</v>
      </c>
      <c r="N27" s="53">
        <v>5.77</v>
      </c>
      <c r="O27" s="53">
        <v>5.77</v>
      </c>
      <c r="P27" s="53">
        <v>5.77</v>
      </c>
      <c r="Q27" s="53">
        <v>5.77</v>
      </c>
      <c r="R27" s="53">
        <v>5.77</v>
      </c>
      <c r="S27" s="53">
        <v>5.77</v>
      </c>
      <c r="T27" s="53">
        <v>5.77</v>
      </c>
      <c r="U27" s="53">
        <v>5.77</v>
      </c>
      <c r="V27" s="53">
        <v>5.77</v>
      </c>
      <c r="W27" s="53">
        <v>5.77</v>
      </c>
      <c r="X27" s="53">
        <v>5.77</v>
      </c>
      <c r="Y27" s="53">
        <v>5.77</v>
      </c>
      <c r="Z27" s="53">
        <v>5.77</v>
      </c>
      <c r="AA27" s="53">
        <v>5.77</v>
      </c>
      <c r="AB27" s="53">
        <v>5.77</v>
      </c>
      <c r="AC27" s="53">
        <v>5.77</v>
      </c>
      <c r="AD27" s="53">
        <v>5.77</v>
      </c>
      <c r="AE27" s="53">
        <v>5.77</v>
      </c>
      <c r="AF27" s="53">
        <v>5.77</v>
      </c>
      <c r="AG27" s="53">
        <v>5.77</v>
      </c>
      <c r="AH27" s="53">
        <v>5.77</v>
      </c>
      <c r="AI27" s="53">
        <v>5.77</v>
      </c>
      <c r="AJ27" s="53">
        <v>5.77</v>
      </c>
      <c r="AK27" s="33">
        <v>0</v>
      </c>
    </row>
    <row r="28" spans="1:37" ht="15" customHeight="1" x14ac:dyDescent="0.2">
      <c r="A28" s="49" t="s">
        <v>413</v>
      </c>
      <c r="B28" s="16" t="s">
        <v>414</v>
      </c>
      <c r="C28" s="53">
        <v>3.556</v>
      </c>
      <c r="D28" s="53">
        <v>3.556</v>
      </c>
      <c r="E28" s="53">
        <v>3.556</v>
      </c>
      <c r="F28" s="53">
        <v>3.556</v>
      </c>
      <c r="G28" s="53">
        <v>3.556</v>
      </c>
      <c r="H28" s="53">
        <v>3.556</v>
      </c>
      <c r="I28" s="53">
        <v>3.556</v>
      </c>
      <c r="J28" s="53">
        <v>3.556</v>
      </c>
      <c r="K28" s="53">
        <v>3.556</v>
      </c>
      <c r="L28" s="53">
        <v>3.556</v>
      </c>
      <c r="M28" s="53">
        <v>3.556</v>
      </c>
      <c r="N28" s="53">
        <v>3.556</v>
      </c>
      <c r="O28" s="53">
        <v>3.556</v>
      </c>
      <c r="P28" s="53">
        <v>3.556</v>
      </c>
      <c r="Q28" s="53">
        <v>3.556</v>
      </c>
      <c r="R28" s="53">
        <v>3.556</v>
      </c>
      <c r="S28" s="53">
        <v>3.556</v>
      </c>
      <c r="T28" s="53">
        <v>3.556</v>
      </c>
      <c r="U28" s="53">
        <v>3.556</v>
      </c>
      <c r="V28" s="53">
        <v>3.556</v>
      </c>
      <c r="W28" s="53">
        <v>3.556</v>
      </c>
      <c r="X28" s="53">
        <v>3.556</v>
      </c>
      <c r="Y28" s="53">
        <v>3.556</v>
      </c>
      <c r="Z28" s="53">
        <v>3.556</v>
      </c>
      <c r="AA28" s="53">
        <v>3.556</v>
      </c>
      <c r="AB28" s="53">
        <v>3.556</v>
      </c>
      <c r="AC28" s="53">
        <v>3.556</v>
      </c>
      <c r="AD28" s="53">
        <v>3.556</v>
      </c>
      <c r="AE28" s="53">
        <v>3.556</v>
      </c>
      <c r="AF28" s="53">
        <v>3.556</v>
      </c>
      <c r="AG28" s="53">
        <v>3.556</v>
      </c>
      <c r="AH28" s="53">
        <v>3.556</v>
      </c>
      <c r="AI28" s="53">
        <v>3.556</v>
      </c>
      <c r="AJ28" s="53">
        <v>3.556</v>
      </c>
      <c r="AK28" s="33">
        <v>0</v>
      </c>
    </row>
    <row r="29" spans="1:37" ht="15" customHeight="1" x14ac:dyDescent="0.2">
      <c r="A29" s="49" t="s">
        <v>415</v>
      </c>
      <c r="B29" s="16" t="s">
        <v>265</v>
      </c>
      <c r="C29" s="53">
        <v>3.99722</v>
      </c>
      <c r="D29" s="53">
        <v>3.989233</v>
      </c>
      <c r="E29" s="53">
        <v>3.989233</v>
      </c>
      <c r="F29" s="53">
        <v>3.989233</v>
      </c>
      <c r="G29" s="53">
        <v>3.989233</v>
      </c>
      <c r="H29" s="53">
        <v>3.989233</v>
      </c>
      <c r="I29" s="53">
        <v>3.989233</v>
      </c>
      <c r="J29" s="53">
        <v>3.989233</v>
      </c>
      <c r="K29" s="53">
        <v>3.989233</v>
      </c>
      <c r="L29" s="53">
        <v>3.989233</v>
      </c>
      <c r="M29" s="53">
        <v>3.989233</v>
      </c>
      <c r="N29" s="53">
        <v>3.989233</v>
      </c>
      <c r="O29" s="53">
        <v>3.989233</v>
      </c>
      <c r="P29" s="53">
        <v>3.989233</v>
      </c>
      <c r="Q29" s="53">
        <v>3.989233</v>
      </c>
      <c r="R29" s="53">
        <v>3.989233</v>
      </c>
      <c r="S29" s="53">
        <v>3.989233</v>
      </c>
      <c r="T29" s="53">
        <v>3.989233</v>
      </c>
      <c r="U29" s="53">
        <v>3.989233</v>
      </c>
      <c r="V29" s="53">
        <v>3.989233</v>
      </c>
      <c r="W29" s="53">
        <v>3.989233</v>
      </c>
      <c r="X29" s="53">
        <v>3.989233</v>
      </c>
      <c r="Y29" s="53">
        <v>3.989233</v>
      </c>
      <c r="Z29" s="53">
        <v>3.989233</v>
      </c>
      <c r="AA29" s="53">
        <v>3.989233</v>
      </c>
      <c r="AB29" s="53">
        <v>3.989233</v>
      </c>
      <c r="AC29" s="53">
        <v>3.989233</v>
      </c>
      <c r="AD29" s="53">
        <v>3.989233</v>
      </c>
      <c r="AE29" s="53">
        <v>3.989233</v>
      </c>
      <c r="AF29" s="53">
        <v>3.989233</v>
      </c>
      <c r="AG29" s="53">
        <v>3.989233</v>
      </c>
      <c r="AH29" s="53">
        <v>3.989233</v>
      </c>
      <c r="AI29" s="53">
        <v>3.989233</v>
      </c>
      <c r="AJ29" s="53">
        <v>3.989233</v>
      </c>
      <c r="AK29" s="33">
        <v>0</v>
      </c>
    </row>
    <row r="30" spans="1:37" ht="15" customHeight="1" x14ac:dyDescent="0.2">
      <c r="A30" s="49" t="s">
        <v>416</v>
      </c>
      <c r="B30" s="16" t="s">
        <v>417</v>
      </c>
      <c r="C30" s="53">
        <v>5.67</v>
      </c>
      <c r="D30" s="53">
        <v>5.67</v>
      </c>
      <c r="E30" s="53">
        <v>5.67</v>
      </c>
      <c r="F30" s="53">
        <v>5.67</v>
      </c>
      <c r="G30" s="53">
        <v>5.67</v>
      </c>
      <c r="H30" s="53">
        <v>5.67</v>
      </c>
      <c r="I30" s="53">
        <v>5.67</v>
      </c>
      <c r="J30" s="53">
        <v>5.67</v>
      </c>
      <c r="K30" s="53">
        <v>5.67</v>
      </c>
      <c r="L30" s="53">
        <v>5.67</v>
      </c>
      <c r="M30" s="53">
        <v>5.67</v>
      </c>
      <c r="N30" s="53">
        <v>5.67</v>
      </c>
      <c r="O30" s="53">
        <v>5.67</v>
      </c>
      <c r="P30" s="53">
        <v>5.67</v>
      </c>
      <c r="Q30" s="53">
        <v>5.67</v>
      </c>
      <c r="R30" s="53">
        <v>5.67</v>
      </c>
      <c r="S30" s="53">
        <v>5.67</v>
      </c>
      <c r="T30" s="53">
        <v>5.67</v>
      </c>
      <c r="U30" s="53">
        <v>5.67</v>
      </c>
      <c r="V30" s="53">
        <v>5.67</v>
      </c>
      <c r="W30" s="53">
        <v>5.67</v>
      </c>
      <c r="X30" s="53">
        <v>5.67</v>
      </c>
      <c r="Y30" s="53">
        <v>5.67</v>
      </c>
      <c r="Z30" s="53">
        <v>5.67</v>
      </c>
      <c r="AA30" s="53">
        <v>5.67</v>
      </c>
      <c r="AB30" s="53">
        <v>5.67</v>
      </c>
      <c r="AC30" s="53">
        <v>5.67</v>
      </c>
      <c r="AD30" s="53">
        <v>5.67</v>
      </c>
      <c r="AE30" s="53">
        <v>5.67</v>
      </c>
      <c r="AF30" s="53">
        <v>5.67</v>
      </c>
      <c r="AG30" s="53">
        <v>5.67</v>
      </c>
      <c r="AH30" s="53">
        <v>5.67</v>
      </c>
      <c r="AI30" s="53">
        <v>5.67</v>
      </c>
      <c r="AJ30" s="53">
        <v>5.67</v>
      </c>
      <c r="AK30" s="33">
        <v>0</v>
      </c>
    </row>
    <row r="31" spans="1:37" ht="15" customHeight="1" x14ac:dyDescent="0.2">
      <c r="A31" s="49" t="s">
        <v>418</v>
      </c>
      <c r="B31" s="16" t="s">
        <v>419</v>
      </c>
      <c r="C31" s="53">
        <v>6.0650000000000004</v>
      </c>
      <c r="D31" s="53">
        <v>6.0650000000000004</v>
      </c>
      <c r="E31" s="53">
        <v>6.0650000000000004</v>
      </c>
      <c r="F31" s="53">
        <v>6.0650000000000004</v>
      </c>
      <c r="G31" s="53">
        <v>6.0650000000000004</v>
      </c>
      <c r="H31" s="53">
        <v>6.0650000000000004</v>
      </c>
      <c r="I31" s="53">
        <v>6.0650000000000004</v>
      </c>
      <c r="J31" s="53">
        <v>6.0650000000000004</v>
      </c>
      <c r="K31" s="53">
        <v>6.0650000000000004</v>
      </c>
      <c r="L31" s="53">
        <v>6.0650000000000004</v>
      </c>
      <c r="M31" s="53">
        <v>6.0650000000000004</v>
      </c>
      <c r="N31" s="53">
        <v>6.0650000000000004</v>
      </c>
      <c r="O31" s="53">
        <v>6.0650000000000004</v>
      </c>
      <c r="P31" s="53">
        <v>6.0650000000000004</v>
      </c>
      <c r="Q31" s="53">
        <v>6.0650000000000004</v>
      </c>
      <c r="R31" s="53">
        <v>6.0650000000000004</v>
      </c>
      <c r="S31" s="53">
        <v>6.0650000000000004</v>
      </c>
      <c r="T31" s="53">
        <v>6.0650000000000004</v>
      </c>
      <c r="U31" s="53">
        <v>6.0650000000000004</v>
      </c>
      <c r="V31" s="53">
        <v>6.0650000000000004</v>
      </c>
      <c r="W31" s="53">
        <v>6.0650000000000004</v>
      </c>
      <c r="X31" s="53">
        <v>6.0650000000000004</v>
      </c>
      <c r="Y31" s="53">
        <v>6.0650000000000004</v>
      </c>
      <c r="Z31" s="53">
        <v>6.0650000000000004</v>
      </c>
      <c r="AA31" s="53">
        <v>6.0650000000000004</v>
      </c>
      <c r="AB31" s="53">
        <v>6.0650000000000004</v>
      </c>
      <c r="AC31" s="53">
        <v>6.0650000000000004</v>
      </c>
      <c r="AD31" s="53">
        <v>6.0650000000000004</v>
      </c>
      <c r="AE31" s="53">
        <v>6.0650000000000004</v>
      </c>
      <c r="AF31" s="53">
        <v>6.0650000000000004</v>
      </c>
      <c r="AG31" s="53">
        <v>6.0650000000000004</v>
      </c>
      <c r="AH31" s="53">
        <v>6.0650000000000004</v>
      </c>
      <c r="AI31" s="53">
        <v>6.0650000000000004</v>
      </c>
      <c r="AJ31" s="53">
        <v>6.0650000000000004</v>
      </c>
      <c r="AK31" s="33">
        <v>0</v>
      </c>
    </row>
    <row r="32" spans="1:37" ht="15" customHeight="1" x14ac:dyDescent="0.2">
      <c r="A32" s="49" t="s">
        <v>420</v>
      </c>
      <c r="B32" s="16" t="s">
        <v>421</v>
      </c>
      <c r="C32" s="53">
        <v>5.0566430000000002</v>
      </c>
      <c r="D32" s="53">
        <v>5.0552599999999996</v>
      </c>
      <c r="E32" s="53">
        <v>5.0559250000000002</v>
      </c>
      <c r="F32" s="53">
        <v>5.0562699999999996</v>
      </c>
      <c r="G32" s="53">
        <v>5.0553610000000004</v>
      </c>
      <c r="H32" s="53">
        <v>5.0533359999999998</v>
      </c>
      <c r="I32" s="53">
        <v>5.0508160000000002</v>
      </c>
      <c r="J32" s="53">
        <v>5.0500020000000001</v>
      </c>
      <c r="K32" s="53">
        <v>5.0494789999999998</v>
      </c>
      <c r="L32" s="53">
        <v>5.049067</v>
      </c>
      <c r="M32" s="53">
        <v>5.0486199999999997</v>
      </c>
      <c r="N32" s="53">
        <v>5.0481860000000003</v>
      </c>
      <c r="O32" s="53">
        <v>5.047752</v>
      </c>
      <c r="P32" s="53">
        <v>5.0478269999999998</v>
      </c>
      <c r="Q32" s="53">
        <v>5.0471120000000003</v>
      </c>
      <c r="R32" s="53">
        <v>5.0467120000000003</v>
      </c>
      <c r="S32" s="53">
        <v>5.0464640000000003</v>
      </c>
      <c r="T32" s="53">
        <v>5.0458769999999999</v>
      </c>
      <c r="U32" s="53">
        <v>5.0451860000000002</v>
      </c>
      <c r="V32" s="53">
        <v>5.0444300000000002</v>
      </c>
      <c r="W32" s="53">
        <v>5.0435809999999996</v>
      </c>
      <c r="X32" s="53">
        <v>5.0427549999999997</v>
      </c>
      <c r="Y32" s="53">
        <v>5.0416879999999997</v>
      </c>
      <c r="Z32" s="53">
        <v>5.0404980000000004</v>
      </c>
      <c r="AA32" s="53">
        <v>5.0391599999999999</v>
      </c>
      <c r="AB32" s="53">
        <v>5.0378670000000003</v>
      </c>
      <c r="AC32" s="53">
        <v>5.0362239999999998</v>
      </c>
      <c r="AD32" s="53">
        <v>5.0346019999999996</v>
      </c>
      <c r="AE32" s="53">
        <v>5.0328730000000004</v>
      </c>
      <c r="AF32" s="53">
        <v>5.030945</v>
      </c>
      <c r="AG32" s="53">
        <v>5.0285479999999998</v>
      </c>
      <c r="AH32" s="53">
        <v>5.0259179999999999</v>
      </c>
      <c r="AI32" s="53">
        <v>5.0230379999999997</v>
      </c>
      <c r="AJ32" s="53">
        <v>5.0230360000000003</v>
      </c>
      <c r="AK32" s="33">
        <v>-2.0000000000000001E-4</v>
      </c>
    </row>
    <row r="33" spans="1:37" ht="15" customHeight="1" x14ac:dyDescent="0.2">
      <c r="A33" s="49" t="s">
        <v>422</v>
      </c>
      <c r="B33" s="16" t="s">
        <v>423</v>
      </c>
      <c r="C33" s="53">
        <v>5.0566430000000002</v>
      </c>
      <c r="D33" s="53">
        <v>5.0551199999999996</v>
      </c>
      <c r="E33" s="53">
        <v>5.0557509999999999</v>
      </c>
      <c r="F33" s="53">
        <v>5.0561759999999998</v>
      </c>
      <c r="G33" s="53">
        <v>5.0552270000000004</v>
      </c>
      <c r="H33" s="53">
        <v>5.0532529999999998</v>
      </c>
      <c r="I33" s="53">
        <v>5.0502339999999997</v>
      </c>
      <c r="J33" s="53">
        <v>5.0493699999999997</v>
      </c>
      <c r="K33" s="53">
        <v>5.0488210000000002</v>
      </c>
      <c r="L33" s="53">
        <v>5.0483820000000001</v>
      </c>
      <c r="M33" s="53">
        <v>5.0479039999999999</v>
      </c>
      <c r="N33" s="53">
        <v>5.0474410000000001</v>
      </c>
      <c r="O33" s="53">
        <v>5.046983</v>
      </c>
      <c r="P33" s="53">
        <v>5.0470750000000004</v>
      </c>
      <c r="Q33" s="53">
        <v>5.0462990000000003</v>
      </c>
      <c r="R33" s="53">
        <v>5.0458439999999998</v>
      </c>
      <c r="S33" s="53">
        <v>5.0455509999999997</v>
      </c>
      <c r="T33" s="53">
        <v>5.044918</v>
      </c>
      <c r="U33" s="53">
        <v>5.0441839999999996</v>
      </c>
      <c r="V33" s="53">
        <v>5.0433690000000002</v>
      </c>
      <c r="W33" s="53">
        <v>5.0424530000000001</v>
      </c>
      <c r="X33" s="53">
        <v>5.041563</v>
      </c>
      <c r="Y33" s="53">
        <v>5.0404109999999998</v>
      </c>
      <c r="Z33" s="53">
        <v>5.0391269999999997</v>
      </c>
      <c r="AA33" s="53">
        <v>5.0376839999999996</v>
      </c>
      <c r="AB33" s="53">
        <v>5.0362900000000002</v>
      </c>
      <c r="AC33" s="53">
        <v>5.0345170000000001</v>
      </c>
      <c r="AD33" s="53">
        <v>5.0328030000000004</v>
      </c>
      <c r="AE33" s="53">
        <v>5.0309910000000002</v>
      </c>
      <c r="AF33" s="53">
        <v>5.0289089999999996</v>
      </c>
      <c r="AG33" s="53">
        <v>5.0263140000000002</v>
      </c>
      <c r="AH33" s="53">
        <v>5.0234719999999999</v>
      </c>
      <c r="AI33" s="53">
        <v>5.020365</v>
      </c>
      <c r="AJ33" s="53">
        <v>5.0203639999999998</v>
      </c>
      <c r="AK33" s="33">
        <v>-2.1599999999999999E-4</v>
      </c>
    </row>
    <row r="34" spans="1:37" ht="15" customHeight="1" x14ac:dyDescent="0.2">
      <c r="A34" s="49" t="s">
        <v>424</v>
      </c>
      <c r="B34" s="16" t="s">
        <v>425</v>
      </c>
      <c r="C34" s="53">
        <v>5.0566430000000002</v>
      </c>
      <c r="D34" s="53">
        <v>5.0550290000000002</v>
      </c>
      <c r="E34" s="53">
        <v>5.0560859999999996</v>
      </c>
      <c r="F34" s="53">
        <v>5.0563630000000002</v>
      </c>
      <c r="G34" s="53">
        <v>5.0551620000000002</v>
      </c>
      <c r="H34" s="53">
        <v>5.0521120000000002</v>
      </c>
      <c r="I34" s="53">
        <v>5.0499099999999997</v>
      </c>
      <c r="J34" s="53">
        <v>5.0489660000000001</v>
      </c>
      <c r="K34" s="53">
        <v>5.0484030000000004</v>
      </c>
      <c r="L34" s="53">
        <v>5.0479479999999999</v>
      </c>
      <c r="M34" s="53">
        <v>5.0474509999999997</v>
      </c>
      <c r="N34" s="53">
        <v>5.04697</v>
      </c>
      <c r="O34" s="53">
        <v>5.0464979999999997</v>
      </c>
      <c r="P34" s="53">
        <v>5.046602</v>
      </c>
      <c r="Q34" s="53">
        <v>5.0458410000000002</v>
      </c>
      <c r="R34" s="53">
        <v>5.0454929999999996</v>
      </c>
      <c r="S34" s="53">
        <v>5.0453320000000001</v>
      </c>
      <c r="T34" s="53">
        <v>5.0447139999999999</v>
      </c>
      <c r="U34" s="53">
        <v>5.0439569999999998</v>
      </c>
      <c r="V34" s="53">
        <v>5.0431090000000003</v>
      </c>
      <c r="W34" s="53">
        <v>5.0421550000000002</v>
      </c>
      <c r="X34" s="53">
        <v>5.041226</v>
      </c>
      <c r="Y34" s="53">
        <v>5.0400229999999997</v>
      </c>
      <c r="Z34" s="53">
        <v>5.0386810000000004</v>
      </c>
      <c r="AA34" s="53">
        <v>5.0371740000000003</v>
      </c>
      <c r="AB34" s="53">
        <v>5.035717</v>
      </c>
      <c r="AC34" s="53">
        <v>5.0338620000000001</v>
      </c>
      <c r="AD34" s="53">
        <v>5.0319269999999996</v>
      </c>
      <c r="AE34" s="53">
        <v>5.029827</v>
      </c>
      <c r="AF34" s="53">
        <v>5.0276490000000003</v>
      </c>
      <c r="AG34" s="53">
        <v>5.0249329999999999</v>
      </c>
      <c r="AH34" s="53">
        <v>5.0219589999999998</v>
      </c>
      <c r="AI34" s="53">
        <v>5.018713</v>
      </c>
      <c r="AJ34" s="53">
        <v>5.018713</v>
      </c>
      <c r="AK34" s="33">
        <v>-2.2499999999999999E-4</v>
      </c>
    </row>
    <row r="35" spans="1:37" ht="15" customHeight="1" x14ac:dyDescent="0.2">
      <c r="A35" s="49" t="s">
        <v>426</v>
      </c>
      <c r="B35" s="16" t="s">
        <v>427</v>
      </c>
      <c r="C35" s="53">
        <v>5.2222799999999996</v>
      </c>
      <c r="D35" s="53">
        <v>5.2222799999999996</v>
      </c>
      <c r="E35" s="53">
        <v>5.2222799999999996</v>
      </c>
      <c r="F35" s="53">
        <v>5.2222799999999996</v>
      </c>
      <c r="G35" s="53">
        <v>5.2222799999999996</v>
      </c>
      <c r="H35" s="53">
        <v>5.2222799999999996</v>
      </c>
      <c r="I35" s="53">
        <v>5.2222799999999996</v>
      </c>
      <c r="J35" s="53">
        <v>5.2222799999999996</v>
      </c>
      <c r="K35" s="53">
        <v>5.2222799999999996</v>
      </c>
      <c r="L35" s="53">
        <v>5.2222799999999996</v>
      </c>
      <c r="M35" s="53">
        <v>5.2222799999999996</v>
      </c>
      <c r="N35" s="53">
        <v>5.2222799999999996</v>
      </c>
      <c r="O35" s="53">
        <v>5.2222799999999996</v>
      </c>
      <c r="P35" s="53">
        <v>5.2222799999999996</v>
      </c>
      <c r="Q35" s="53">
        <v>5.2222799999999996</v>
      </c>
      <c r="R35" s="53">
        <v>5.2222799999999996</v>
      </c>
      <c r="S35" s="53">
        <v>5.2222799999999996</v>
      </c>
      <c r="T35" s="53">
        <v>5.2222799999999996</v>
      </c>
      <c r="U35" s="53">
        <v>5.2222799999999996</v>
      </c>
      <c r="V35" s="53">
        <v>5.2222799999999996</v>
      </c>
      <c r="W35" s="53">
        <v>5.2222799999999996</v>
      </c>
      <c r="X35" s="53">
        <v>5.2222799999999996</v>
      </c>
      <c r="Y35" s="53">
        <v>5.2222799999999996</v>
      </c>
      <c r="Z35" s="53">
        <v>5.2222799999999996</v>
      </c>
      <c r="AA35" s="53">
        <v>5.2222799999999996</v>
      </c>
      <c r="AB35" s="53">
        <v>5.2222799999999996</v>
      </c>
      <c r="AC35" s="53">
        <v>5.2222799999999996</v>
      </c>
      <c r="AD35" s="53">
        <v>5.2222799999999996</v>
      </c>
      <c r="AE35" s="53">
        <v>5.2222799999999996</v>
      </c>
      <c r="AF35" s="53">
        <v>5.2222799999999996</v>
      </c>
      <c r="AG35" s="53">
        <v>5.2222799999999996</v>
      </c>
      <c r="AH35" s="53">
        <v>5.2222799999999996</v>
      </c>
      <c r="AI35" s="53">
        <v>5.2222799999999996</v>
      </c>
      <c r="AJ35" s="53">
        <v>5.2222799999999996</v>
      </c>
      <c r="AK35" s="33">
        <v>0</v>
      </c>
    </row>
    <row r="36" spans="1:37" ht="15" customHeight="1" x14ac:dyDescent="0.2">
      <c r="A36" s="49" t="s">
        <v>428</v>
      </c>
      <c r="B36" s="16" t="s">
        <v>429</v>
      </c>
      <c r="C36" s="53">
        <v>5.2222799999999996</v>
      </c>
      <c r="D36" s="53">
        <v>5.2222799999999996</v>
      </c>
      <c r="E36" s="53">
        <v>5.2222799999999996</v>
      </c>
      <c r="F36" s="53">
        <v>5.2222799999999996</v>
      </c>
      <c r="G36" s="53">
        <v>5.2222799999999996</v>
      </c>
      <c r="H36" s="53">
        <v>5.2222799999999996</v>
      </c>
      <c r="I36" s="53">
        <v>5.2222799999999996</v>
      </c>
      <c r="J36" s="53">
        <v>5.2222799999999996</v>
      </c>
      <c r="K36" s="53">
        <v>5.2222799999999996</v>
      </c>
      <c r="L36" s="53">
        <v>5.2222799999999996</v>
      </c>
      <c r="M36" s="53">
        <v>5.2222799999999996</v>
      </c>
      <c r="N36" s="53">
        <v>5.2222799999999996</v>
      </c>
      <c r="O36" s="53">
        <v>5.2222799999999996</v>
      </c>
      <c r="P36" s="53">
        <v>5.2222799999999996</v>
      </c>
      <c r="Q36" s="53">
        <v>5.2222799999999996</v>
      </c>
      <c r="R36" s="53">
        <v>5.2222799999999996</v>
      </c>
      <c r="S36" s="53">
        <v>5.2222799999999996</v>
      </c>
      <c r="T36" s="53">
        <v>5.2222799999999996</v>
      </c>
      <c r="U36" s="53">
        <v>5.2222799999999996</v>
      </c>
      <c r="V36" s="53">
        <v>5.2222799999999996</v>
      </c>
      <c r="W36" s="53">
        <v>5.2222799999999996</v>
      </c>
      <c r="X36" s="53">
        <v>5.2222799999999996</v>
      </c>
      <c r="Y36" s="53">
        <v>5.2222799999999996</v>
      </c>
      <c r="Z36" s="53">
        <v>5.2222799999999996</v>
      </c>
      <c r="AA36" s="53">
        <v>5.2222799999999996</v>
      </c>
      <c r="AB36" s="53">
        <v>5.2222799999999996</v>
      </c>
      <c r="AC36" s="53">
        <v>5.2222799999999996</v>
      </c>
      <c r="AD36" s="53">
        <v>5.2222799999999996</v>
      </c>
      <c r="AE36" s="53">
        <v>5.2222799999999996</v>
      </c>
      <c r="AF36" s="53">
        <v>5.2222799999999996</v>
      </c>
      <c r="AG36" s="53">
        <v>5.2222799999999996</v>
      </c>
      <c r="AH36" s="53">
        <v>5.2222799999999996</v>
      </c>
      <c r="AI36" s="53">
        <v>5.2222799999999996</v>
      </c>
      <c r="AJ36" s="53">
        <v>5.2222799999999996</v>
      </c>
      <c r="AK36" s="33">
        <v>0</v>
      </c>
    </row>
    <row r="37" spans="1:37" ht="15" customHeight="1" x14ac:dyDescent="0.2">
      <c r="A37" s="49" t="s">
        <v>430</v>
      </c>
      <c r="B37" s="16" t="s">
        <v>431</v>
      </c>
      <c r="C37" s="53">
        <v>4.62</v>
      </c>
      <c r="D37" s="53">
        <v>4.62</v>
      </c>
      <c r="E37" s="53">
        <v>4.62</v>
      </c>
      <c r="F37" s="53">
        <v>4.62</v>
      </c>
      <c r="G37" s="53">
        <v>4.62</v>
      </c>
      <c r="H37" s="53">
        <v>4.62</v>
      </c>
      <c r="I37" s="53">
        <v>4.62</v>
      </c>
      <c r="J37" s="53">
        <v>4.62</v>
      </c>
      <c r="K37" s="53">
        <v>4.62</v>
      </c>
      <c r="L37" s="53">
        <v>4.62</v>
      </c>
      <c r="M37" s="53">
        <v>4.62</v>
      </c>
      <c r="N37" s="53">
        <v>4.62</v>
      </c>
      <c r="O37" s="53">
        <v>4.62</v>
      </c>
      <c r="P37" s="53">
        <v>4.62</v>
      </c>
      <c r="Q37" s="53">
        <v>4.62</v>
      </c>
      <c r="R37" s="53">
        <v>4.62</v>
      </c>
      <c r="S37" s="53">
        <v>4.62</v>
      </c>
      <c r="T37" s="53">
        <v>4.62</v>
      </c>
      <c r="U37" s="53">
        <v>4.62</v>
      </c>
      <c r="V37" s="53">
        <v>4.62</v>
      </c>
      <c r="W37" s="53">
        <v>4.62</v>
      </c>
      <c r="X37" s="53">
        <v>4.62</v>
      </c>
      <c r="Y37" s="53">
        <v>4.62</v>
      </c>
      <c r="Z37" s="53">
        <v>4.62</v>
      </c>
      <c r="AA37" s="53">
        <v>4.62</v>
      </c>
      <c r="AB37" s="53">
        <v>4.62</v>
      </c>
      <c r="AC37" s="53">
        <v>4.62</v>
      </c>
      <c r="AD37" s="53">
        <v>4.62</v>
      </c>
      <c r="AE37" s="53">
        <v>4.62</v>
      </c>
      <c r="AF37" s="53">
        <v>4.62</v>
      </c>
      <c r="AG37" s="53">
        <v>4.62</v>
      </c>
      <c r="AH37" s="53">
        <v>4.62</v>
      </c>
      <c r="AI37" s="53">
        <v>4.62</v>
      </c>
      <c r="AJ37" s="53">
        <v>4.62</v>
      </c>
      <c r="AK37" s="33">
        <v>0</v>
      </c>
    </row>
    <row r="38" spans="1:37" ht="15" customHeight="1" x14ac:dyDescent="0.2">
      <c r="A38" s="49" t="s">
        <v>432</v>
      </c>
      <c r="B38" s="16" t="s">
        <v>433</v>
      </c>
      <c r="C38" s="53">
        <v>5.8</v>
      </c>
      <c r="D38" s="53">
        <v>5.8</v>
      </c>
      <c r="E38" s="53">
        <v>5.8</v>
      </c>
      <c r="F38" s="53">
        <v>5.8</v>
      </c>
      <c r="G38" s="53">
        <v>5.8</v>
      </c>
      <c r="H38" s="53">
        <v>5.8</v>
      </c>
      <c r="I38" s="53">
        <v>5.8</v>
      </c>
      <c r="J38" s="53">
        <v>5.8</v>
      </c>
      <c r="K38" s="53">
        <v>5.8</v>
      </c>
      <c r="L38" s="53">
        <v>5.8</v>
      </c>
      <c r="M38" s="53">
        <v>5.8</v>
      </c>
      <c r="N38" s="53">
        <v>5.8</v>
      </c>
      <c r="O38" s="53">
        <v>5.8</v>
      </c>
      <c r="P38" s="53">
        <v>5.8</v>
      </c>
      <c r="Q38" s="53">
        <v>5.8</v>
      </c>
      <c r="R38" s="53">
        <v>5.8</v>
      </c>
      <c r="S38" s="53">
        <v>5.8</v>
      </c>
      <c r="T38" s="53">
        <v>5.8</v>
      </c>
      <c r="U38" s="53">
        <v>5.8</v>
      </c>
      <c r="V38" s="53">
        <v>5.8</v>
      </c>
      <c r="W38" s="53">
        <v>5.8</v>
      </c>
      <c r="X38" s="53">
        <v>5.8</v>
      </c>
      <c r="Y38" s="53">
        <v>5.8</v>
      </c>
      <c r="Z38" s="53">
        <v>5.8</v>
      </c>
      <c r="AA38" s="53">
        <v>5.8</v>
      </c>
      <c r="AB38" s="53">
        <v>5.8</v>
      </c>
      <c r="AC38" s="53">
        <v>5.8</v>
      </c>
      <c r="AD38" s="53">
        <v>5.8</v>
      </c>
      <c r="AE38" s="53">
        <v>5.8</v>
      </c>
      <c r="AF38" s="53">
        <v>5.8</v>
      </c>
      <c r="AG38" s="53">
        <v>5.8</v>
      </c>
      <c r="AH38" s="53">
        <v>5.8</v>
      </c>
      <c r="AI38" s="53">
        <v>5.8</v>
      </c>
      <c r="AJ38" s="53">
        <v>5.8</v>
      </c>
      <c r="AK38" s="33">
        <v>0</v>
      </c>
    </row>
    <row r="39" spans="1:37" ht="15" customHeight="1" x14ac:dyDescent="0.2">
      <c r="A39" s="49" t="s">
        <v>434</v>
      </c>
      <c r="B39" s="16" t="s">
        <v>435</v>
      </c>
      <c r="C39" s="53">
        <v>5.4510759999999996</v>
      </c>
      <c r="D39" s="53">
        <v>5.4510759999999996</v>
      </c>
      <c r="E39" s="53">
        <v>5.4510759999999996</v>
      </c>
      <c r="F39" s="53">
        <v>5.4510759999999996</v>
      </c>
      <c r="G39" s="53">
        <v>5.4510759999999996</v>
      </c>
      <c r="H39" s="53">
        <v>5.4510759999999996</v>
      </c>
      <c r="I39" s="53">
        <v>5.4510759999999996</v>
      </c>
      <c r="J39" s="53">
        <v>5.4510759999999996</v>
      </c>
      <c r="K39" s="53">
        <v>5.4510759999999996</v>
      </c>
      <c r="L39" s="53">
        <v>5.4510759999999996</v>
      </c>
      <c r="M39" s="53">
        <v>5.4510759999999996</v>
      </c>
      <c r="N39" s="53">
        <v>5.4510759999999996</v>
      </c>
      <c r="O39" s="53">
        <v>5.4510759999999996</v>
      </c>
      <c r="P39" s="53">
        <v>5.4510759999999996</v>
      </c>
      <c r="Q39" s="53">
        <v>5.4510759999999996</v>
      </c>
      <c r="R39" s="53">
        <v>5.4510759999999996</v>
      </c>
      <c r="S39" s="53">
        <v>5.4510759999999996</v>
      </c>
      <c r="T39" s="53">
        <v>5.4510759999999996</v>
      </c>
      <c r="U39" s="53">
        <v>5.4510759999999996</v>
      </c>
      <c r="V39" s="53">
        <v>5.4510759999999996</v>
      </c>
      <c r="W39" s="53">
        <v>5.4510759999999996</v>
      </c>
      <c r="X39" s="53">
        <v>5.4510759999999996</v>
      </c>
      <c r="Y39" s="53">
        <v>5.4510759999999996</v>
      </c>
      <c r="Z39" s="53">
        <v>5.4510759999999996</v>
      </c>
      <c r="AA39" s="53">
        <v>5.4510759999999996</v>
      </c>
      <c r="AB39" s="53">
        <v>5.4510759999999996</v>
      </c>
      <c r="AC39" s="53">
        <v>5.4510759999999996</v>
      </c>
      <c r="AD39" s="53">
        <v>5.4510759999999996</v>
      </c>
      <c r="AE39" s="53">
        <v>5.4510759999999996</v>
      </c>
      <c r="AF39" s="53">
        <v>5.4510759999999996</v>
      </c>
      <c r="AG39" s="53">
        <v>5.4510759999999996</v>
      </c>
      <c r="AH39" s="53">
        <v>5.4510759999999996</v>
      </c>
      <c r="AI39" s="53">
        <v>5.4510759999999996</v>
      </c>
      <c r="AJ39" s="53">
        <v>5.4510759999999996</v>
      </c>
      <c r="AK39" s="33">
        <v>0</v>
      </c>
    </row>
    <row r="40" spans="1:37" ht="15" customHeight="1" x14ac:dyDescent="0.2">
      <c r="A40" s="49" t="s">
        <v>436</v>
      </c>
      <c r="B40" s="16" t="s">
        <v>437</v>
      </c>
      <c r="C40" s="53">
        <v>6.2869999999999999</v>
      </c>
      <c r="D40" s="53">
        <v>6.2869999999999999</v>
      </c>
      <c r="E40" s="53">
        <v>6.2869999999999999</v>
      </c>
      <c r="F40" s="53">
        <v>6.2869999999999999</v>
      </c>
      <c r="G40" s="53">
        <v>6.2869999999999999</v>
      </c>
      <c r="H40" s="53">
        <v>6.2869999999999999</v>
      </c>
      <c r="I40" s="53">
        <v>6.2869999999999999</v>
      </c>
      <c r="J40" s="53">
        <v>6.2869999999999999</v>
      </c>
      <c r="K40" s="53">
        <v>6.2869999999999999</v>
      </c>
      <c r="L40" s="53">
        <v>6.2869999999999999</v>
      </c>
      <c r="M40" s="53">
        <v>6.2869999999999999</v>
      </c>
      <c r="N40" s="53">
        <v>6.2869999999999999</v>
      </c>
      <c r="O40" s="53">
        <v>6.2869999999999999</v>
      </c>
      <c r="P40" s="53">
        <v>6.2869999999999999</v>
      </c>
      <c r="Q40" s="53">
        <v>6.2869999999999999</v>
      </c>
      <c r="R40" s="53">
        <v>6.2869999999999999</v>
      </c>
      <c r="S40" s="53">
        <v>6.2869999999999999</v>
      </c>
      <c r="T40" s="53">
        <v>6.2869999999999999</v>
      </c>
      <c r="U40" s="53">
        <v>6.2869999999999999</v>
      </c>
      <c r="V40" s="53">
        <v>6.2869999999999999</v>
      </c>
      <c r="W40" s="53">
        <v>6.2869999999999999</v>
      </c>
      <c r="X40" s="53">
        <v>6.2869999999999999</v>
      </c>
      <c r="Y40" s="53">
        <v>6.2869999999999999</v>
      </c>
      <c r="Z40" s="53">
        <v>6.2869999999999999</v>
      </c>
      <c r="AA40" s="53">
        <v>6.2869999999999999</v>
      </c>
      <c r="AB40" s="53">
        <v>6.2869999999999999</v>
      </c>
      <c r="AC40" s="53">
        <v>6.2869999999999999</v>
      </c>
      <c r="AD40" s="53">
        <v>6.2869999999999999</v>
      </c>
      <c r="AE40" s="53">
        <v>6.2869999999999999</v>
      </c>
      <c r="AF40" s="53">
        <v>6.2869999999999999</v>
      </c>
      <c r="AG40" s="53">
        <v>6.2869999999999999</v>
      </c>
      <c r="AH40" s="53">
        <v>6.2869999999999999</v>
      </c>
      <c r="AI40" s="53">
        <v>6.2869999999999999</v>
      </c>
      <c r="AJ40" s="53">
        <v>6.2869999999999999</v>
      </c>
      <c r="AK40" s="33">
        <v>0</v>
      </c>
    </row>
    <row r="41" spans="1:37" ht="15" customHeight="1" x14ac:dyDescent="0.2">
      <c r="A41" s="49" t="s">
        <v>438</v>
      </c>
      <c r="B41" s="16" t="s">
        <v>439</v>
      </c>
      <c r="C41" s="53">
        <v>6.2869999999999999</v>
      </c>
      <c r="D41" s="53">
        <v>6.2869999999999999</v>
      </c>
      <c r="E41" s="53">
        <v>6.2869999999999999</v>
      </c>
      <c r="F41" s="53">
        <v>6.2869999999999999</v>
      </c>
      <c r="G41" s="53">
        <v>6.2869999999999999</v>
      </c>
      <c r="H41" s="53">
        <v>6.2869999999999999</v>
      </c>
      <c r="I41" s="53">
        <v>6.2869999999999999</v>
      </c>
      <c r="J41" s="53">
        <v>6.2869999999999999</v>
      </c>
      <c r="K41" s="53">
        <v>6.2869999999999999</v>
      </c>
      <c r="L41" s="53">
        <v>6.2869999999999999</v>
      </c>
      <c r="M41" s="53">
        <v>6.2869999999999999</v>
      </c>
      <c r="N41" s="53">
        <v>6.2869999999999999</v>
      </c>
      <c r="O41" s="53">
        <v>6.2869999999999999</v>
      </c>
      <c r="P41" s="53">
        <v>6.2869999999999999</v>
      </c>
      <c r="Q41" s="53">
        <v>6.2869999999999999</v>
      </c>
      <c r="R41" s="53">
        <v>6.2869999999999999</v>
      </c>
      <c r="S41" s="53">
        <v>6.2869999999999999</v>
      </c>
      <c r="T41" s="53">
        <v>6.2869999999999999</v>
      </c>
      <c r="U41" s="53">
        <v>6.2869999999999999</v>
      </c>
      <c r="V41" s="53">
        <v>6.2869999999999999</v>
      </c>
      <c r="W41" s="53">
        <v>6.2869999999999999</v>
      </c>
      <c r="X41" s="53">
        <v>6.2869999999999999</v>
      </c>
      <c r="Y41" s="53">
        <v>6.2869999999999999</v>
      </c>
      <c r="Z41" s="53">
        <v>6.2869999999999999</v>
      </c>
      <c r="AA41" s="53">
        <v>6.2869999999999999</v>
      </c>
      <c r="AB41" s="53">
        <v>6.2869999999999999</v>
      </c>
      <c r="AC41" s="53">
        <v>6.2869999999999999</v>
      </c>
      <c r="AD41" s="53">
        <v>6.2869999999999999</v>
      </c>
      <c r="AE41" s="53">
        <v>6.2869999999999999</v>
      </c>
      <c r="AF41" s="53">
        <v>6.2869999999999999</v>
      </c>
      <c r="AG41" s="53">
        <v>6.2869999999999999</v>
      </c>
      <c r="AH41" s="53">
        <v>6.2869999999999999</v>
      </c>
      <c r="AI41" s="53">
        <v>6.2869999999999999</v>
      </c>
      <c r="AJ41" s="53">
        <v>6.2869999999999999</v>
      </c>
      <c r="AK41" s="33">
        <v>0</v>
      </c>
    </row>
    <row r="42" spans="1:37" ht="15" customHeight="1" x14ac:dyDescent="0.2">
      <c r="A42" s="49" t="s">
        <v>440</v>
      </c>
      <c r="B42" s="16" t="s">
        <v>441</v>
      </c>
      <c r="C42" s="53">
        <v>6.2869999999999999</v>
      </c>
      <c r="D42" s="53">
        <v>6.2869999999999999</v>
      </c>
      <c r="E42" s="53">
        <v>6.2869999999999999</v>
      </c>
      <c r="F42" s="53">
        <v>6.2869999999999999</v>
      </c>
      <c r="G42" s="53">
        <v>6.2869999999999999</v>
      </c>
      <c r="H42" s="53">
        <v>6.2869999999999999</v>
      </c>
      <c r="I42" s="53">
        <v>6.2869999999999999</v>
      </c>
      <c r="J42" s="53">
        <v>6.2869999999999999</v>
      </c>
      <c r="K42" s="53">
        <v>6.2869999999999999</v>
      </c>
      <c r="L42" s="53">
        <v>6.2869999999999999</v>
      </c>
      <c r="M42" s="53">
        <v>6.2869999999999999</v>
      </c>
      <c r="N42" s="53">
        <v>6.2869999999999999</v>
      </c>
      <c r="O42" s="53">
        <v>6.2869999999999999</v>
      </c>
      <c r="P42" s="53">
        <v>6.2869999999999999</v>
      </c>
      <c r="Q42" s="53">
        <v>6.2869999999999999</v>
      </c>
      <c r="R42" s="53">
        <v>6.2869999999999999</v>
      </c>
      <c r="S42" s="53">
        <v>6.2869999999999999</v>
      </c>
      <c r="T42" s="53">
        <v>6.2869999999999999</v>
      </c>
      <c r="U42" s="53">
        <v>6.2869999999999999</v>
      </c>
      <c r="V42" s="53">
        <v>6.2869999999999999</v>
      </c>
      <c r="W42" s="53">
        <v>6.2869999999999999</v>
      </c>
      <c r="X42" s="53">
        <v>6.2869999999999999</v>
      </c>
      <c r="Y42" s="53">
        <v>6.2869999999999999</v>
      </c>
      <c r="Z42" s="53">
        <v>6.2869999999999999</v>
      </c>
      <c r="AA42" s="53">
        <v>6.2869999999999999</v>
      </c>
      <c r="AB42" s="53">
        <v>6.2869999999999999</v>
      </c>
      <c r="AC42" s="53">
        <v>6.2869999999999999</v>
      </c>
      <c r="AD42" s="53">
        <v>6.2869999999999999</v>
      </c>
      <c r="AE42" s="53">
        <v>6.2869999999999999</v>
      </c>
      <c r="AF42" s="53">
        <v>6.2869999999999999</v>
      </c>
      <c r="AG42" s="53">
        <v>6.2869999999999999</v>
      </c>
      <c r="AH42" s="53">
        <v>6.2869999999999999</v>
      </c>
      <c r="AI42" s="53">
        <v>6.2869999999999999</v>
      </c>
      <c r="AJ42" s="53">
        <v>6.2869999999999999</v>
      </c>
      <c r="AK42" s="33">
        <v>0</v>
      </c>
    </row>
    <row r="43" spans="1:37" ht="15" customHeight="1" x14ac:dyDescent="0.2">
      <c r="A43" s="49" t="s">
        <v>442</v>
      </c>
      <c r="B43" s="16" t="s">
        <v>443</v>
      </c>
      <c r="C43" s="53">
        <v>6.1473459999999998</v>
      </c>
      <c r="D43" s="53">
        <v>6.1452260000000001</v>
      </c>
      <c r="E43" s="53">
        <v>6.1456169999999997</v>
      </c>
      <c r="F43" s="53">
        <v>6.192609</v>
      </c>
      <c r="G43" s="53">
        <v>6.1871369999999999</v>
      </c>
      <c r="H43" s="53">
        <v>6.1839120000000003</v>
      </c>
      <c r="I43" s="53">
        <v>6.177295</v>
      </c>
      <c r="J43" s="53">
        <v>6.1706190000000003</v>
      </c>
      <c r="K43" s="53">
        <v>6.1645000000000003</v>
      </c>
      <c r="L43" s="53">
        <v>6.1563090000000003</v>
      </c>
      <c r="M43" s="53">
        <v>6.1576269999999997</v>
      </c>
      <c r="N43" s="53">
        <v>6.157673</v>
      </c>
      <c r="O43" s="53">
        <v>6.1597790000000003</v>
      </c>
      <c r="P43" s="53">
        <v>6.159592</v>
      </c>
      <c r="Q43" s="53">
        <v>6.1617009999999999</v>
      </c>
      <c r="R43" s="53">
        <v>6.162801</v>
      </c>
      <c r="S43" s="53">
        <v>6.1631689999999999</v>
      </c>
      <c r="T43" s="53">
        <v>6.1640280000000001</v>
      </c>
      <c r="U43" s="53">
        <v>6.1661429999999999</v>
      </c>
      <c r="V43" s="53">
        <v>6.1675360000000001</v>
      </c>
      <c r="W43" s="53">
        <v>6.1674319999999998</v>
      </c>
      <c r="X43" s="53">
        <v>6.1685819999999998</v>
      </c>
      <c r="Y43" s="53">
        <v>6.1709719999999999</v>
      </c>
      <c r="Z43" s="53">
        <v>6.171176</v>
      </c>
      <c r="AA43" s="53">
        <v>6.1722760000000001</v>
      </c>
      <c r="AB43" s="53">
        <v>6.1744009999999996</v>
      </c>
      <c r="AC43" s="53">
        <v>6.175586</v>
      </c>
      <c r="AD43" s="53">
        <v>6.1767789999999998</v>
      </c>
      <c r="AE43" s="53">
        <v>6.1779799999999998</v>
      </c>
      <c r="AF43" s="53">
        <v>6.179189</v>
      </c>
      <c r="AG43" s="53">
        <v>6.1804069999999998</v>
      </c>
      <c r="AH43" s="53">
        <v>6.1816329999999997</v>
      </c>
      <c r="AI43" s="53">
        <v>6.182868</v>
      </c>
      <c r="AJ43" s="53">
        <v>6.1841100000000004</v>
      </c>
      <c r="AK43" s="33">
        <v>1.9699999999999999E-4</v>
      </c>
    </row>
    <row r="44" spans="1:37" ht="15" customHeight="1" x14ac:dyDescent="0.2">
      <c r="A44" s="49" t="s">
        <v>444</v>
      </c>
      <c r="B44" s="16" t="s">
        <v>445</v>
      </c>
      <c r="C44" s="53">
        <v>5.1759979999999999</v>
      </c>
      <c r="D44" s="53">
        <v>5.1493409999999997</v>
      </c>
      <c r="E44" s="53">
        <v>5.1485440000000002</v>
      </c>
      <c r="F44" s="53">
        <v>5.1351180000000003</v>
      </c>
      <c r="G44" s="53">
        <v>5.1214979999999999</v>
      </c>
      <c r="H44" s="53">
        <v>5.1131700000000002</v>
      </c>
      <c r="I44" s="53">
        <v>5.1068749999999996</v>
      </c>
      <c r="J44" s="53">
        <v>5.1001250000000002</v>
      </c>
      <c r="K44" s="53">
        <v>5.0954069999999998</v>
      </c>
      <c r="L44" s="53">
        <v>5.0923059999999998</v>
      </c>
      <c r="M44" s="53">
        <v>5.0851800000000003</v>
      </c>
      <c r="N44" s="53">
        <v>5.0822000000000003</v>
      </c>
      <c r="O44" s="53">
        <v>5.0765289999999998</v>
      </c>
      <c r="P44" s="53">
        <v>5.0746789999999997</v>
      </c>
      <c r="Q44" s="53">
        <v>5.072298</v>
      </c>
      <c r="R44" s="53">
        <v>5.0691280000000001</v>
      </c>
      <c r="S44" s="53">
        <v>5.0666989999999998</v>
      </c>
      <c r="T44" s="53">
        <v>5.0689719999999996</v>
      </c>
      <c r="U44" s="53">
        <v>5.067164</v>
      </c>
      <c r="V44" s="53">
        <v>5.064692</v>
      </c>
      <c r="W44" s="53">
        <v>5.0671790000000003</v>
      </c>
      <c r="X44" s="53">
        <v>5.0644499999999999</v>
      </c>
      <c r="Y44" s="53">
        <v>5.0636330000000003</v>
      </c>
      <c r="Z44" s="53">
        <v>5.0643700000000003</v>
      </c>
      <c r="AA44" s="53">
        <v>5.0640780000000003</v>
      </c>
      <c r="AB44" s="53">
        <v>5.0626110000000004</v>
      </c>
      <c r="AC44" s="53">
        <v>5.0658269999999996</v>
      </c>
      <c r="AD44" s="53">
        <v>5.0664360000000004</v>
      </c>
      <c r="AE44" s="53">
        <v>5.0678429999999999</v>
      </c>
      <c r="AF44" s="53">
        <v>5.0690910000000002</v>
      </c>
      <c r="AG44" s="53">
        <v>5.0703579999999997</v>
      </c>
      <c r="AH44" s="53">
        <v>5.0693210000000004</v>
      </c>
      <c r="AI44" s="53">
        <v>5.0696510000000004</v>
      </c>
      <c r="AJ44" s="53">
        <v>5.0702829999999999</v>
      </c>
      <c r="AK44" s="33">
        <v>-4.8299999999999998E-4</v>
      </c>
    </row>
    <row r="45" spans="1:37" ht="15" customHeight="1" x14ac:dyDescent="0.2">
      <c r="A45" s="49" t="s">
        <v>446</v>
      </c>
      <c r="B45" s="16" t="s">
        <v>447</v>
      </c>
      <c r="C45" s="53">
        <v>5.5967529999999996</v>
      </c>
      <c r="D45" s="53">
        <v>5.6771430000000001</v>
      </c>
      <c r="E45" s="53">
        <v>5.6840089999999996</v>
      </c>
      <c r="F45" s="53">
        <v>5.7170959999999997</v>
      </c>
      <c r="G45" s="53">
        <v>5.6661299999999999</v>
      </c>
      <c r="H45" s="53">
        <v>5.6535770000000003</v>
      </c>
      <c r="I45" s="53">
        <v>5.6441179999999997</v>
      </c>
      <c r="J45" s="53">
        <v>5.6398200000000003</v>
      </c>
      <c r="K45" s="53">
        <v>5.6309760000000004</v>
      </c>
      <c r="L45" s="53">
        <v>5.6472470000000001</v>
      </c>
      <c r="M45" s="53">
        <v>5.6488060000000004</v>
      </c>
      <c r="N45" s="53">
        <v>5.6772070000000001</v>
      </c>
      <c r="O45" s="53">
        <v>5.6554729999999998</v>
      </c>
      <c r="P45" s="53">
        <v>5.6398169999999999</v>
      </c>
      <c r="Q45" s="53">
        <v>5.655303</v>
      </c>
      <c r="R45" s="53">
        <v>5.6159470000000002</v>
      </c>
      <c r="S45" s="53">
        <v>5.5804359999999997</v>
      </c>
      <c r="T45" s="53">
        <v>5.601731</v>
      </c>
      <c r="U45" s="53">
        <v>5.5999040000000004</v>
      </c>
      <c r="V45" s="53">
        <v>5.5448909999999998</v>
      </c>
      <c r="W45" s="53">
        <v>5.5638050000000003</v>
      </c>
      <c r="X45" s="53">
        <v>5.5047459999999999</v>
      </c>
      <c r="Y45" s="53">
        <v>5.4706440000000001</v>
      </c>
      <c r="Z45" s="53">
        <v>5.4392110000000002</v>
      </c>
      <c r="AA45" s="53">
        <v>5.4146479999999997</v>
      </c>
      <c r="AB45" s="53">
        <v>5.3607440000000004</v>
      </c>
      <c r="AC45" s="53">
        <v>5.3546440000000004</v>
      </c>
      <c r="AD45" s="53">
        <v>5.3370649999999999</v>
      </c>
      <c r="AE45" s="53">
        <v>5.3099679999999996</v>
      </c>
      <c r="AF45" s="53">
        <v>5.2794489999999996</v>
      </c>
      <c r="AG45" s="53">
        <v>5.249695</v>
      </c>
      <c r="AH45" s="53">
        <v>5.2043689999999998</v>
      </c>
      <c r="AI45" s="53">
        <v>5.1639299999999997</v>
      </c>
      <c r="AJ45" s="53">
        <v>5.1378079999999997</v>
      </c>
      <c r="AK45" s="33">
        <v>-3.1150000000000001E-3</v>
      </c>
    </row>
    <row r="46" spans="1:37" ht="15" customHeight="1" x14ac:dyDescent="0.2">
      <c r="A46" s="49" t="s">
        <v>448</v>
      </c>
      <c r="B46" s="16" t="s">
        <v>449</v>
      </c>
      <c r="C46" s="53">
        <v>5.1509999999999998</v>
      </c>
      <c r="D46" s="53">
        <v>5.2744179999999998</v>
      </c>
      <c r="E46" s="53">
        <v>5.2506209999999998</v>
      </c>
      <c r="F46" s="53">
        <v>5.2757480000000001</v>
      </c>
      <c r="G46" s="53">
        <v>5.2430519999999996</v>
      </c>
      <c r="H46" s="53">
        <v>5.2341490000000004</v>
      </c>
      <c r="I46" s="53">
        <v>5.2313539999999996</v>
      </c>
      <c r="J46" s="53">
        <v>5.2458450000000001</v>
      </c>
      <c r="K46" s="53">
        <v>5.2317590000000003</v>
      </c>
      <c r="L46" s="53">
        <v>5.1954609999999999</v>
      </c>
      <c r="M46" s="53">
        <v>5.1871260000000001</v>
      </c>
      <c r="N46" s="53">
        <v>5.1891119999999997</v>
      </c>
      <c r="O46" s="53">
        <v>5.1797279999999999</v>
      </c>
      <c r="P46" s="53">
        <v>5.1827779999999999</v>
      </c>
      <c r="Q46" s="53">
        <v>5.1716069999999998</v>
      </c>
      <c r="R46" s="53">
        <v>5.1720730000000001</v>
      </c>
      <c r="S46" s="53">
        <v>5.1663009999999998</v>
      </c>
      <c r="T46" s="53">
        <v>5.1594030000000002</v>
      </c>
      <c r="U46" s="53">
        <v>5.1539609999999998</v>
      </c>
      <c r="V46" s="53">
        <v>5.1569050000000001</v>
      </c>
      <c r="W46" s="53">
        <v>5.1471669999999996</v>
      </c>
      <c r="X46" s="53">
        <v>5.1453899999999999</v>
      </c>
      <c r="Y46" s="53">
        <v>5.1359450000000004</v>
      </c>
      <c r="Z46" s="53">
        <v>5.1392990000000003</v>
      </c>
      <c r="AA46" s="53">
        <v>5.1376179999999998</v>
      </c>
      <c r="AB46" s="53">
        <v>5.1223150000000004</v>
      </c>
      <c r="AC46" s="53">
        <v>5.131875</v>
      </c>
      <c r="AD46" s="53">
        <v>5.1306099999999999</v>
      </c>
      <c r="AE46" s="53">
        <v>5.1394690000000001</v>
      </c>
      <c r="AF46" s="53">
        <v>5.1280320000000001</v>
      </c>
      <c r="AG46" s="53">
        <v>5.124009</v>
      </c>
      <c r="AH46" s="53">
        <v>5.1212489999999997</v>
      </c>
      <c r="AI46" s="53">
        <v>5.1119820000000002</v>
      </c>
      <c r="AJ46" s="53">
        <v>5.1060999999999996</v>
      </c>
      <c r="AK46" s="33">
        <v>-1.013E-3</v>
      </c>
    </row>
    <row r="47" spans="1:37" ht="15" customHeight="1" x14ac:dyDescent="0.15">
      <c r="A47" s="26"/>
      <c r="B47" s="58" t="s">
        <v>450</v>
      </c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</row>
    <row r="48" spans="1:37" ht="15" customHeight="1" x14ac:dyDescent="0.2">
      <c r="A48" s="49" t="s">
        <v>451</v>
      </c>
      <c r="B48" s="16" t="s">
        <v>452</v>
      </c>
      <c r="C48" s="53">
        <v>5.7229999999999999</v>
      </c>
      <c r="D48" s="53">
        <v>5.7199359999999997</v>
      </c>
      <c r="E48" s="53">
        <v>5.7093740000000004</v>
      </c>
      <c r="F48" s="53">
        <v>5.7020210000000002</v>
      </c>
      <c r="G48" s="53">
        <v>5.6990360000000004</v>
      </c>
      <c r="H48" s="53">
        <v>5.7029030000000001</v>
      </c>
      <c r="I48" s="53">
        <v>5.7014690000000003</v>
      </c>
      <c r="J48" s="53">
        <v>5.697845</v>
      </c>
      <c r="K48" s="53">
        <v>5.6965690000000002</v>
      </c>
      <c r="L48" s="53">
        <v>5.6955710000000002</v>
      </c>
      <c r="M48" s="53">
        <v>5.6916909999999996</v>
      </c>
      <c r="N48" s="53">
        <v>5.6895829999999998</v>
      </c>
      <c r="O48" s="53">
        <v>5.6873170000000002</v>
      </c>
      <c r="P48" s="53">
        <v>5.6864030000000003</v>
      </c>
      <c r="Q48" s="53">
        <v>5.6859310000000001</v>
      </c>
      <c r="R48" s="53">
        <v>5.6860549999999996</v>
      </c>
      <c r="S48" s="53">
        <v>5.6862589999999997</v>
      </c>
      <c r="T48" s="53">
        <v>5.6853819999999997</v>
      </c>
      <c r="U48" s="53">
        <v>5.6852140000000002</v>
      </c>
      <c r="V48" s="53">
        <v>5.6858959999999996</v>
      </c>
      <c r="W48" s="53">
        <v>5.6868850000000002</v>
      </c>
      <c r="X48" s="53">
        <v>5.6879220000000004</v>
      </c>
      <c r="Y48" s="53">
        <v>5.6901700000000002</v>
      </c>
      <c r="Z48" s="53">
        <v>5.6909640000000001</v>
      </c>
      <c r="AA48" s="53">
        <v>5.6894390000000001</v>
      </c>
      <c r="AB48" s="53">
        <v>5.6887540000000003</v>
      </c>
      <c r="AC48" s="53">
        <v>5.6864689999999998</v>
      </c>
      <c r="AD48" s="53">
        <v>5.6844440000000001</v>
      </c>
      <c r="AE48" s="53">
        <v>5.683516</v>
      </c>
      <c r="AF48" s="53">
        <v>5.6828880000000002</v>
      </c>
      <c r="AG48" s="53">
        <v>5.6813929999999999</v>
      </c>
      <c r="AH48" s="53">
        <v>5.6792740000000004</v>
      </c>
      <c r="AI48" s="53">
        <v>5.678185</v>
      </c>
      <c r="AJ48" s="53">
        <v>5.676202</v>
      </c>
      <c r="AK48" s="33">
        <v>-2.4000000000000001E-4</v>
      </c>
    </row>
    <row r="49" spans="1:37" ht="15" customHeight="1" x14ac:dyDescent="0.2">
      <c r="A49" s="49" t="s">
        <v>453</v>
      </c>
      <c r="B49" s="16" t="s">
        <v>454</v>
      </c>
      <c r="C49" s="53">
        <v>6.05</v>
      </c>
      <c r="D49" s="53">
        <v>6.1347209999999999</v>
      </c>
      <c r="E49" s="53">
        <v>6.1184380000000003</v>
      </c>
      <c r="F49" s="53">
        <v>6.1172810000000002</v>
      </c>
      <c r="G49" s="53">
        <v>6.117947</v>
      </c>
      <c r="H49" s="53">
        <v>6.1025400000000003</v>
      </c>
      <c r="I49" s="53">
        <v>6.1033739999999996</v>
      </c>
      <c r="J49" s="53">
        <v>6.1071629999999999</v>
      </c>
      <c r="K49" s="53">
        <v>6.1065849999999999</v>
      </c>
      <c r="L49" s="53">
        <v>6.1245560000000001</v>
      </c>
      <c r="M49" s="53">
        <v>6.090179</v>
      </c>
      <c r="N49" s="53">
        <v>6.1186819999999997</v>
      </c>
      <c r="O49" s="53">
        <v>6.0805309999999997</v>
      </c>
      <c r="P49" s="53">
        <v>6.1038079999999999</v>
      </c>
      <c r="Q49" s="53">
        <v>6.1135659999999996</v>
      </c>
      <c r="R49" s="53">
        <v>6.1076240000000004</v>
      </c>
      <c r="S49" s="53">
        <v>6.0846780000000003</v>
      </c>
      <c r="T49" s="53">
        <v>6.1340570000000003</v>
      </c>
      <c r="U49" s="53">
        <v>6.1319419999999996</v>
      </c>
      <c r="V49" s="53">
        <v>6.0897600000000001</v>
      </c>
      <c r="W49" s="53">
        <v>6.1385750000000003</v>
      </c>
      <c r="X49" s="53">
        <v>6.1383919999999996</v>
      </c>
      <c r="Y49" s="53">
        <v>6.1363960000000004</v>
      </c>
      <c r="Z49" s="53">
        <v>6.1379999999999999</v>
      </c>
      <c r="AA49" s="53">
        <v>6.1413979999999997</v>
      </c>
      <c r="AB49" s="53">
        <v>6.1053959999999998</v>
      </c>
      <c r="AC49" s="53">
        <v>6.1190619999999996</v>
      </c>
      <c r="AD49" s="53">
        <v>6.1323290000000004</v>
      </c>
      <c r="AE49" s="53">
        <v>6.1402510000000001</v>
      </c>
      <c r="AF49" s="53">
        <v>6.1441309999999998</v>
      </c>
      <c r="AG49" s="53">
        <v>6.1417869999999999</v>
      </c>
      <c r="AH49" s="53">
        <v>6.1391349999999996</v>
      </c>
      <c r="AI49" s="53">
        <v>6.1375440000000001</v>
      </c>
      <c r="AJ49" s="53">
        <v>6.1341609999999998</v>
      </c>
      <c r="AK49" s="33">
        <v>-3.0000000000000001E-6</v>
      </c>
    </row>
    <row r="50" spans="1:37" ht="15" customHeight="1" x14ac:dyDescent="0.2">
      <c r="A50" s="49" t="s">
        <v>455</v>
      </c>
      <c r="B50" s="16" t="s">
        <v>456</v>
      </c>
      <c r="C50" s="53">
        <v>5.7380000000000004</v>
      </c>
      <c r="D50" s="53">
        <v>5.5547700000000004</v>
      </c>
      <c r="E50" s="53">
        <v>5.5572369999999998</v>
      </c>
      <c r="F50" s="53">
        <v>5.5581670000000001</v>
      </c>
      <c r="G50" s="53">
        <v>5.5659510000000001</v>
      </c>
      <c r="H50" s="53">
        <v>5.562354</v>
      </c>
      <c r="I50" s="53">
        <v>5.5637150000000002</v>
      </c>
      <c r="J50" s="53">
        <v>5.562271</v>
      </c>
      <c r="K50" s="53">
        <v>5.5667879999999998</v>
      </c>
      <c r="L50" s="53">
        <v>5.565995</v>
      </c>
      <c r="M50" s="53">
        <v>5.5575130000000001</v>
      </c>
      <c r="N50" s="53">
        <v>5.5605130000000003</v>
      </c>
      <c r="O50" s="53">
        <v>5.5607730000000002</v>
      </c>
      <c r="P50" s="53">
        <v>5.5617470000000004</v>
      </c>
      <c r="Q50" s="53">
        <v>5.5626410000000002</v>
      </c>
      <c r="R50" s="53">
        <v>5.562265</v>
      </c>
      <c r="S50" s="53">
        <v>5.569706</v>
      </c>
      <c r="T50" s="53">
        <v>5.5947889999999996</v>
      </c>
      <c r="U50" s="53">
        <v>5.5964090000000004</v>
      </c>
      <c r="V50" s="53">
        <v>5.6038379999999997</v>
      </c>
      <c r="W50" s="53">
        <v>5.6030389999999999</v>
      </c>
      <c r="X50" s="53">
        <v>5.6124460000000003</v>
      </c>
      <c r="Y50" s="53">
        <v>5.6163569999999998</v>
      </c>
      <c r="Z50" s="53">
        <v>5.6223010000000002</v>
      </c>
      <c r="AA50" s="53">
        <v>5.6172779999999998</v>
      </c>
      <c r="AB50" s="53">
        <v>5.6117030000000003</v>
      </c>
      <c r="AC50" s="53">
        <v>5.5987220000000004</v>
      </c>
      <c r="AD50" s="53">
        <v>5.5860859999999999</v>
      </c>
      <c r="AE50" s="53">
        <v>5.5761089999999998</v>
      </c>
      <c r="AF50" s="53">
        <v>5.5612719999999998</v>
      </c>
      <c r="AG50" s="53">
        <v>5.5591340000000002</v>
      </c>
      <c r="AH50" s="53">
        <v>5.5583109999999998</v>
      </c>
      <c r="AI50" s="53">
        <v>5.5584769999999999</v>
      </c>
      <c r="AJ50" s="53">
        <v>5.5588160000000002</v>
      </c>
      <c r="AK50" s="33">
        <v>2.3E-5</v>
      </c>
    </row>
    <row r="51" spans="1:37" ht="15" customHeight="1" x14ac:dyDescent="0.2">
      <c r="A51" s="49" t="s">
        <v>457</v>
      </c>
      <c r="B51" s="16" t="s">
        <v>458</v>
      </c>
      <c r="C51" s="53">
        <v>3.6994319999999998</v>
      </c>
      <c r="D51" s="53">
        <v>3.6803349999999999</v>
      </c>
      <c r="E51" s="53">
        <v>3.6751779999999998</v>
      </c>
      <c r="F51" s="53">
        <v>3.6722600000000001</v>
      </c>
      <c r="G51" s="53">
        <v>3.661632</v>
      </c>
      <c r="H51" s="53">
        <v>3.661705</v>
      </c>
      <c r="I51" s="53">
        <v>3.6604510000000001</v>
      </c>
      <c r="J51" s="53">
        <v>3.65821</v>
      </c>
      <c r="K51" s="53">
        <v>3.6569090000000002</v>
      </c>
      <c r="L51" s="53">
        <v>3.6559050000000002</v>
      </c>
      <c r="M51" s="53">
        <v>3.655815</v>
      </c>
      <c r="N51" s="53">
        <v>3.6549260000000001</v>
      </c>
      <c r="O51" s="53">
        <v>3.6537899999999999</v>
      </c>
      <c r="P51" s="53">
        <v>3.6542750000000002</v>
      </c>
      <c r="Q51" s="53">
        <v>3.6541939999999999</v>
      </c>
      <c r="R51" s="53">
        <v>3.6551800000000001</v>
      </c>
      <c r="S51" s="53">
        <v>3.6552220000000002</v>
      </c>
      <c r="T51" s="53">
        <v>3.6557840000000001</v>
      </c>
      <c r="U51" s="53">
        <v>3.6554319999999998</v>
      </c>
      <c r="V51" s="53">
        <v>3.6563289999999999</v>
      </c>
      <c r="W51" s="53">
        <v>3.656425</v>
      </c>
      <c r="X51" s="53">
        <v>3.6584599999999998</v>
      </c>
      <c r="Y51" s="53">
        <v>3.659478</v>
      </c>
      <c r="Z51" s="53">
        <v>3.6604260000000002</v>
      </c>
      <c r="AA51" s="53">
        <v>3.6596030000000002</v>
      </c>
      <c r="AB51" s="53">
        <v>3.6590319999999998</v>
      </c>
      <c r="AC51" s="53">
        <v>3.657537</v>
      </c>
      <c r="AD51" s="53">
        <v>3.655983</v>
      </c>
      <c r="AE51" s="53">
        <v>3.6549179999999999</v>
      </c>
      <c r="AF51" s="53">
        <v>3.6535739999999999</v>
      </c>
      <c r="AG51" s="53">
        <v>3.651659</v>
      </c>
      <c r="AH51" s="53">
        <v>3.6501269999999999</v>
      </c>
      <c r="AI51" s="53">
        <v>3.6490499999999999</v>
      </c>
      <c r="AJ51" s="53">
        <v>3.6478000000000002</v>
      </c>
      <c r="AK51" s="33">
        <v>-2.7700000000000001E-4</v>
      </c>
    </row>
    <row r="52" spans="1:37" ht="15.75" customHeight="1" x14ac:dyDescent="0.15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</row>
    <row r="53" spans="1:37" ht="15" customHeight="1" x14ac:dyDescent="0.15">
      <c r="A53" s="26"/>
      <c r="B53" s="19" t="s">
        <v>459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</row>
    <row r="54" spans="1:37" ht="15" customHeight="1" x14ac:dyDescent="0.2">
      <c r="A54" s="49" t="s">
        <v>460</v>
      </c>
      <c r="B54" s="16" t="s">
        <v>461</v>
      </c>
      <c r="C54" s="53">
        <v>1.0369999999999999</v>
      </c>
      <c r="D54" s="53">
        <v>1.0369999999999999</v>
      </c>
      <c r="E54" s="53">
        <v>1.0369999999999999</v>
      </c>
      <c r="F54" s="53">
        <v>1.0369999999999999</v>
      </c>
      <c r="G54" s="53">
        <v>1.0369999999999999</v>
      </c>
      <c r="H54" s="53">
        <v>1.0369999999999999</v>
      </c>
      <c r="I54" s="53">
        <v>1.0369999999999999</v>
      </c>
      <c r="J54" s="53">
        <v>1.0369999999999999</v>
      </c>
      <c r="K54" s="53">
        <v>1.0369999999999999</v>
      </c>
      <c r="L54" s="53">
        <v>1.0369999999999999</v>
      </c>
      <c r="M54" s="53">
        <v>1.0369999999999999</v>
      </c>
      <c r="N54" s="53">
        <v>1.0369999999999999</v>
      </c>
      <c r="O54" s="53">
        <v>1.0369999999999999</v>
      </c>
      <c r="P54" s="53">
        <v>1.0369999999999999</v>
      </c>
      <c r="Q54" s="53">
        <v>1.0369999999999999</v>
      </c>
      <c r="R54" s="53">
        <v>1.0369999999999999</v>
      </c>
      <c r="S54" s="53">
        <v>1.0369999999999999</v>
      </c>
      <c r="T54" s="53">
        <v>1.0369999999999999</v>
      </c>
      <c r="U54" s="53">
        <v>1.0369999999999999</v>
      </c>
      <c r="V54" s="53">
        <v>1.0369999999999999</v>
      </c>
      <c r="W54" s="53">
        <v>1.0369999999999999</v>
      </c>
      <c r="X54" s="53">
        <v>1.0369999999999999</v>
      </c>
      <c r="Y54" s="53">
        <v>1.0369999999999999</v>
      </c>
      <c r="Z54" s="53">
        <v>1.0369999999999999</v>
      </c>
      <c r="AA54" s="53">
        <v>1.0369999999999999</v>
      </c>
      <c r="AB54" s="53">
        <v>1.0369999999999999</v>
      </c>
      <c r="AC54" s="53">
        <v>1.0369999999999999</v>
      </c>
      <c r="AD54" s="53">
        <v>1.0369999999999999</v>
      </c>
      <c r="AE54" s="53">
        <v>1.0369999999999999</v>
      </c>
      <c r="AF54" s="53">
        <v>1.0369999999999999</v>
      </c>
      <c r="AG54" s="53">
        <v>1.0369999999999999</v>
      </c>
      <c r="AH54" s="53">
        <v>1.0369999999999999</v>
      </c>
      <c r="AI54" s="53">
        <v>1.0369999999999999</v>
      </c>
      <c r="AJ54" s="53">
        <v>1.0369999999999999</v>
      </c>
      <c r="AK54" s="33">
        <v>0</v>
      </c>
    </row>
    <row r="55" spans="1:37" ht="15" customHeight="1" x14ac:dyDescent="0.2">
      <c r="A55" s="49" t="s">
        <v>462</v>
      </c>
      <c r="B55" s="16" t="s">
        <v>463</v>
      </c>
      <c r="C55" s="53">
        <v>1.0329999999999999</v>
      </c>
      <c r="D55" s="53">
        <v>1.0329999999999999</v>
      </c>
      <c r="E55" s="53">
        <v>1.0329999999999999</v>
      </c>
      <c r="F55" s="53">
        <v>1.0329999999999999</v>
      </c>
      <c r="G55" s="53">
        <v>1.0329999999999999</v>
      </c>
      <c r="H55" s="53">
        <v>1.0329999999999999</v>
      </c>
      <c r="I55" s="53">
        <v>1.0329999999999999</v>
      </c>
      <c r="J55" s="53">
        <v>1.0329999999999999</v>
      </c>
      <c r="K55" s="53">
        <v>1.0329999999999999</v>
      </c>
      <c r="L55" s="53">
        <v>1.0329999999999999</v>
      </c>
      <c r="M55" s="53">
        <v>1.0329999999999999</v>
      </c>
      <c r="N55" s="53">
        <v>1.0329999999999999</v>
      </c>
      <c r="O55" s="53">
        <v>1.0329999999999999</v>
      </c>
      <c r="P55" s="53">
        <v>1.0329999999999999</v>
      </c>
      <c r="Q55" s="53">
        <v>1.0329999999999999</v>
      </c>
      <c r="R55" s="53">
        <v>1.0329999999999999</v>
      </c>
      <c r="S55" s="53">
        <v>1.0329999999999999</v>
      </c>
      <c r="T55" s="53">
        <v>1.0329999999999999</v>
      </c>
      <c r="U55" s="53">
        <v>1.0329999999999999</v>
      </c>
      <c r="V55" s="53">
        <v>1.0329999999999999</v>
      </c>
      <c r="W55" s="53">
        <v>1.0329999999999999</v>
      </c>
      <c r="X55" s="53">
        <v>1.0329999999999999</v>
      </c>
      <c r="Y55" s="53">
        <v>1.0329999999999999</v>
      </c>
      <c r="Z55" s="53">
        <v>1.0329999999999999</v>
      </c>
      <c r="AA55" s="53">
        <v>1.0329999999999999</v>
      </c>
      <c r="AB55" s="53">
        <v>1.0329999999999999</v>
      </c>
      <c r="AC55" s="53">
        <v>1.0329999999999999</v>
      </c>
      <c r="AD55" s="53">
        <v>1.0329999999999999</v>
      </c>
      <c r="AE55" s="53">
        <v>1.0329999999999999</v>
      </c>
      <c r="AF55" s="53">
        <v>1.0329999999999999</v>
      </c>
      <c r="AG55" s="53">
        <v>1.0329999999999999</v>
      </c>
      <c r="AH55" s="53">
        <v>1.0329999999999999</v>
      </c>
      <c r="AI55" s="53">
        <v>1.0329999999999999</v>
      </c>
      <c r="AJ55" s="53">
        <v>1.0329999999999999</v>
      </c>
      <c r="AK55" s="33">
        <v>0</v>
      </c>
    </row>
    <row r="56" spans="1:37" ht="15" customHeight="1" x14ac:dyDescent="0.2">
      <c r="A56" s="49" t="s">
        <v>464</v>
      </c>
      <c r="B56" s="16" t="s">
        <v>465</v>
      </c>
      <c r="C56" s="53">
        <v>1.0389999999999999</v>
      </c>
      <c r="D56" s="53">
        <v>1.0389999999999999</v>
      </c>
      <c r="E56" s="53">
        <v>1.0389999999999999</v>
      </c>
      <c r="F56" s="53">
        <v>1.0389999999999999</v>
      </c>
      <c r="G56" s="53">
        <v>1.0389999999999999</v>
      </c>
      <c r="H56" s="53">
        <v>1.0389999999999999</v>
      </c>
      <c r="I56" s="53">
        <v>1.0389999999999999</v>
      </c>
      <c r="J56" s="53">
        <v>1.0389999999999999</v>
      </c>
      <c r="K56" s="53">
        <v>1.0389999999999999</v>
      </c>
      <c r="L56" s="53">
        <v>1.0389999999999999</v>
      </c>
      <c r="M56" s="53">
        <v>1.0389999999999999</v>
      </c>
      <c r="N56" s="53">
        <v>1.0389999999999999</v>
      </c>
      <c r="O56" s="53">
        <v>1.0389999999999999</v>
      </c>
      <c r="P56" s="53">
        <v>1.0389999999999999</v>
      </c>
      <c r="Q56" s="53">
        <v>1.0389999999999999</v>
      </c>
      <c r="R56" s="53">
        <v>1.0389999999999999</v>
      </c>
      <c r="S56" s="53">
        <v>1.0389999999999999</v>
      </c>
      <c r="T56" s="53">
        <v>1.0389999999999999</v>
      </c>
      <c r="U56" s="53">
        <v>1.0389999999999999</v>
      </c>
      <c r="V56" s="53">
        <v>1.0389999999999999</v>
      </c>
      <c r="W56" s="53">
        <v>1.0389999999999999</v>
      </c>
      <c r="X56" s="53">
        <v>1.0389999999999999</v>
      </c>
      <c r="Y56" s="53">
        <v>1.0389999999999999</v>
      </c>
      <c r="Z56" s="53">
        <v>1.0389999999999999</v>
      </c>
      <c r="AA56" s="53">
        <v>1.0389999999999999</v>
      </c>
      <c r="AB56" s="53">
        <v>1.0389999999999999</v>
      </c>
      <c r="AC56" s="53">
        <v>1.0389999999999999</v>
      </c>
      <c r="AD56" s="53">
        <v>1.0389999999999999</v>
      </c>
      <c r="AE56" s="53">
        <v>1.0389999999999999</v>
      </c>
      <c r="AF56" s="53">
        <v>1.0389999999999999</v>
      </c>
      <c r="AG56" s="53">
        <v>1.0389999999999999</v>
      </c>
      <c r="AH56" s="53">
        <v>1.0389999999999999</v>
      </c>
      <c r="AI56" s="53">
        <v>1.0389999999999999</v>
      </c>
      <c r="AJ56" s="53">
        <v>1.0389999999999999</v>
      </c>
      <c r="AK56" s="33">
        <v>0</v>
      </c>
    </row>
    <row r="57" spans="1:37" ht="15" customHeight="1" x14ac:dyDescent="0.2">
      <c r="A57" s="49" t="s">
        <v>466</v>
      </c>
      <c r="B57" s="16" t="s">
        <v>467</v>
      </c>
      <c r="C57" s="53">
        <v>1.0369999999999999</v>
      </c>
      <c r="D57" s="53">
        <v>1.0369999999999999</v>
      </c>
      <c r="E57" s="53">
        <v>1.0369999999999999</v>
      </c>
      <c r="F57" s="53">
        <v>1.0369999999999999</v>
      </c>
      <c r="G57" s="53">
        <v>1.0369999999999999</v>
      </c>
      <c r="H57" s="53">
        <v>1.0369999999999999</v>
      </c>
      <c r="I57" s="53">
        <v>1.0369999999999999</v>
      </c>
      <c r="J57" s="53">
        <v>1.0369999999999999</v>
      </c>
      <c r="K57" s="53">
        <v>1.0369999999999999</v>
      </c>
      <c r="L57" s="53">
        <v>1.0369999999999999</v>
      </c>
      <c r="M57" s="53">
        <v>1.0369999999999999</v>
      </c>
      <c r="N57" s="53">
        <v>1.0369999999999999</v>
      </c>
      <c r="O57" s="53">
        <v>1.0369999999999999</v>
      </c>
      <c r="P57" s="53">
        <v>1.0369999999999999</v>
      </c>
      <c r="Q57" s="53">
        <v>1.0369999999999999</v>
      </c>
      <c r="R57" s="53">
        <v>1.0369999999999999</v>
      </c>
      <c r="S57" s="53">
        <v>1.0369999999999999</v>
      </c>
      <c r="T57" s="53">
        <v>1.0369999999999999</v>
      </c>
      <c r="U57" s="53">
        <v>1.0369999999999999</v>
      </c>
      <c r="V57" s="53">
        <v>1.0369999999999999</v>
      </c>
      <c r="W57" s="53">
        <v>1.0369999999999999</v>
      </c>
      <c r="X57" s="53">
        <v>1.0369999999999999</v>
      </c>
      <c r="Y57" s="53">
        <v>1.0369999999999999</v>
      </c>
      <c r="Z57" s="53">
        <v>1.0369999999999999</v>
      </c>
      <c r="AA57" s="53">
        <v>1.0369999999999999</v>
      </c>
      <c r="AB57" s="53">
        <v>1.0369999999999999</v>
      </c>
      <c r="AC57" s="53">
        <v>1.0369999999999999</v>
      </c>
      <c r="AD57" s="53">
        <v>1.0369999999999999</v>
      </c>
      <c r="AE57" s="53">
        <v>1.0369999999999999</v>
      </c>
      <c r="AF57" s="53">
        <v>1.0369999999999999</v>
      </c>
      <c r="AG57" s="53">
        <v>1.0369999999999999</v>
      </c>
      <c r="AH57" s="53">
        <v>1.0369999999999999</v>
      </c>
      <c r="AI57" s="53">
        <v>1.0369999999999999</v>
      </c>
      <c r="AJ57" s="53">
        <v>1.0369999999999999</v>
      </c>
      <c r="AK57" s="33">
        <v>0</v>
      </c>
    </row>
    <row r="58" spans="1:37" ht="15" customHeight="1" x14ac:dyDescent="0.2">
      <c r="A58" s="49" t="s">
        <v>468</v>
      </c>
      <c r="B58" s="16" t="s">
        <v>469</v>
      </c>
      <c r="C58" s="53">
        <v>1.0249999999999999</v>
      </c>
      <c r="D58" s="53">
        <v>1.0249999999999999</v>
      </c>
      <c r="E58" s="53">
        <v>1.0249999999999999</v>
      </c>
      <c r="F58" s="53">
        <v>1.0249999999999999</v>
      </c>
      <c r="G58" s="53">
        <v>1.0249999999999999</v>
      </c>
      <c r="H58" s="53">
        <v>1.0249999999999999</v>
      </c>
      <c r="I58" s="53">
        <v>1.0249999999999999</v>
      </c>
      <c r="J58" s="53">
        <v>1.0249999999999999</v>
      </c>
      <c r="K58" s="53">
        <v>1.0249999999999999</v>
      </c>
      <c r="L58" s="53">
        <v>1.0249999999999999</v>
      </c>
      <c r="M58" s="53">
        <v>1.0249999999999999</v>
      </c>
      <c r="N58" s="53">
        <v>1.0249999999999999</v>
      </c>
      <c r="O58" s="53">
        <v>1.0249999999999999</v>
      </c>
      <c r="P58" s="53">
        <v>1.0249999999999999</v>
      </c>
      <c r="Q58" s="53">
        <v>1.0249999999999999</v>
      </c>
      <c r="R58" s="53">
        <v>1.0249999999999999</v>
      </c>
      <c r="S58" s="53">
        <v>1.0249999999999999</v>
      </c>
      <c r="T58" s="53">
        <v>1.0249999999999999</v>
      </c>
      <c r="U58" s="53">
        <v>1.0249999999999999</v>
      </c>
      <c r="V58" s="53">
        <v>1.0249999999999999</v>
      </c>
      <c r="W58" s="53">
        <v>1.0249999999999999</v>
      </c>
      <c r="X58" s="53">
        <v>1.0249999999999999</v>
      </c>
      <c r="Y58" s="53">
        <v>1.0249999999999999</v>
      </c>
      <c r="Z58" s="53">
        <v>1.0249999999999999</v>
      </c>
      <c r="AA58" s="53">
        <v>1.0249999999999999</v>
      </c>
      <c r="AB58" s="53">
        <v>1.0249999999999999</v>
      </c>
      <c r="AC58" s="53">
        <v>1.0249999999999999</v>
      </c>
      <c r="AD58" s="53">
        <v>1.0249999999999999</v>
      </c>
      <c r="AE58" s="53">
        <v>1.0249999999999999</v>
      </c>
      <c r="AF58" s="53">
        <v>1.0249999999999999</v>
      </c>
      <c r="AG58" s="53">
        <v>1.0249999999999999</v>
      </c>
      <c r="AH58" s="53">
        <v>1.0249999999999999</v>
      </c>
      <c r="AI58" s="53">
        <v>1.0249999999999999</v>
      </c>
      <c r="AJ58" s="53">
        <v>1.0249999999999999</v>
      </c>
      <c r="AK58" s="33">
        <v>0</v>
      </c>
    </row>
    <row r="59" spans="1:37" ht="15" customHeight="1" x14ac:dyDescent="0.2">
      <c r="A59" s="49" t="s">
        <v>470</v>
      </c>
      <c r="B59" s="16" t="s">
        <v>471</v>
      </c>
      <c r="C59" s="53">
        <v>1.0089999999999999</v>
      </c>
      <c r="D59" s="53">
        <v>1.0089999999999999</v>
      </c>
      <c r="E59" s="53">
        <v>1.0089999999999999</v>
      </c>
      <c r="F59" s="53">
        <v>1.0089999999999999</v>
      </c>
      <c r="G59" s="53">
        <v>1.0089999999999999</v>
      </c>
      <c r="H59" s="53">
        <v>1.0089999999999999</v>
      </c>
      <c r="I59" s="53">
        <v>1.0089999999999999</v>
      </c>
      <c r="J59" s="53">
        <v>1.0089999999999999</v>
      </c>
      <c r="K59" s="53">
        <v>1.0089999999999999</v>
      </c>
      <c r="L59" s="53">
        <v>1.0089999999999999</v>
      </c>
      <c r="M59" s="53">
        <v>1.0089999999999999</v>
      </c>
      <c r="N59" s="53">
        <v>1.0089999999999999</v>
      </c>
      <c r="O59" s="53">
        <v>1.0089999999999999</v>
      </c>
      <c r="P59" s="53">
        <v>1.0089999999999999</v>
      </c>
      <c r="Q59" s="53">
        <v>1.0089999999999999</v>
      </c>
      <c r="R59" s="53">
        <v>1.0089999999999999</v>
      </c>
      <c r="S59" s="53">
        <v>1.0089999999999999</v>
      </c>
      <c r="T59" s="53">
        <v>1.0089999999999999</v>
      </c>
      <c r="U59" s="53">
        <v>1.0089999999999999</v>
      </c>
      <c r="V59" s="53">
        <v>1.0089999999999999</v>
      </c>
      <c r="W59" s="53">
        <v>1.0089999999999999</v>
      </c>
      <c r="X59" s="53">
        <v>1.0089999999999999</v>
      </c>
      <c r="Y59" s="53">
        <v>1.0089999999999999</v>
      </c>
      <c r="Z59" s="53">
        <v>1.0089999999999999</v>
      </c>
      <c r="AA59" s="53">
        <v>1.0089999999999999</v>
      </c>
      <c r="AB59" s="53">
        <v>1.0089999999999999</v>
      </c>
      <c r="AC59" s="53">
        <v>1.0089999999999999</v>
      </c>
      <c r="AD59" s="53">
        <v>1.0089999999999999</v>
      </c>
      <c r="AE59" s="53">
        <v>1.0089999999999999</v>
      </c>
      <c r="AF59" s="53">
        <v>1.0089999999999999</v>
      </c>
      <c r="AG59" s="53">
        <v>1.0089999999999999</v>
      </c>
      <c r="AH59" s="53">
        <v>1.0089999999999999</v>
      </c>
      <c r="AI59" s="53">
        <v>1.0089999999999999</v>
      </c>
      <c r="AJ59" s="53">
        <v>1.0089999999999999</v>
      </c>
      <c r="AK59" s="33">
        <v>0</v>
      </c>
    </row>
    <row r="60" spans="1:37" ht="15" customHeight="1" x14ac:dyDescent="0.2">
      <c r="A60" s="49" t="s">
        <v>472</v>
      </c>
      <c r="B60" s="16" t="s">
        <v>242</v>
      </c>
      <c r="C60" s="53">
        <v>0.96</v>
      </c>
      <c r="D60" s="53">
        <v>0.96</v>
      </c>
      <c r="E60" s="53">
        <v>0.96</v>
      </c>
      <c r="F60" s="53">
        <v>0.96</v>
      </c>
      <c r="G60" s="53">
        <v>0.96</v>
      </c>
      <c r="H60" s="53">
        <v>0.96</v>
      </c>
      <c r="I60" s="53">
        <v>0.96</v>
      </c>
      <c r="J60" s="53">
        <v>0.96</v>
      </c>
      <c r="K60" s="53">
        <v>0.96</v>
      </c>
      <c r="L60" s="53">
        <v>0.96</v>
      </c>
      <c r="M60" s="53">
        <v>0.96</v>
      </c>
      <c r="N60" s="53">
        <v>0.96</v>
      </c>
      <c r="O60" s="53">
        <v>0.96</v>
      </c>
      <c r="P60" s="53">
        <v>0.96</v>
      </c>
      <c r="Q60" s="53">
        <v>0.96</v>
      </c>
      <c r="R60" s="53">
        <v>0.96</v>
      </c>
      <c r="S60" s="53">
        <v>0.96</v>
      </c>
      <c r="T60" s="53">
        <v>0.96</v>
      </c>
      <c r="U60" s="53">
        <v>0.96</v>
      </c>
      <c r="V60" s="53">
        <v>0.96</v>
      </c>
      <c r="W60" s="53">
        <v>0.96</v>
      </c>
      <c r="X60" s="53">
        <v>0.96</v>
      </c>
      <c r="Y60" s="53">
        <v>0.96</v>
      </c>
      <c r="Z60" s="53">
        <v>0.96</v>
      </c>
      <c r="AA60" s="53">
        <v>0.96</v>
      </c>
      <c r="AB60" s="53">
        <v>0.96</v>
      </c>
      <c r="AC60" s="53">
        <v>0.96</v>
      </c>
      <c r="AD60" s="53">
        <v>0.96</v>
      </c>
      <c r="AE60" s="53">
        <v>0.96</v>
      </c>
      <c r="AF60" s="53">
        <v>0.96</v>
      </c>
      <c r="AG60" s="53">
        <v>0.96</v>
      </c>
      <c r="AH60" s="53">
        <v>0.96</v>
      </c>
      <c r="AI60" s="53">
        <v>0.96</v>
      </c>
      <c r="AJ60" s="53">
        <v>0.96</v>
      </c>
      <c r="AK60" s="33">
        <v>0</v>
      </c>
    </row>
    <row r="61" spans="1:37" ht="15.75" customHeight="1" x14ac:dyDescent="0.15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</row>
    <row r="62" spans="1:37" ht="15" customHeight="1" x14ac:dyDescent="0.15">
      <c r="A62" s="26"/>
      <c r="B62" s="19" t="s">
        <v>473</v>
      </c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</row>
    <row r="63" spans="1:37" ht="15" customHeight="1" x14ac:dyDescent="0.2">
      <c r="A63" s="49" t="s">
        <v>474</v>
      </c>
      <c r="B63" s="16" t="s">
        <v>467</v>
      </c>
      <c r="C63" s="34">
        <v>20.537140000000001</v>
      </c>
      <c r="D63" s="34">
        <v>20.439444999999999</v>
      </c>
      <c r="E63" s="34">
        <v>20.349045</v>
      </c>
      <c r="F63" s="34">
        <v>20.466270000000002</v>
      </c>
      <c r="G63" s="34">
        <v>20.363602</v>
      </c>
      <c r="H63" s="34">
        <v>20.554328999999999</v>
      </c>
      <c r="I63" s="34">
        <v>20.653105</v>
      </c>
      <c r="J63" s="34">
        <v>20.626196</v>
      </c>
      <c r="K63" s="34">
        <v>20.621486999999998</v>
      </c>
      <c r="L63" s="34">
        <v>20.64123</v>
      </c>
      <c r="M63" s="34">
        <v>20.627844</v>
      </c>
      <c r="N63" s="34">
        <v>20.536940000000001</v>
      </c>
      <c r="O63" s="34">
        <v>20.501505000000002</v>
      </c>
      <c r="P63" s="34">
        <v>20.413281999999999</v>
      </c>
      <c r="Q63" s="34">
        <v>20.399070999999999</v>
      </c>
      <c r="R63" s="34">
        <v>20.458255999999999</v>
      </c>
      <c r="S63" s="34">
        <v>20.429285</v>
      </c>
      <c r="T63" s="34">
        <v>20.364529000000001</v>
      </c>
      <c r="U63" s="34">
        <v>20.373262</v>
      </c>
      <c r="V63" s="34">
        <v>20.367173999999999</v>
      </c>
      <c r="W63" s="34">
        <v>20.397617</v>
      </c>
      <c r="X63" s="34">
        <v>20.405455</v>
      </c>
      <c r="Y63" s="34">
        <v>20.39472</v>
      </c>
      <c r="Z63" s="34">
        <v>20.372592999999998</v>
      </c>
      <c r="AA63" s="34">
        <v>20.382771999999999</v>
      </c>
      <c r="AB63" s="34">
        <v>20.366734000000001</v>
      </c>
      <c r="AC63" s="34">
        <v>20.354519</v>
      </c>
      <c r="AD63" s="34">
        <v>20.355229999999999</v>
      </c>
      <c r="AE63" s="34">
        <v>20.386980000000001</v>
      </c>
      <c r="AF63" s="34">
        <v>20.356945</v>
      </c>
      <c r="AG63" s="34">
        <v>20.336355000000001</v>
      </c>
      <c r="AH63" s="34">
        <v>20.357395</v>
      </c>
      <c r="AI63" s="34">
        <v>20.34404</v>
      </c>
      <c r="AJ63" s="34">
        <v>20.347266999999999</v>
      </c>
      <c r="AK63" s="33">
        <v>-1.4100000000000001E-4</v>
      </c>
    </row>
    <row r="64" spans="1:37" ht="15" customHeight="1" x14ac:dyDescent="0.2">
      <c r="A64" s="49" t="s">
        <v>475</v>
      </c>
      <c r="B64" s="16" t="s">
        <v>476</v>
      </c>
      <c r="C64" s="34">
        <v>25.416302000000002</v>
      </c>
      <c r="D64" s="34">
        <v>25.057079000000002</v>
      </c>
      <c r="E64" s="34">
        <v>25.074783</v>
      </c>
      <c r="F64" s="34">
        <v>25.042176999999999</v>
      </c>
      <c r="G64" s="34">
        <v>24.938278</v>
      </c>
      <c r="H64" s="34">
        <v>24.964016000000001</v>
      </c>
      <c r="I64" s="34">
        <v>24.911818</v>
      </c>
      <c r="J64" s="34">
        <v>24.91433</v>
      </c>
      <c r="K64" s="34">
        <v>24.898243000000001</v>
      </c>
      <c r="L64" s="34">
        <v>24.920572</v>
      </c>
      <c r="M64" s="34">
        <v>24.903048999999999</v>
      </c>
      <c r="N64" s="34">
        <v>24.81945</v>
      </c>
      <c r="O64" s="34">
        <v>24.850802999999999</v>
      </c>
      <c r="P64" s="34">
        <v>24.769541</v>
      </c>
      <c r="Q64" s="34">
        <v>24.735579000000001</v>
      </c>
      <c r="R64" s="34">
        <v>24.729203999999999</v>
      </c>
      <c r="S64" s="34">
        <v>24.688946000000001</v>
      </c>
      <c r="T64" s="34">
        <v>24.612100999999999</v>
      </c>
      <c r="U64" s="34">
        <v>24.600828</v>
      </c>
      <c r="V64" s="34">
        <v>24.592124999999999</v>
      </c>
      <c r="W64" s="34">
        <v>24.569109000000001</v>
      </c>
      <c r="X64" s="34">
        <v>24.53866</v>
      </c>
      <c r="Y64" s="34">
        <v>24.501373000000001</v>
      </c>
      <c r="Z64" s="34">
        <v>24.474423999999999</v>
      </c>
      <c r="AA64" s="34">
        <v>24.491461000000001</v>
      </c>
      <c r="AB64" s="34">
        <v>24.462054999999999</v>
      </c>
      <c r="AC64" s="34">
        <v>24.426752</v>
      </c>
      <c r="AD64" s="34">
        <v>24.399635</v>
      </c>
      <c r="AE64" s="34">
        <v>24.407730000000001</v>
      </c>
      <c r="AF64" s="34">
        <v>24.328617000000001</v>
      </c>
      <c r="AG64" s="34">
        <v>24.285736</v>
      </c>
      <c r="AH64" s="34">
        <v>24.280874000000001</v>
      </c>
      <c r="AI64" s="34">
        <v>24.244130999999999</v>
      </c>
      <c r="AJ64" s="34">
        <v>24.256340000000002</v>
      </c>
      <c r="AK64" s="33">
        <v>-1.0139999999999999E-3</v>
      </c>
    </row>
    <row r="65" spans="1:37" ht="15" customHeight="1" x14ac:dyDescent="0.2">
      <c r="A65" s="49" t="s">
        <v>477</v>
      </c>
      <c r="B65" s="16" t="s">
        <v>478</v>
      </c>
      <c r="C65" s="34">
        <v>17.234355999999998</v>
      </c>
      <c r="D65" s="34">
        <v>17.205303000000001</v>
      </c>
      <c r="E65" s="34">
        <v>17.117476</v>
      </c>
      <c r="F65" s="34">
        <v>17.06934</v>
      </c>
      <c r="G65" s="34">
        <v>16.988295000000001</v>
      </c>
      <c r="H65" s="34">
        <v>17.022928</v>
      </c>
      <c r="I65" s="34">
        <v>17.071612999999999</v>
      </c>
      <c r="J65" s="34">
        <v>17.059359000000001</v>
      </c>
      <c r="K65" s="34">
        <v>17.037023999999999</v>
      </c>
      <c r="L65" s="34">
        <v>17.056746</v>
      </c>
      <c r="M65" s="34">
        <v>17.031739999999999</v>
      </c>
      <c r="N65" s="34">
        <v>16.978151</v>
      </c>
      <c r="O65" s="34">
        <v>16.968306999999999</v>
      </c>
      <c r="P65" s="34">
        <v>16.998640000000002</v>
      </c>
      <c r="Q65" s="34">
        <v>16.972049999999999</v>
      </c>
      <c r="R65" s="34">
        <v>17.002645000000001</v>
      </c>
      <c r="S65" s="34">
        <v>17.003274999999999</v>
      </c>
      <c r="T65" s="34">
        <v>17.003226999999999</v>
      </c>
      <c r="U65" s="34">
        <v>17.012267999999999</v>
      </c>
      <c r="V65" s="34">
        <v>17.012785000000001</v>
      </c>
      <c r="W65" s="34">
        <v>17.036083000000001</v>
      </c>
      <c r="X65" s="34">
        <v>17.044588000000001</v>
      </c>
      <c r="Y65" s="34">
        <v>17.050751000000002</v>
      </c>
      <c r="Z65" s="34">
        <v>17.064136999999999</v>
      </c>
      <c r="AA65" s="34">
        <v>17.081581</v>
      </c>
      <c r="AB65" s="34">
        <v>17.08465</v>
      </c>
      <c r="AC65" s="34">
        <v>17.087126000000001</v>
      </c>
      <c r="AD65" s="34">
        <v>17.088546999999998</v>
      </c>
      <c r="AE65" s="34">
        <v>17.086746000000002</v>
      </c>
      <c r="AF65" s="34">
        <v>17.085443000000001</v>
      </c>
      <c r="AG65" s="34">
        <v>17.080282</v>
      </c>
      <c r="AH65" s="34">
        <v>17.077895999999999</v>
      </c>
      <c r="AI65" s="34">
        <v>17.084911000000002</v>
      </c>
      <c r="AJ65" s="34">
        <v>17.086425999999999</v>
      </c>
      <c r="AK65" s="33">
        <v>-2.1699999999999999E-4</v>
      </c>
    </row>
    <row r="66" spans="1:37" ht="15" customHeight="1" x14ac:dyDescent="0.2">
      <c r="A66" s="49" t="s">
        <v>479</v>
      </c>
      <c r="B66" s="16" t="s">
        <v>461</v>
      </c>
      <c r="C66" s="34">
        <v>19.437477000000001</v>
      </c>
      <c r="D66" s="34">
        <v>19.706896</v>
      </c>
      <c r="E66" s="34">
        <v>19.588093000000001</v>
      </c>
      <c r="F66" s="34">
        <v>19.676338000000001</v>
      </c>
      <c r="G66" s="34">
        <v>19.593861</v>
      </c>
      <c r="H66" s="34">
        <v>19.763271</v>
      </c>
      <c r="I66" s="34">
        <v>19.874037000000001</v>
      </c>
      <c r="J66" s="34">
        <v>19.832982999999999</v>
      </c>
      <c r="K66" s="34">
        <v>19.854051999999999</v>
      </c>
      <c r="L66" s="34">
        <v>19.849159</v>
      </c>
      <c r="M66" s="34">
        <v>19.841605999999999</v>
      </c>
      <c r="N66" s="34">
        <v>19.838450999999999</v>
      </c>
      <c r="O66" s="34">
        <v>19.782232</v>
      </c>
      <c r="P66" s="34">
        <v>19.750865999999998</v>
      </c>
      <c r="Q66" s="34">
        <v>19.757529999999999</v>
      </c>
      <c r="R66" s="34">
        <v>19.792145000000001</v>
      </c>
      <c r="S66" s="34">
        <v>19.787579999999998</v>
      </c>
      <c r="T66" s="34">
        <v>19.792100999999999</v>
      </c>
      <c r="U66" s="34">
        <v>19.801369000000001</v>
      </c>
      <c r="V66" s="34">
        <v>19.790552000000002</v>
      </c>
      <c r="W66" s="34">
        <v>19.813770000000002</v>
      </c>
      <c r="X66" s="34">
        <v>19.823812</v>
      </c>
      <c r="Y66" s="34">
        <v>19.819962</v>
      </c>
      <c r="Z66" s="34">
        <v>19.817592999999999</v>
      </c>
      <c r="AA66" s="34">
        <v>19.814734000000001</v>
      </c>
      <c r="AB66" s="34">
        <v>19.808729</v>
      </c>
      <c r="AC66" s="34">
        <v>19.816939999999999</v>
      </c>
      <c r="AD66" s="34">
        <v>19.822158999999999</v>
      </c>
      <c r="AE66" s="34">
        <v>19.832388000000002</v>
      </c>
      <c r="AF66" s="34">
        <v>19.856539000000001</v>
      </c>
      <c r="AG66" s="34">
        <v>19.880623</v>
      </c>
      <c r="AH66" s="34">
        <v>19.899242000000001</v>
      </c>
      <c r="AI66" s="34">
        <v>19.884989000000001</v>
      </c>
      <c r="AJ66" s="34">
        <v>19.887484000000001</v>
      </c>
      <c r="AK66" s="33">
        <v>2.8499999999999999E-4</v>
      </c>
    </row>
    <row r="67" spans="1:37" ht="15" customHeight="1" x14ac:dyDescent="0.2">
      <c r="A67" s="49" t="s">
        <v>480</v>
      </c>
      <c r="B67" s="16" t="s">
        <v>481</v>
      </c>
      <c r="C67" s="34">
        <v>20.319486999999999</v>
      </c>
      <c r="D67" s="34">
        <v>19.866795</v>
      </c>
      <c r="E67" s="34">
        <v>19.877953000000002</v>
      </c>
      <c r="F67" s="34">
        <v>19.862864999999999</v>
      </c>
      <c r="G67" s="34">
        <v>19.866108000000001</v>
      </c>
      <c r="H67" s="34">
        <v>19.864163999999999</v>
      </c>
      <c r="I67" s="34">
        <v>19.86232</v>
      </c>
      <c r="J67" s="34">
        <v>19.858194000000001</v>
      </c>
      <c r="K67" s="34">
        <v>19.854407999999999</v>
      </c>
      <c r="L67" s="34">
        <v>19.851212</v>
      </c>
      <c r="M67" s="34">
        <v>19.848103999999999</v>
      </c>
      <c r="N67" s="34">
        <v>19.846712</v>
      </c>
      <c r="O67" s="34">
        <v>19.844584000000001</v>
      </c>
      <c r="P67" s="34">
        <v>19.843212000000001</v>
      </c>
      <c r="Q67" s="34">
        <v>19.839586000000001</v>
      </c>
      <c r="R67" s="34">
        <v>19.837956999999999</v>
      </c>
      <c r="S67" s="34">
        <v>19.837420999999999</v>
      </c>
      <c r="T67" s="34">
        <v>19.835992999999998</v>
      </c>
      <c r="U67" s="34">
        <v>19.833931</v>
      </c>
      <c r="V67" s="34">
        <v>19.832113</v>
      </c>
      <c r="W67" s="34">
        <v>19.829879999999999</v>
      </c>
      <c r="X67" s="34">
        <v>19.827466999999999</v>
      </c>
      <c r="Y67" s="34">
        <v>19.826221</v>
      </c>
      <c r="Z67" s="34">
        <v>19.825344000000001</v>
      </c>
      <c r="AA67" s="34">
        <v>19.824635000000001</v>
      </c>
      <c r="AB67" s="34">
        <v>19.824231999999999</v>
      </c>
      <c r="AC67" s="34">
        <v>19.824038999999999</v>
      </c>
      <c r="AD67" s="34">
        <v>19.823008999999999</v>
      </c>
      <c r="AE67" s="34">
        <v>19.821570999999999</v>
      </c>
      <c r="AF67" s="34">
        <v>19.888694999999998</v>
      </c>
      <c r="AG67" s="34">
        <v>19.887025999999999</v>
      </c>
      <c r="AH67" s="34">
        <v>19.885117999999999</v>
      </c>
      <c r="AI67" s="34">
        <v>19.883326</v>
      </c>
      <c r="AJ67" s="34">
        <v>19.881367000000001</v>
      </c>
      <c r="AK67" s="33">
        <v>2.3E-5</v>
      </c>
    </row>
    <row r="68" spans="1:37" ht="15" customHeight="1" x14ac:dyDescent="0.2">
      <c r="A68" s="49" t="s">
        <v>482</v>
      </c>
      <c r="B68" s="16" t="s">
        <v>483</v>
      </c>
      <c r="C68" s="34">
        <v>20.775822000000002</v>
      </c>
      <c r="D68" s="34">
        <v>20.838132999999999</v>
      </c>
      <c r="E68" s="34">
        <v>20.733785999999998</v>
      </c>
      <c r="F68" s="34">
        <v>20.902740000000001</v>
      </c>
      <c r="G68" s="34">
        <v>20.866161000000002</v>
      </c>
      <c r="H68" s="34">
        <v>20.867376</v>
      </c>
      <c r="I68" s="34">
        <v>20.866620999999999</v>
      </c>
      <c r="J68" s="34">
        <v>20.916288000000002</v>
      </c>
      <c r="K68" s="34">
        <v>20.915384</v>
      </c>
      <c r="L68" s="34">
        <v>20.913564999999998</v>
      </c>
      <c r="M68" s="34">
        <v>20.910665999999999</v>
      </c>
      <c r="N68" s="34">
        <v>20.907888</v>
      </c>
      <c r="O68" s="34">
        <v>20.903262999999999</v>
      </c>
      <c r="P68" s="34">
        <v>20.898401</v>
      </c>
      <c r="Q68" s="34">
        <v>20.889793000000001</v>
      </c>
      <c r="R68" s="34">
        <v>20.836566999999999</v>
      </c>
      <c r="S68" s="34">
        <v>20.829412000000001</v>
      </c>
      <c r="T68" s="34">
        <v>20.823454000000002</v>
      </c>
      <c r="U68" s="34">
        <v>20.814209000000002</v>
      </c>
      <c r="V68" s="34">
        <v>20.812381999999999</v>
      </c>
      <c r="W68" s="34">
        <v>20.811678000000001</v>
      </c>
      <c r="X68" s="34">
        <v>20.809002</v>
      </c>
      <c r="Y68" s="34">
        <v>20.807103999999999</v>
      </c>
      <c r="Z68" s="34">
        <v>20.806034</v>
      </c>
      <c r="AA68" s="34">
        <v>20.806111999999999</v>
      </c>
      <c r="AB68" s="34">
        <v>20.804993</v>
      </c>
      <c r="AC68" s="34">
        <v>20.804296000000001</v>
      </c>
      <c r="AD68" s="34">
        <v>20.804532999999999</v>
      </c>
      <c r="AE68" s="34">
        <v>20.804535000000001</v>
      </c>
      <c r="AF68" s="34">
        <v>20.801072999999999</v>
      </c>
      <c r="AG68" s="34">
        <v>20.800825</v>
      </c>
      <c r="AH68" s="34">
        <v>20.800813999999999</v>
      </c>
      <c r="AI68" s="34">
        <v>20.801849000000001</v>
      </c>
      <c r="AJ68" s="34">
        <v>20.801618999999999</v>
      </c>
      <c r="AK68" s="33">
        <v>-5.5000000000000002E-5</v>
      </c>
    </row>
    <row r="69" spans="1:37" ht="15" customHeight="1" x14ac:dyDescent="0.2">
      <c r="A69" s="49" t="s">
        <v>484</v>
      </c>
      <c r="B69" s="16" t="s">
        <v>485</v>
      </c>
      <c r="C69" s="34">
        <v>28.674879000000001</v>
      </c>
      <c r="D69" s="34">
        <v>28.554435999999999</v>
      </c>
      <c r="E69" s="34">
        <v>28.562546000000001</v>
      </c>
      <c r="F69" s="34">
        <v>28.504807</v>
      </c>
      <c r="G69" s="34">
        <v>28.443207000000001</v>
      </c>
      <c r="H69" s="34">
        <v>28.442011000000001</v>
      </c>
      <c r="I69" s="34">
        <v>28.435804000000001</v>
      </c>
      <c r="J69" s="34">
        <v>28.436997999999999</v>
      </c>
      <c r="K69" s="34">
        <v>28.439364999999999</v>
      </c>
      <c r="L69" s="34">
        <v>28.441151000000001</v>
      </c>
      <c r="M69" s="34">
        <v>28.441541999999998</v>
      </c>
      <c r="N69" s="34">
        <v>28.444378</v>
      </c>
      <c r="O69" s="34">
        <v>28.445307</v>
      </c>
      <c r="P69" s="34">
        <v>28.448008000000002</v>
      </c>
      <c r="Q69" s="34">
        <v>28.451091999999999</v>
      </c>
      <c r="R69" s="34">
        <v>28.453724000000001</v>
      </c>
      <c r="S69" s="34">
        <v>28.456078999999999</v>
      </c>
      <c r="T69" s="34">
        <v>28.459067999999998</v>
      </c>
      <c r="U69" s="34">
        <v>28.461366999999999</v>
      </c>
      <c r="V69" s="34">
        <v>28.462769000000002</v>
      </c>
      <c r="W69" s="34">
        <v>28.465333999999999</v>
      </c>
      <c r="X69" s="34">
        <v>28.467545999999999</v>
      </c>
      <c r="Y69" s="34">
        <v>28.468142</v>
      </c>
      <c r="Z69" s="34">
        <v>28.467697000000001</v>
      </c>
      <c r="AA69" s="34">
        <v>28.468544000000001</v>
      </c>
      <c r="AB69" s="34">
        <v>28.468433000000001</v>
      </c>
      <c r="AC69" s="34">
        <v>28.468116999999999</v>
      </c>
      <c r="AD69" s="34">
        <v>28.467950999999999</v>
      </c>
      <c r="AE69" s="34">
        <v>28.468955999999999</v>
      </c>
      <c r="AF69" s="34">
        <v>28.468081999999999</v>
      </c>
      <c r="AG69" s="34">
        <v>28.468615</v>
      </c>
      <c r="AH69" s="34">
        <v>28.468512</v>
      </c>
      <c r="AI69" s="34">
        <v>28.468487</v>
      </c>
      <c r="AJ69" s="34">
        <v>28.468031</v>
      </c>
      <c r="AK69" s="33">
        <v>-9.5000000000000005E-5</v>
      </c>
    </row>
    <row r="70" spans="1:37" ht="15" customHeight="1" x14ac:dyDescent="0.2">
      <c r="A70" s="49" t="s">
        <v>486</v>
      </c>
      <c r="B70" s="16" t="s">
        <v>487</v>
      </c>
      <c r="C70" s="34">
        <v>18.994087</v>
      </c>
      <c r="D70" s="34">
        <v>19.243162000000002</v>
      </c>
      <c r="E70" s="34">
        <v>19.070353000000001</v>
      </c>
      <c r="F70" s="34">
        <v>19.169922</v>
      </c>
      <c r="G70" s="34">
        <v>19.089600000000001</v>
      </c>
      <c r="H70" s="34">
        <v>19.276790999999999</v>
      </c>
      <c r="I70" s="34">
        <v>19.411289</v>
      </c>
      <c r="J70" s="34">
        <v>19.366067999999999</v>
      </c>
      <c r="K70" s="34">
        <v>19.385352999999999</v>
      </c>
      <c r="L70" s="34">
        <v>19.372706999999998</v>
      </c>
      <c r="M70" s="34">
        <v>19.360990999999999</v>
      </c>
      <c r="N70" s="34">
        <v>19.352909</v>
      </c>
      <c r="O70" s="34">
        <v>19.300653000000001</v>
      </c>
      <c r="P70" s="34">
        <v>19.265913000000001</v>
      </c>
      <c r="Q70" s="34">
        <v>19.264596999999998</v>
      </c>
      <c r="R70" s="34">
        <v>19.290289000000001</v>
      </c>
      <c r="S70" s="34">
        <v>19.284327000000001</v>
      </c>
      <c r="T70" s="34">
        <v>19.280676</v>
      </c>
      <c r="U70" s="34">
        <v>19.290565000000001</v>
      </c>
      <c r="V70" s="34">
        <v>19.277930999999999</v>
      </c>
      <c r="W70" s="34">
        <v>19.296233999999998</v>
      </c>
      <c r="X70" s="34">
        <v>19.305914000000001</v>
      </c>
      <c r="Y70" s="34">
        <v>19.302322</v>
      </c>
      <c r="Z70" s="34">
        <v>19.303664999999999</v>
      </c>
      <c r="AA70" s="34">
        <v>19.298279000000001</v>
      </c>
      <c r="AB70" s="34">
        <v>19.294079</v>
      </c>
      <c r="AC70" s="34">
        <v>19.303532000000001</v>
      </c>
      <c r="AD70" s="34">
        <v>19.313279999999999</v>
      </c>
      <c r="AE70" s="34">
        <v>19.326996000000001</v>
      </c>
      <c r="AF70" s="34">
        <v>19.356915000000001</v>
      </c>
      <c r="AG70" s="34">
        <v>19.385812999999999</v>
      </c>
      <c r="AH70" s="34">
        <v>19.410371999999999</v>
      </c>
      <c r="AI70" s="34">
        <v>19.396623999999999</v>
      </c>
      <c r="AJ70" s="34">
        <v>19.402521</v>
      </c>
      <c r="AK70" s="33">
        <v>2.5799999999999998E-4</v>
      </c>
    </row>
    <row r="71" spans="1:37" ht="15" customHeight="1" x14ac:dyDescent="0.2">
      <c r="A71" s="49" t="s">
        <v>488</v>
      </c>
      <c r="B71" s="16" t="s">
        <v>469</v>
      </c>
      <c r="C71" s="34">
        <v>22.116496999999999</v>
      </c>
      <c r="D71" s="34">
        <v>23.789541</v>
      </c>
      <c r="E71" s="34">
        <v>23.796752999999999</v>
      </c>
      <c r="F71" s="34">
        <v>23.826194999999998</v>
      </c>
      <c r="G71" s="34">
        <v>23.907088999999999</v>
      </c>
      <c r="H71" s="34">
        <v>23.930762999999999</v>
      </c>
      <c r="I71" s="34">
        <v>23.957257999999999</v>
      </c>
      <c r="J71" s="34">
        <v>23.986702000000001</v>
      </c>
      <c r="K71" s="34">
        <v>24.019024000000002</v>
      </c>
      <c r="L71" s="34">
        <v>24.054967999999999</v>
      </c>
      <c r="M71" s="34">
        <v>24.094473000000001</v>
      </c>
      <c r="N71" s="34">
        <v>24.137136000000002</v>
      </c>
      <c r="O71" s="34">
        <v>24.18609</v>
      </c>
      <c r="P71" s="34">
        <v>24.239874</v>
      </c>
      <c r="Q71" s="34">
        <v>24.258429</v>
      </c>
      <c r="R71" s="34">
        <v>24.257082</v>
      </c>
      <c r="S71" s="34">
        <v>24.255732999999999</v>
      </c>
      <c r="T71" s="34">
        <v>24.254387000000001</v>
      </c>
      <c r="U71" s="34">
        <v>24.253038</v>
      </c>
      <c r="V71" s="34">
        <v>24.25169</v>
      </c>
      <c r="W71" s="34">
        <v>24.250340999999999</v>
      </c>
      <c r="X71" s="34">
        <v>24.248991</v>
      </c>
      <c r="Y71" s="34">
        <v>24.247643</v>
      </c>
      <c r="Z71" s="34">
        <v>24.246292</v>
      </c>
      <c r="AA71" s="34">
        <v>24.244942000000002</v>
      </c>
      <c r="AB71" s="34">
        <v>24.243590999999999</v>
      </c>
      <c r="AC71" s="34">
        <v>24.242241</v>
      </c>
      <c r="AD71" s="34">
        <v>24.240888999999999</v>
      </c>
      <c r="AE71" s="34">
        <v>24.239538</v>
      </c>
      <c r="AF71" s="34">
        <v>24.238185999999999</v>
      </c>
      <c r="AG71" s="34">
        <v>24.236834000000002</v>
      </c>
      <c r="AH71" s="34">
        <v>24.235481</v>
      </c>
      <c r="AI71" s="34">
        <v>24.234128999999999</v>
      </c>
      <c r="AJ71" s="34">
        <v>24.232776999999999</v>
      </c>
      <c r="AK71" s="33">
        <v>5.7700000000000004E-4</v>
      </c>
    </row>
    <row r="72" spans="1:37" ht="15" customHeight="1" x14ac:dyDescent="0.2">
      <c r="A72" s="49" t="s">
        <v>489</v>
      </c>
      <c r="B72" s="16" t="s">
        <v>471</v>
      </c>
      <c r="C72" s="34">
        <v>26.218889000000001</v>
      </c>
      <c r="D72" s="34">
        <v>25.447502</v>
      </c>
      <c r="E72" s="34">
        <v>25.630147999999998</v>
      </c>
      <c r="F72" s="34">
        <v>25.765919</v>
      </c>
      <c r="G72" s="34">
        <v>26.388355000000001</v>
      </c>
      <c r="H72" s="34">
        <v>26.396355</v>
      </c>
      <c r="I72" s="34">
        <v>26.389751</v>
      </c>
      <c r="J72" s="34">
        <v>26.391817</v>
      </c>
      <c r="K72" s="34">
        <v>26.385069000000001</v>
      </c>
      <c r="L72" s="34">
        <v>26.391817</v>
      </c>
      <c r="M72" s="34">
        <v>26.385069000000001</v>
      </c>
      <c r="N72" s="34">
        <v>26.175567999999998</v>
      </c>
      <c r="O72" s="34">
        <v>26.169689000000002</v>
      </c>
      <c r="P72" s="34">
        <v>25.926773000000001</v>
      </c>
      <c r="Q72" s="34">
        <v>25.745951000000002</v>
      </c>
      <c r="R72" s="34">
        <v>25.671246</v>
      </c>
      <c r="S72" s="34">
        <v>25.497976000000001</v>
      </c>
      <c r="T72" s="34">
        <v>25.343997999999999</v>
      </c>
      <c r="U72" s="34">
        <v>25.256226000000002</v>
      </c>
      <c r="V72" s="34">
        <v>25.173838</v>
      </c>
      <c r="W72" s="34">
        <v>25.175093</v>
      </c>
      <c r="X72" s="34">
        <v>25.077670999999999</v>
      </c>
      <c r="Y72" s="34">
        <v>24.968132000000001</v>
      </c>
      <c r="Z72" s="34">
        <v>24.865974000000001</v>
      </c>
      <c r="AA72" s="34">
        <v>24.881556</v>
      </c>
      <c r="AB72" s="34">
        <v>24.859068000000001</v>
      </c>
      <c r="AC72" s="34">
        <v>24.773596000000001</v>
      </c>
      <c r="AD72" s="34">
        <v>24.759015999999999</v>
      </c>
      <c r="AE72" s="34">
        <v>24.856954999999999</v>
      </c>
      <c r="AF72" s="34">
        <v>24.625306999999999</v>
      </c>
      <c r="AG72" s="34">
        <v>24.423266999999999</v>
      </c>
      <c r="AH72" s="34">
        <v>24.423266999999999</v>
      </c>
      <c r="AI72" s="34">
        <v>24.423266999999999</v>
      </c>
      <c r="AJ72" s="34">
        <v>24.423266999999999</v>
      </c>
      <c r="AK72" s="33">
        <v>-1.2830000000000001E-3</v>
      </c>
    </row>
    <row r="73" spans="1:37" ht="15" customHeight="1" x14ac:dyDescent="0.2">
      <c r="A73" s="49" t="s">
        <v>490</v>
      </c>
      <c r="B73" s="16" t="s">
        <v>491</v>
      </c>
      <c r="C73" s="34">
        <v>0</v>
      </c>
      <c r="D73" s="34">
        <v>0</v>
      </c>
      <c r="E73" s="34">
        <v>0</v>
      </c>
      <c r="F73" s="34">
        <v>0</v>
      </c>
      <c r="G73" s="34">
        <v>0</v>
      </c>
      <c r="H73" s="34">
        <v>0</v>
      </c>
      <c r="I73" s="34">
        <v>0</v>
      </c>
      <c r="J73" s="34">
        <v>0</v>
      </c>
      <c r="K73" s="34">
        <v>0</v>
      </c>
      <c r="L73" s="34">
        <v>0</v>
      </c>
      <c r="M73" s="34">
        <v>0</v>
      </c>
      <c r="N73" s="34">
        <v>0</v>
      </c>
      <c r="O73" s="34">
        <v>0</v>
      </c>
      <c r="P73" s="34">
        <v>0</v>
      </c>
      <c r="Q73" s="34">
        <v>0</v>
      </c>
      <c r="R73" s="34">
        <v>0</v>
      </c>
      <c r="S73" s="34">
        <v>0</v>
      </c>
      <c r="T73" s="34">
        <v>0</v>
      </c>
      <c r="U73" s="34">
        <v>0</v>
      </c>
      <c r="V73" s="34">
        <v>0</v>
      </c>
      <c r="W73" s="34">
        <v>0</v>
      </c>
      <c r="X73" s="34">
        <v>0</v>
      </c>
      <c r="Y73" s="34">
        <v>0</v>
      </c>
      <c r="Z73" s="34">
        <v>0</v>
      </c>
      <c r="AA73" s="34">
        <v>0</v>
      </c>
      <c r="AB73" s="34">
        <v>0</v>
      </c>
      <c r="AC73" s="34">
        <v>0</v>
      </c>
      <c r="AD73" s="34">
        <v>0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3" t="s">
        <v>141</v>
      </c>
    </row>
    <row r="74" spans="1:37" ht="15" customHeight="1" x14ac:dyDescent="0.2">
      <c r="A74" s="49" t="s">
        <v>492</v>
      </c>
      <c r="B74" s="16" t="s">
        <v>493</v>
      </c>
      <c r="C74" s="34">
        <v>12.941471999999999</v>
      </c>
      <c r="D74" s="34">
        <v>11.314271</v>
      </c>
      <c r="E74" s="34">
        <v>11.31427</v>
      </c>
      <c r="F74" s="34">
        <v>11.31427</v>
      </c>
      <c r="G74" s="34">
        <v>11.31427</v>
      </c>
      <c r="H74" s="34">
        <v>11.31427</v>
      </c>
      <c r="I74" s="34">
        <v>11.31427</v>
      </c>
      <c r="J74" s="34">
        <v>11.31427</v>
      </c>
      <c r="K74" s="34">
        <v>11.314271</v>
      </c>
      <c r="L74" s="34">
        <v>11.314271</v>
      </c>
      <c r="M74" s="34">
        <v>11.31427</v>
      </c>
      <c r="N74" s="34">
        <v>11.31427</v>
      </c>
      <c r="O74" s="34">
        <v>11.31427</v>
      </c>
      <c r="P74" s="34">
        <v>11.314271</v>
      </c>
      <c r="Q74" s="34">
        <v>11.314271</v>
      </c>
      <c r="R74" s="34">
        <v>11.31427</v>
      </c>
      <c r="S74" s="34">
        <v>11.31427</v>
      </c>
      <c r="T74" s="34">
        <v>11.31427</v>
      </c>
      <c r="U74" s="34">
        <v>11.314271</v>
      </c>
      <c r="V74" s="34">
        <v>11.31427</v>
      </c>
      <c r="W74" s="34">
        <v>11.31427</v>
      </c>
      <c r="X74" s="34">
        <v>11.314271</v>
      </c>
      <c r="Y74" s="34">
        <v>11.314271</v>
      </c>
      <c r="Z74" s="34">
        <v>11.31427</v>
      </c>
      <c r="AA74" s="34">
        <v>11.314271</v>
      </c>
      <c r="AB74" s="34">
        <v>11.314271</v>
      </c>
      <c r="AC74" s="34">
        <v>11.31427</v>
      </c>
      <c r="AD74" s="34">
        <v>11.314271</v>
      </c>
      <c r="AE74" s="34">
        <v>11.31427</v>
      </c>
      <c r="AF74" s="34">
        <v>11.31427</v>
      </c>
      <c r="AG74" s="34">
        <v>11.31427</v>
      </c>
      <c r="AH74" s="34">
        <v>11.314271</v>
      </c>
      <c r="AI74" s="34">
        <v>11.314271</v>
      </c>
      <c r="AJ74" s="34">
        <v>11.314271</v>
      </c>
      <c r="AK74" s="33">
        <v>0</v>
      </c>
    </row>
    <row r="75" spans="1:37" ht="15.75" customHeight="1" x14ac:dyDescent="0.15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</row>
    <row r="76" spans="1:37" ht="15" customHeight="1" x14ac:dyDescent="0.15">
      <c r="A76" s="49" t="s">
        <v>494</v>
      </c>
      <c r="B76" s="19" t="s">
        <v>495</v>
      </c>
      <c r="C76" s="28">
        <v>3412</v>
      </c>
      <c r="D76" s="28">
        <v>3412</v>
      </c>
      <c r="E76" s="28">
        <v>3412</v>
      </c>
      <c r="F76" s="28">
        <v>3412</v>
      </c>
      <c r="G76" s="28">
        <v>3412</v>
      </c>
      <c r="H76" s="28">
        <v>3412</v>
      </c>
      <c r="I76" s="28">
        <v>3412</v>
      </c>
      <c r="J76" s="28">
        <v>3412</v>
      </c>
      <c r="K76" s="28">
        <v>3412</v>
      </c>
      <c r="L76" s="28">
        <v>3412</v>
      </c>
      <c r="M76" s="28">
        <v>3412</v>
      </c>
      <c r="N76" s="28">
        <v>3412</v>
      </c>
      <c r="O76" s="28">
        <v>3412</v>
      </c>
      <c r="P76" s="28">
        <v>3412</v>
      </c>
      <c r="Q76" s="28">
        <v>3412</v>
      </c>
      <c r="R76" s="28">
        <v>3412</v>
      </c>
      <c r="S76" s="28">
        <v>3412</v>
      </c>
      <c r="T76" s="28">
        <v>3412</v>
      </c>
      <c r="U76" s="28">
        <v>3412</v>
      </c>
      <c r="V76" s="28">
        <v>3412</v>
      </c>
      <c r="W76" s="28">
        <v>3412</v>
      </c>
      <c r="X76" s="28">
        <v>3412</v>
      </c>
      <c r="Y76" s="28">
        <v>3412</v>
      </c>
      <c r="Z76" s="28">
        <v>3412</v>
      </c>
      <c r="AA76" s="28">
        <v>3412</v>
      </c>
      <c r="AB76" s="28">
        <v>3412</v>
      </c>
      <c r="AC76" s="28">
        <v>3412</v>
      </c>
      <c r="AD76" s="28">
        <v>3412</v>
      </c>
      <c r="AE76" s="28">
        <v>3412</v>
      </c>
      <c r="AF76" s="28">
        <v>3412</v>
      </c>
      <c r="AG76" s="28">
        <v>3412</v>
      </c>
      <c r="AH76" s="28">
        <v>3412</v>
      </c>
      <c r="AI76" s="28">
        <v>3412</v>
      </c>
      <c r="AJ76" s="28">
        <v>3412</v>
      </c>
      <c r="AK76" s="29">
        <v>0</v>
      </c>
    </row>
    <row r="77" spans="1:37" ht="15" customHeight="1" x14ac:dyDescent="0.15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</row>
    <row r="78" spans="1:37" ht="15" customHeight="1" x14ac:dyDescent="0.15">
      <c r="A78" s="26"/>
      <c r="B78" s="130" t="s">
        <v>496</v>
      </c>
      <c r="C78" s="131"/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</row>
    <row r="79" spans="1:37" ht="15" customHeight="1" x14ac:dyDescent="0.15">
      <c r="A79" s="26"/>
      <c r="B79" s="51" t="s">
        <v>497</v>
      </c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</row>
    <row r="80" spans="1:37" ht="15" customHeight="1" x14ac:dyDescent="0.15">
      <c r="A80" s="26"/>
      <c r="B80" s="51" t="s">
        <v>498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</row>
    <row r="81" spans="1:37" ht="15" customHeight="1" x14ac:dyDescent="0.15">
      <c r="A81" s="26"/>
      <c r="B81" s="51" t="s">
        <v>376</v>
      </c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</row>
    <row r="82" spans="1:37" ht="15" customHeight="1" x14ac:dyDescent="0.15">
      <c r="A82" s="26"/>
      <c r="B82" s="51" t="s">
        <v>499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</row>
    <row r="83" spans="1:37" ht="15" customHeight="1" x14ac:dyDescent="0.15">
      <c r="A83" s="26"/>
      <c r="B83" s="51" t="s">
        <v>500</v>
      </c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</row>
    <row r="84" spans="1:37" ht="15" customHeight="1" x14ac:dyDescent="0.15">
      <c r="A84" s="26"/>
      <c r="B84" s="51" t="s">
        <v>501</v>
      </c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</row>
    <row r="85" spans="1:37" ht="15" customHeight="1" x14ac:dyDescent="0.15">
      <c r="A85" s="26"/>
      <c r="B85" s="51" t="s">
        <v>502</v>
      </c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</row>
    <row r="86" spans="1:37" ht="15.75" customHeight="1" x14ac:dyDescent="0.1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</row>
    <row r="87" spans="1:37" ht="15.75" customHeight="1" x14ac:dyDescent="0.1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</row>
    <row r="88" spans="1:37" ht="15.75" customHeight="1" x14ac:dyDescent="0.1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</row>
    <row r="89" spans="1:37" ht="15.75" customHeight="1" x14ac:dyDescent="0.1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</row>
    <row r="90" spans="1:37" ht="15.75" customHeight="1" x14ac:dyDescent="0.1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</row>
    <row r="91" spans="1:37" ht="15.75" customHeight="1" x14ac:dyDescent="0.1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</row>
    <row r="92" spans="1:37" ht="15.75" customHeight="1" x14ac:dyDescent="0.1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</row>
    <row r="93" spans="1:37" ht="15.75" customHeight="1" x14ac:dyDescent="0.1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</row>
    <row r="94" spans="1:37" ht="15.75" customHeight="1" x14ac:dyDescent="0.1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</row>
    <row r="95" spans="1:37" ht="15.75" customHeight="1" x14ac:dyDescent="0.1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</row>
    <row r="96" spans="1:37" ht="15.75" customHeight="1" x14ac:dyDescent="0.1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</row>
    <row r="97" spans="1:37" ht="15.75" customHeight="1" x14ac:dyDescent="0.1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</row>
    <row r="98" spans="1:37" ht="15.75" customHeight="1" x14ac:dyDescent="0.1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</row>
    <row r="99" spans="1:37" ht="15.75" customHeight="1" x14ac:dyDescent="0.1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</row>
    <row r="100" spans="1:37" ht="15.75" customHeight="1" x14ac:dyDescent="0.1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</row>
    <row r="101" spans="1:37" ht="15.75" customHeight="1" x14ac:dyDescent="0.1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</row>
    <row r="102" spans="1:37" ht="15.75" customHeight="1" x14ac:dyDescent="0.1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</row>
    <row r="103" spans="1:37" ht="15.75" customHeight="1" x14ac:dyDescent="0.1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</row>
    <row r="104" spans="1:37" ht="15.75" customHeight="1" x14ac:dyDescent="0.1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</row>
    <row r="105" spans="1:37" ht="15.75" customHeight="1" x14ac:dyDescent="0.1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</row>
    <row r="106" spans="1:37" ht="15.75" customHeight="1" x14ac:dyDescent="0.1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</row>
    <row r="107" spans="1:37" ht="15.75" customHeight="1" x14ac:dyDescent="0.1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</row>
    <row r="108" spans="1:37" ht="15.75" customHeight="1" x14ac:dyDescent="0.1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</row>
    <row r="109" spans="1:37" ht="15.75" customHeight="1" x14ac:dyDescent="0.1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</row>
    <row r="110" spans="1:37" ht="15.75" customHeight="1" x14ac:dyDescent="0.1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</row>
    <row r="111" spans="1:37" ht="15.75" customHeight="1" x14ac:dyDescent="0.1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</row>
    <row r="112" spans="1:37" ht="15.75" customHeight="1" x14ac:dyDescent="0.1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</row>
    <row r="113" spans="1:37" ht="15.75" customHeight="1" x14ac:dyDescent="0.1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</row>
    <row r="114" spans="1:37" ht="15.75" customHeight="1" x14ac:dyDescent="0.1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</row>
    <row r="115" spans="1:37" ht="15.75" customHeight="1" x14ac:dyDescent="0.1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</row>
    <row r="116" spans="1:37" ht="15.75" customHeight="1" x14ac:dyDescent="0.1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</row>
    <row r="117" spans="1:37" ht="15.75" customHeight="1" x14ac:dyDescent="0.1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</row>
    <row r="118" spans="1:37" ht="15.75" customHeight="1" x14ac:dyDescent="0.1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</row>
    <row r="119" spans="1:37" ht="15.75" customHeight="1" x14ac:dyDescent="0.1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</row>
    <row r="120" spans="1:37" ht="15.75" customHeight="1" x14ac:dyDescent="0.1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</row>
    <row r="121" spans="1:37" ht="15.75" customHeight="1" x14ac:dyDescent="0.1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</row>
    <row r="122" spans="1:37" ht="15.75" customHeight="1" x14ac:dyDescent="0.1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</row>
    <row r="123" spans="1:37" ht="15.75" customHeight="1" x14ac:dyDescent="0.1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</row>
    <row r="124" spans="1:37" ht="15.75" customHeight="1" x14ac:dyDescent="0.1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</row>
    <row r="125" spans="1:37" ht="15.75" customHeight="1" x14ac:dyDescent="0.1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</row>
    <row r="126" spans="1:37" ht="15.75" customHeight="1" x14ac:dyDescent="0.1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</row>
    <row r="127" spans="1:37" ht="15.75" customHeight="1" x14ac:dyDescent="0.1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</row>
    <row r="128" spans="1:37" ht="15.75" customHeight="1" x14ac:dyDescent="0.1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</row>
    <row r="129" spans="1:37" ht="15.75" customHeight="1" x14ac:dyDescent="0.1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</row>
    <row r="130" spans="1:37" ht="15.75" customHeight="1" x14ac:dyDescent="0.1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</row>
    <row r="131" spans="1:37" ht="15.75" customHeight="1" x14ac:dyDescent="0.1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</row>
    <row r="132" spans="1:37" ht="15.75" customHeight="1" x14ac:dyDescent="0.1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</row>
    <row r="133" spans="1:37" ht="15.75" customHeight="1" x14ac:dyDescent="0.1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</row>
    <row r="134" spans="1:37" ht="15.75" customHeight="1" x14ac:dyDescent="0.1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</row>
    <row r="135" spans="1:37" ht="15.75" customHeight="1" x14ac:dyDescent="0.1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</row>
    <row r="136" spans="1:37" ht="15.75" customHeight="1" x14ac:dyDescent="0.1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</row>
    <row r="137" spans="1:37" ht="15.75" customHeight="1" x14ac:dyDescent="0.1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</row>
    <row r="138" spans="1:37" ht="15.75" customHeight="1" x14ac:dyDescent="0.1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</row>
    <row r="139" spans="1:37" ht="15.75" customHeight="1" x14ac:dyDescent="0.1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</row>
    <row r="140" spans="1:37" ht="15.75" customHeight="1" x14ac:dyDescent="0.1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</row>
    <row r="141" spans="1:37" ht="15.75" customHeight="1" x14ac:dyDescent="0.1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</row>
    <row r="142" spans="1:37" ht="15.75" customHeight="1" x14ac:dyDescent="0.1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</row>
    <row r="143" spans="1:37" ht="15.75" customHeight="1" x14ac:dyDescent="0.1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</row>
    <row r="144" spans="1:37" ht="15.75" customHeight="1" x14ac:dyDescent="0.1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</row>
    <row r="145" spans="1:37" ht="15.75" customHeight="1" x14ac:dyDescent="0.1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</row>
    <row r="146" spans="1:37" ht="15.75" customHeight="1" x14ac:dyDescent="0.1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</row>
    <row r="147" spans="1:37" ht="15.75" customHeight="1" x14ac:dyDescent="0.1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</row>
    <row r="148" spans="1:37" ht="15.75" customHeight="1" x14ac:dyDescent="0.1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</row>
    <row r="149" spans="1:37" ht="15.75" customHeight="1" x14ac:dyDescent="0.1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</row>
    <row r="150" spans="1:37" ht="15.75" customHeight="1" x14ac:dyDescent="0.1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</row>
    <row r="151" spans="1:37" ht="15.75" customHeight="1" x14ac:dyDescent="0.1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</row>
    <row r="152" spans="1:37" ht="15.75" customHeight="1" x14ac:dyDescent="0.1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</row>
    <row r="153" spans="1:37" ht="15.75" customHeight="1" x14ac:dyDescent="0.1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</row>
    <row r="154" spans="1:37" ht="15.75" customHeight="1" x14ac:dyDescent="0.1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</row>
    <row r="155" spans="1:37" ht="15.75" customHeight="1" x14ac:dyDescent="0.1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</row>
    <row r="156" spans="1:37" ht="15.75" customHeight="1" x14ac:dyDescent="0.1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</row>
    <row r="157" spans="1:37" ht="15.75" customHeight="1" x14ac:dyDescent="0.1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</row>
    <row r="158" spans="1:37" ht="15.75" customHeight="1" x14ac:dyDescent="0.1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</row>
    <row r="159" spans="1:37" ht="15.75" customHeight="1" x14ac:dyDescent="0.1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</row>
    <row r="160" spans="1:37" ht="15.75" customHeight="1" x14ac:dyDescent="0.1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</row>
    <row r="161" spans="1:37" ht="15.75" customHeight="1" x14ac:dyDescent="0.1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</row>
    <row r="162" spans="1:37" ht="15.75" customHeight="1" x14ac:dyDescent="0.1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</row>
    <row r="163" spans="1:37" ht="15.75" customHeight="1" x14ac:dyDescent="0.1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</row>
    <row r="164" spans="1:37" ht="15.75" customHeight="1" x14ac:dyDescent="0.1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</row>
    <row r="165" spans="1:37" ht="15.75" customHeight="1" x14ac:dyDescent="0.1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</row>
    <row r="166" spans="1:37" ht="15.75" customHeight="1" x14ac:dyDescent="0.1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</row>
    <row r="167" spans="1:37" ht="15.75" customHeight="1" x14ac:dyDescent="0.1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</row>
    <row r="168" spans="1:37" ht="15.75" customHeight="1" x14ac:dyDescent="0.1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</row>
    <row r="169" spans="1:37" ht="15.75" customHeight="1" x14ac:dyDescent="0.1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</row>
    <row r="170" spans="1:37" ht="15.75" customHeight="1" x14ac:dyDescent="0.1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</row>
    <row r="171" spans="1:37" ht="15.75" customHeight="1" x14ac:dyDescent="0.1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</row>
    <row r="172" spans="1:37" ht="15.75" customHeight="1" x14ac:dyDescent="0.1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</row>
    <row r="173" spans="1:37" ht="15.75" customHeight="1" x14ac:dyDescent="0.1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</row>
    <row r="174" spans="1:37" ht="15.75" customHeight="1" x14ac:dyDescent="0.1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</row>
    <row r="175" spans="1:37" ht="15.75" customHeight="1" x14ac:dyDescent="0.1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</row>
    <row r="176" spans="1:37" ht="15.75" customHeight="1" x14ac:dyDescent="0.1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</row>
    <row r="177" spans="1:37" ht="15.75" customHeight="1" x14ac:dyDescent="0.1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</row>
    <row r="178" spans="1:37" ht="15.75" customHeight="1" x14ac:dyDescent="0.1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</row>
    <row r="179" spans="1:37" ht="15.75" customHeight="1" x14ac:dyDescent="0.1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</row>
    <row r="180" spans="1:37" ht="15.75" customHeight="1" x14ac:dyDescent="0.1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</row>
    <row r="181" spans="1:37" ht="15.75" customHeight="1" x14ac:dyDescent="0.1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</row>
    <row r="182" spans="1:37" ht="15.75" customHeight="1" x14ac:dyDescent="0.1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</row>
    <row r="183" spans="1:37" ht="15.75" customHeight="1" x14ac:dyDescent="0.1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</row>
    <row r="184" spans="1:37" ht="15.75" customHeight="1" x14ac:dyDescent="0.1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</row>
    <row r="185" spans="1:37" ht="15.75" customHeight="1" x14ac:dyDescent="0.1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</row>
    <row r="186" spans="1:37" ht="15.75" customHeight="1" x14ac:dyDescent="0.1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</row>
    <row r="187" spans="1:37" ht="15.75" customHeight="1" x14ac:dyDescent="0.1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</row>
    <row r="188" spans="1:37" ht="15.75" customHeight="1" x14ac:dyDescent="0.1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</row>
    <row r="189" spans="1:37" ht="15.75" customHeight="1" x14ac:dyDescent="0.1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</row>
    <row r="190" spans="1:37" ht="15.75" customHeight="1" x14ac:dyDescent="0.1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</row>
    <row r="191" spans="1:37" ht="15.75" customHeight="1" x14ac:dyDescent="0.1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</row>
    <row r="192" spans="1:37" ht="15.75" customHeight="1" x14ac:dyDescent="0.1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</row>
    <row r="193" spans="1:37" ht="15.75" customHeight="1" x14ac:dyDescent="0.1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</row>
    <row r="194" spans="1:37" ht="15.75" customHeight="1" x14ac:dyDescent="0.1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</row>
    <row r="195" spans="1:37" ht="15.75" customHeight="1" x14ac:dyDescent="0.1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</row>
    <row r="196" spans="1:37" ht="15.75" customHeight="1" x14ac:dyDescent="0.1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</row>
    <row r="197" spans="1:37" ht="15.75" customHeight="1" x14ac:dyDescent="0.1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</row>
    <row r="198" spans="1:37" ht="15.75" customHeight="1" x14ac:dyDescent="0.1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</row>
    <row r="199" spans="1:37" ht="15.75" customHeight="1" x14ac:dyDescent="0.1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</row>
    <row r="200" spans="1:37" ht="15.75" customHeight="1" x14ac:dyDescent="0.1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</row>
    <row r="201" spans="1:37" ht="15.75" customHeight="1" x14ac:dyDescent="0.1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</row>
    <row r="202" spans="1:37" ht="15.75" customHeight="1" x14ac:dyDescent="0.1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</row>
    <row r="203" spans="1:37" ht="15.75" customHeight="1" x14ac:dyDescent="0.1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</row>
    <row r="204" spans="1:37" ht="15.75" customHeight="1" x14ac:dyDescent="0.1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</row>
    <row r="205" spans="1:37" ht="15.75" customHeight="1" x14ac:dyDescent="0.1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</row>
    <row r="206" spans="1:37" ht="15.75" customHeight="1" x14ac:dyDescent="0.1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</row>
    <row r="207" spans="1:37" ht="15.75" customHeight="1" x14ac:dyDescent="0.1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</row>
    <row r="208" spans="1:37" ht="15.75" customHeight="1" x14ac:dyDescent="0.1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</row>
    <row r="209" spans="1:37" ht="15.75" customHeight="1" x14ac:dyDescent="0.1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</row>
    <row r="210" spans="1:37" ht="15.75" customHeight="1" x14ac:dyDescent="0.1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</row>
    <row r="211" spans="1:37" ht="15.75" customHeight="1" x14ac:dyDescent="0.1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</row>
    <row r="212" spans="1:37" ht="15.75" customHeight="1" x14ac:dyDescent="0.1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</row>
    <row r="213" spans="1:37" ht="15.75" customHeight="1" x14ac:dyDescent="0.1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</row>
    <row r="214" spans="1:37" ht="15.75" customHeight="1" x14ac:dyDescent="0.1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</row>
    <row r="215" spans="1:37" ht="15.75" customHeight="1" x14ac:dyDescent="0.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</row>
    <row r="216" spans="1:37" ht="15.75" customHeight="1" x14ac:dyDescent="0.1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</row>
    <row r="217" spans="1:37" ht="15.75" customHeight="1" x14ac:dyDescent="0.1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</row>
    <row r="218" spans="1:37" ht="15.75" customHeight="1" x14ac:dyDescent="0.1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</row>
    <row r="219" spans="1:37" ht="15.75" customHeight="1" x14ac:dyDescent="0.1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</row>
    <row r="220" spans="1:37" ht="15.75" customHeight="1" x14ac:dyDescent="0.1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</row>
    <row r="221" spans="1:37" ht="15.75" customHeight="1" x14ac:dyDescent="0.1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</row>
    <row r="222" spans="1:37" ht="15.75" customHeight="1" x14ac:dyDescent="0.1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</row>
    <row r="223" spans="1:37" ht="15.75" customHeight="1" x14ac:dyDescent="0.1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</row>
    <row r="224" spans="1:37" ht="15.75" customHeight="1" x14ac:dyDescent="0.1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</row>
    <row r="225" spans="1:37" ht="15.75" customHeight="1" x14ac:dyDescent="0.1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</row>
    <row r="226" spans="1:37" ht="15.75" customHeight="1" x14ac:dyDescent="0.1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</row>
    <row r="227" spans="1:37" ht="15.75" customHeight="1" x14ac:dyDescent="0.1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</row>
    <row r="228" spans="1:37" ht="15.75" customHeight="1" x14ac:dyDescent="0.1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</row>
    <row r="229" spans="1:37" ht="15.75" customHeight="1" x14ac:dyDescent="0.1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</row>
    <row r="230" spans="1:37" ht="15.75" customHeight="1" x14ac:dyDescent="0.1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</row>
    <row r="231" spans="1:37" ht="15.75" customHeight="1" x14ac:dyDescent="0.1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</row>
    <row r="232" spans="1:37" ht="15.75" customHeight="1" x14ac:dyDescent="0.1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</row>
    <row r="233" spans="1:37" ht="15.75" customHeight="1" x14ac:dyDescent="0.1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</row>
    <row r="234" spans="1:37" ht="15.75" customHeight="1" x14ac:dyDescent="0.1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</row>
    <row r="235" spans="1:37" ht="15.75" customHeight="1" x14ac:dyDescent="0.1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</row>
    <row r="236" spans="1:37" ht="15.75" customHeight="1" x14ac:dyDescent="0.1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</row>
    <row r="237" spans="1:37" ht="15.75" customHeight="1" x14ac:dyDescent="0.1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</row>
    <row r="238" spans="1:37" ht="15.75" customHeight="1" x14ac:dyDescent="0.1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</row>
    <row r="239" spans="1:37" ht="15.75" customHeight="1" x14ac:dyDescent="0.1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</row>
    <row r="240" spans="1:37" ht="15.75" customHeight="1" x14ac:dyDescent="0.1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</row>
    <row r="241" spans="1:37" ht="15.75" customHeight="1" x14ac:dyDescent="0.1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</row>
    <row r="242" spans="1:37" ht="15.75" customHeight="1" x14ac:dyDescent="0.1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</row>
    <row r="243" spans="1:37" ht="15.75" customHeight="1" x14ac:dyDescent="0.1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</row>
    <row r="244" spans="1:37" ht="15.75" customHeight="1" x14ac:dyDescent="0.1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</row>
    <row r="245" spans="1:37" ht="15.75" customHeight="1" x14ac:dyDescent="0.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</row>
    <row r="246" spans="1:37" ht="15.75" customHeight="1" x14ac:dyDescent="0.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</row>
    <row r="247" spans="1:37" ht="15.75" customHeight="1" x14ac:dyDescent="0.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</row>
    <row r="248" spans="1:37" ht="15.75" customHeight="1" x14ac:dyDescent="0.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</row>
    <row r="249" spans="1:37" ht="15.75" customHeight="1" x14ac:dyDescent="0.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</row>
    <row r="250" spans="1:37" ht="15.75" customHeight="1" x14ac:dyDescent="0.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</row>
    <row r="251" spans="1:37" ht="15.75" customHeight="1" x14ac:dyDescent="0.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</row>
    <row r="252" spans="1:37" ht="15.75" customHeight="1" x14ac:dyDescent="0.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</row>
    <row r="253" spans="1:37" ht="15.75" customHeight="1" x14ac:dyDescent="0.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</row>
    <row r="254" spans="1:37" ht="15.75" customHeight="1" x14ac:dyDescent="0.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</row>
    <row r="255" spans="1:37" ht="15.75" customHeight="1" x14ac:dyDescent="0.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</row>
    <row r="256" spans="1:37" ht="15.75" customHeight="1" x14ac:dyDescent="0.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</row>
    <row r="257" spans="1:37" ht="15.75" customHeight="1" x14ac:dyDescent="0.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</row>
    <row r="258" spans="1:37" ht="15.75" customHeight="1" x14ac:dyDescent="0.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</row>
    <row r="259" spans="1:37" ht="15.75" customHeight="1" x14ac:dyDescent="0.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</row>
    <row r="260" spans="1:37" ht="15.75" customHeight="1" x14ac:dyDescent="0.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</row>
    <row r="261" spans="1:37" ht="15.75" customHeight="1" x14ac:dyDescent="0.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</row>
    <row r="262" spans="1:37" ht="15.75" customHeight="1" x14ac:dyDescent="0.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</row>
    <row r="263" spans="1:37" ht="15.75" customHeight="1" x14ac:dyDescent="0.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</row>
    <row r="264" spans="1:37" ht="15.75" customHeight="1" x14ac:dyDescent="0.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</row>
    <row r="265" spans="1:37" ht="15.75" customHeight="1" x14ac:dyDescent="0.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</row>
    <row r="266" spans="1:37" ht="15.75" customHeight="1" x14ac:dyDescent="0.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</row>
    <row r="267" spans="1:37" ht="15.75" customHeight="1" x14ac:dyDescent="0.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</row>
    <row r="268" spans="1:37" ht="15.75" customHeight="1" x14ac:dyDescent="0.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</row>
    <row r="269" spans="1:37" ht="15.75" customHeight="1" x14ac:dyDescent="0.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</row>
    <row r="270" spans="1:37" ht="15.75" customHeight="1" x14ac:dyDescent="0.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</row>
    <row r="271" spans="1:37" ht="15.75" customHeight="1" x14ac:dyDescent="0.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</row>
    <row r="272" spans="1:37" ht="15.75" customHeight="1" x14ac:dyDescent="0.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</row>
    <row r="273" spans="1:37" ht="15.75" customHeight="1" x14ac:dyDescent="0.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</row>
    <row r="274" spans="1:37" ht="15.75" customHeight="1" x14ac:dyDescent="0.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</row>
    <row r="275" spans="1:37" ht="15.75" customHeight="1" x14ac:dyDescent="0.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</row>
    <row r="276" spans="1:37" ht="15.75" customHeight="1" x14ac:dyDescent="0.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</row>
    <row r="277" spans="1:37" ht="15.75" customHeight="1" x14ac:dyDescent="0.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</row>
    <row r="278" spans="1:37" ht="15.75" customHeight="1" x14ac:dyDescent="0.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</row>
    <row r="279" spans="1:37" ht="15.75" customHeight="1" x14ac:dyDescent="0.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</row>
    <row r="280" spans="1:37" ht="15.75" customHeight="1" x14ac:dyDescent="0.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</row>
    <row r="281" spans="1:37" ht="15.75" customHeight="1" x14ac:dyDescent="0.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</row>
    <row r="282" spans="1:37" ht="15.75" customHeight="1" x14ac:dyDescent="0.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</row>
    <row r="283" spans="1:37" ht="15.75" customHeight="1" x14ac:dyDescent="0.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</row>
    <row r="284" spans="1:37" ht="15.75" customHeight="1" x14ac:dyDescent="0.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</row>
    <row r="285" spans="1:37" ht="15.75" customHeight="1" x14ac:dyDescent="0.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</row>
    <row r="286" spans="1:37" ht="15.75" customHeight="1" x14ac:dyDescent="0.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</row>
    <row r="287" spans="1:37" ht="15.75" customHeight="1" x14ac:dyDescent="0.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</row>
    <row r="288" spans="1:37" ht="15.75" customHeight="1" x14ac:dyDescent="0.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</row>
    <row r="289" spans="1:37" ht="15.75" customHeight="1" x14ac:dyDescent="0.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</row>
    <row r="290" spans="1:37" ht="15.75" customHeight="1" x14ac:dyDescent="0.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</row>
    <row r="291" spans="1:37" ht="15.75" customHeight="1" x14ac:dyDescent="0.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</row>
    <row r="292" spans="1:37" ht="15.75" customHeight="1" x14ac:dyDescent="0.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</row>
    <row r="293" spans="1:37" ht="15.75" customHeight="1" x14ac:dyDescent="0.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</row>
    <row r="294" spans="1:37" ht="15.75" customHeight="1" x14ac:dyDescent="0.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</row>
    <row r="295" spans="1:37" ht="15.75" customHeight="1" x14ac:dyDescent="0.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</row>
    <row r="296" spans="1:37" ht="15.75" customHeight="1" x14ac:dyDescent="0.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</row>
    <row r="297" spans="1:37" ht="15.75" customHeight="1" x14ac:dyDescent="0.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</row>
    <row r="298" spans="1:37" ht="15.75" customHeight="1" x14ac:dyDescent="0.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</row>
    <row r="299" spans="1:37" ht="15.75" customHeight="1" x14ac:dyDescent="0.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</row>
    <row r="300" spans="1:37" ht="15.75" customHeight="1" x14ac:dyDescent="0.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</row>
    <row r="301" spans="1:37" ht="15.75" customHeight="1" x14ac:dyDescent="0.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</row>
    <row r="302" spans="1:37" ht="15.75" customHeight="1" x14ac:dyDescent="0.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</row>
    <row r="303" spans="1:37" ht="15.75" customHeight="1" x14ac:dyDescent="0.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</row>
    <row r="304" spans="1:37" ht="15.75" customHeight="1" x14ac:dyDescent="0.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</row>
    <row r="305" spans="1:37" ht="15.75" customHeight="1" x14ac:dyDescent="0.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</row>
    <row r="306" spans="1:37" ht="15.75" customHeight="1" x14ac:dyDescent="0.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</row>
    <row r="307" spans="1:37" ht="15.75" customHeight="1" x14ac:dyDescent="0.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</row>
    <row r="308" spans="1:37" ht="15.75" customHeight="1" x14ac:dyDescent="0.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</row>
    <row r="309" spans="1:37" ht="15.75" customHeight="1" x14ac:dyDescent="0.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</row>
    <row r="310" spans="1:37" ht="15.75" customHeight="1" x14ac:dyDescent="0.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</row>
    <row r="311" spans="1:37" ht="15.75" customHeight="1" x14ac:dyDescent="0.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</row>
    <row r="312" spans="1:37" ht="15.75" customHeight="1" x14ac:dyDescent="0.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</row>
    <row r="313" spans="1:37" ht="15.75" customHeight="1" x14ac:dyDescent="0.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</row>
    <row r="314" spans="1:37" ht="15.75" customHeight="1" x14ac:dyDescent="0.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</row>
    <row r="315" spans="1:37" ht="15.75" customHeight="1" x14ac:dyDescent="0.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</row>
    <row r="316" spans="1:37" ht="15.75" customHeight="1" x14ac:dyDescent="0.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</row>
    <row r="317" spans="1:37" ht="15.75" customHeight="1" x14ac:dyDescent="0.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</row>
    <row r="318" spans="1:37" ht="15.75" customHeight="1" x14ac:dyDescent="0.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</row>
    <row r="319" spans="1:37" ht="15.75" customHeight="1" x14ac:dyDescent="0.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</row>
    <row r="320" spans="1:37" ht="15.75" customHeight="1" x14ac:dyDescent="0.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</row>
    <row r="321" spans="1:37" ht="15.75" customHeight="1" x14ac:dyDescent="0.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</row>
    <row r="322" spans="1:37" ht="15.75" customHeight="1" x14ac:dyDescent="0.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</row>
    <row r="323" spans="1:37" ht="15.75" customHeight="1" x14ac:dyDescent="0.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</row>
    <row r="324" spans="1:37" ht="15.75" customHeight="1" x14ac:dyDescent="0.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</row>
    <row r="325" spans="1:37" ht="15.75" customHeight="1" x14ac:dyDescent="0.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</row>
    <row r="326" spans="1:37" ht="15.75" customHeight="1" x14ac:dyDescent="0.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</row>
    <row r="327" spans="1:37" ht="15.75" customHeight="1" x14ac:dyDescent="0.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</row>
    <row r="328" spans="1:37" ht="15.75" customHeight="1" x14ac:dyDescent="0.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</row>
    <row r="329" spans="1:37" ht="15.75" customHeight="1" x14ac:dyDescent="0.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</row>
    <row r="330" spans="1:37" ht="15.75" customHeight="1" x14ac:dyDescent="0.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</row>
    <row r="331" spans="1:37" ht="15.75" customHeight="1" x14ac:dyDescent="0.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</row>
    <row r="332" spans="1:37" ht="15.75" customHeight="1" x14ac:dyDescent="0.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</row>
    <row r="333" spans="1:37" ht="15.75" customHeight="1" x14ac:dyDescent="0.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</row>
    <row r="334" spans="1:37" ht="15.75" customHeight="1" x14ac:dyDescent="0.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</row>
    <row r="335" spans="1:37" ht="15.75" customHeight="1" x14ac:dyDescent="0.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</row>
    <row r="336" spans="1:37" ht="15.75" customHeight="1" x14ac:dyDescent="0.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</row>
    <row r="337" spans="1:37" ht="15.75" customHeight="1" x14ac:dyDescent="0.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</row>
    <row r="338" spans="1:37" ht="15.75" customHeight="1" x14ac:dyDescent="0.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</row>
    <row r="339" spans="1:37" ht="15.75" customHeight="1" x14ac:dyDescent="0.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</row>
    <row r="340" spans="1:37" ht="15.75" customHeight="1" x14ac:dyDescent="0.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</row>
    <row r="341" spans="1:37" ht="15.75" customHeight="1" x14ac:dyDescent="0.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</row>
    <row r="342" spans="1:37" ht="15.75" customHeight="1" x14ac:dyDescent="0.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</row>
    <row r="343" spans="1:37" ht="15.75" customHeight="1" x14ac:dyDescent="0.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</row>
    <row r="344" spans="1:37" ht="15.75" customHeight="1" x14ac:dyDescent="0.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</row>
    <row r="345" spans="1:37" ht="15.75" customHeight="1" x14ac:dyDescent="0.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</row>
    <row r="346" spans="1:37" ht="15.75" customHeight="1" x14ac:dyDescent="0.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</row>
    <row r="347" spans="1:37" ht="15.75" customHeight="1" x14ac:dyDescent="0.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</row>
    <row r="348" spans="1:37" ht="15.75" customHeight="1" x14ac:dyDescent="0.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</row>
    <row r="349" spans="1:37" ht="15.75" customHeight="1" x14ac:dyDescent="0.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</row>
    <row r="350" spans="1:37" ht="15.75" customHeight="1" x14ac:dyDescent="0.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</row>
    <row r="351" spans="1:37" ht="15.75" customHeight="1" x14ac:dyDescent="0.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</row>
    <row r="352" spans="1:37" ht="15.75" customHeight="1" x14ac:dyDescent="0.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</row>
    <row r="353" spans="1:37" ht="15.75" customHeight="1" x14ac:dyDescent="0.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</row>
    <row r="354" spans="1:37" ht="15.75" customHeight="1" x14ac:dyDescent="0.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</row>
    <row r="355" spans="1:37" ht="15.75" customHeight="1" x14ac:dyDescent="0.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</row>
    <row r="356" spans="1:37" ht="15.75" customHeight="1" x14ac:dyDescent="0.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</row>
    <row r="357" spans="1:37" ht="15.75" customHeight="1" x14ac:dyDescent="0.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</row>
    <row r="358" spans="1:37" ht="15.75" customHeight="1" x14ac:dyDescent="0.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</row>
    <row r="359" spans="1:37" ht="15.75" customHeight="1" x14ac:dyDescent="0.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</row>
    <row r="360" spans="1:37" ht="15.75" customHeight="1" x14ac:dyDescent="0.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</row>
    <row r="361" spans="1:37" ht="15.75" customHeight="1" x14ac:dyDescent="0.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</row>
    <row r="362" spans="1:37" ht="15.75" customHeight="1" x14ac:dyDescent="0.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</row>
    <row r="363" spans="1:37" ht="15.75" customHeight="1" x14ac:dyDescent="0.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</row>
    <row r="364" spans="1:37" ht="15.75" customHeight="1" x14ac:dyDescent="0.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</row>
    <row r="365" spans="1:37" ht="15.75" customHeight="1" x14ac:dyDescent="0.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</row>
    <row r="366" spans="1:37" ht="15.75" customHeight="1" x14ac:dyDescent="0.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</row>
    <row r="367" spans="1:37" ht="15.75" customHeight="1" x14ac:dyDescent="0.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</row>
    <row r="368" spans="1:37" ht="15.75" customHeight="1" x14ac:dyDescent="0.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</row>
    <row r="369" spans="1:37" ht="15.75" customHeight="1" x14ac:dyDescent="0.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</row>
    <row r="370" spans="1:37" ht="15.75" customHeight="1" x14ac:dyDescent="0.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</row>
    <row r="371" spans="1:37" ht="15.75" customHeight="1" x14ac:dyDescent="0.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</row>
    <row r="372" spans="1:37" ht="15.75" customHeight="1" x14ac:dyDescent="0.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</row>
    <row r="373" spans="1:37" ht="15.75" customHeight="1" x14ac:dyDescent="0.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</row>
    <row r="374" spans="1:37" ht="15.75" customHeight="1" x14ac:dyDescent="0.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</row>
    <row r="375" spans="1:37" ht="15.75" customHeight="1" x14ac:dyDescent="0.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</row>
    <row r="376" spans="1:37" ht="15.75" customHeight="1" x14ac:dyDescent="0.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</row>
    <row r="377" spans="1:37" ht="15.75" customHeight="1" x14ac:dyDescent="0.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</row>
    <row r="378" spans="1:37" ht="15.75" customHeight="1" x14ac:dyDescent="0.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</row>
    <row r="379" spans="1:37" ht="15.75" customHeight="1" x14ac:dyDescent="0.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</row>
    <row r="380" spans="1:37" ht="15.75" customHeight="1" x14ac:dyDescent="0.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</row>
    <row r="381" spans="1:37" ht="15.75" customHeight="1" x14ac:dyDescent="0.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</row>
    <row r="382" spans="1:37" ht="15.75" customHeight="1" x14ac:dyDescent="0.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</row>
    <row r="383" spans="1:37" ht="15.75" customHeight="1" x14ac:dyDescent="0.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</row>
    <row r="384" spans="1:37" ht="15.75" customHeight="1" x14ac:dyDescent="0.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</row>
    <row r="385" spans="1:37" ht="15.75" customHeight="1" x14ac:dyDescent="0.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</row>
    <row r="386" spans="1:37" ht="15.75" customHeight="1" x14ac:dyDescent="0.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</row>
    <row r="387" spans="1:37" ht="15.75" customHeight="1" x14ac:dyDescent="0.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</row>
    <row r="388" spans="1:37" ht="15.75" customHeight="1" x14ac:dyDescent="0.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</row>
    <row r="389" spans="1:37" ht="15.75" customHeight="1" x14ac:dyDescent="0.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</row>
    <row r="390" spans="1:37" ht="15.75" customHeight="1" x14ac:dyDescent="0.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</row>
    <row r="391" spans="1:37" ht="15.75" customHeight="1" x14ac:dyDescent="0.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</row>
    <row r="392" spans="1:37" ht="15.75" customHeight="1" x14ac:dyDescent="0.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</row>
    <row r="393" spans="1:37" ht="15.75" customHeight="1" x14ac:dyDescent="0.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</row>
    <row r="394" spans="1:37" ht="15.75" customHeight="1" x14ac:dyDescent="0.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</row>
    <row r="395" spans="1:37" ht="15.75" customHeight="1" x14ac:dyDescent="0.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</row>
    <row r="396" spans="1:37" ht="15.75" customHeight="1" x14ac:dyDescent="0.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</row>
    <row r="397" spans="1:37" ht="15.75" customHeight="1" x14ac:dyDescent="0.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</row>
    <row r="398" spans="1:37" ht="15.75" customHeight="1" x14ac:dyDescent="0.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</row>
    <row r="399" spans="1:37" ht="15.75" customHeight="1" x14ac:dyDescent="0.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</row>
    <row r="400" spans="1:37" ht="15.75" customHeight="1" x14ac:dyDescent="0.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</row>
    <row r="401" spans="1:37" ht="15.75" customHeight="1" x14ac:dyDescent="0.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</row>
    <row r="402" spans="1:37" ht="15.75" customHeight="1" x14ac:dyDescent="0.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</row>
    <row r="403" spans="1:37" ht="15.75" customHeight="1" x14ac:dyDescent="0.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</row>
    <row r="404" spans="1:37" ht="15.75" customHeight="1" x14ac:dyDescent="0.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</row>
    <row r="405" spans="1:37" ht="15.75" customHeight="1" x14ac:dyDescent="0.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</row>
    <row r="406" spans="1:37" ht="15.75" customHeight="1" x14ac:dyDescent="0.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</row>
    <row r="407" spans="1:37" ht="15.75" customHeight="1" x14ac:dyDescent="0.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</row>
    <row r="408" spans="1:37" ht="15.75" customHeight="1" x14ac:dyDescent="0.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</row>
    <row r="409" spans="1:37" ht="15.75" customHeight="1" x14ac:dyDescent="0.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</row>
    <row r="410" spans="1:37" ht="15.75" customHeight="1" x14ac:dyDescent="0.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</row>
    <row r="411" spans="1:37" ht="15.75" customHeight="1" x14ac:dyDescent="0.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</row>
    <row r="412" spans="1:37" ht="15.75" customHeight="1" x14ac:dyDescent="0.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</row>
    <row r="413" spans="1:37" ht="15.75" customHeight="1" x14ac:dyDescent="0.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</row>
    <row r="414" spans="1:37" ht="15.75" customHeight="1" x14ac:dyDescent="0.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</row>
    <row r="415" spans="1:37" ht="15.75" customHeight="1" x14ac:dyDescent="0.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</row>
    <row r="416" spans="1:37" ht="15.75" customHeight="1" x14ac:dyDescent="0.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</row>
    <row r="417" spans="1:37" ht="15.75" customHeight="1" x14ac:dyDescent="0.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</row>
    <row r="418" spans="1:37" ht="15.75" customHeight="1" x14ac:dyDescent="0.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</row>
    <row r="419" spans="1:37" ht="15.75" customHeight="1" x14ac:dyDescent="0.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</row>
    <row r="420" spans="1:37" ht="15.75" customHeight="1" x14ac:dyDescent="0.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</row>
    <row r="421" spans="1:37" ht="15.75" customHeight="1" x14ac:dyDescent="0.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</row>
    <row r="422" spans="1:37" ht="15.75" customHeight="1" x14ac:dyDescent="0.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</row>
    <row r="423" spans="1:37" ht="15.75" customHeight="1" x14ac:dyDescent="0.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</row>
    <row r="424" spans="1:37" ht="15.75" customHeight="1" x14ac:dyDescent="0.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</row>
    <row r="425" spans="1:37" ht="15.75" customHeight="1" x14ac:dyDescent="0.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</row>
    <row r="426" spans="1:37" ht="15.75" customHeight="1" x14ac:dyDescent="0.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</row>
    <row r="427" spans="1:37" ht="15.75" customHeight="1" x14ac:dyDescent="0.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</row>
    <row r="428" spans="1:37" ht="15.75" customHeight="1" x14ac:dyDescent="0.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</row>
    <row r="429" spans="1:37" ht="15.75" customHeight="1" x14ac:dyDescent="0.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</row>
    <row r="430" spans="1:37" ht="15.75" customHeight="1" x14ac:dyDescent="0.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</row>
    <row r="431" spans="1:37" ht="15.75" customHeight="1" x14ac:dyDescent="0.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</row>
    <row r="432" spans="1:37" ht="15.75" customHeight="1" x14ac:dyDescent="0.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</row>
    <row r="433" spans="1:37" ht="15.75" customHeight="1" x14ac:dyDescent="0.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</row>
    <row r="434" spans="1:37" ht="15.75" customHeight="1" x14ac:dyDescent="0.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</row>
    <row r="435" spans="1:37" ht="15.75" customHeight="1" x14ac:dyDescent="0.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</row>
    <row r="436" spans="1:37" ht="15.75" customHeight="1" x14ac:dyDescent="0.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</row>
    <row r="437" spans="1:37" ht="15.75" customHeight="1" x14ac:dyDescent="0.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</row>
    <row r="438" spans="1:37" ht="15.75" customHeight="1" x14ac:dyDescent="0.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</row>
    <row r="439" spans="1:37" ht="15.75" customHeight="1" x14ac:dyDescent="0.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</row>
    <row r="440" spans="1:37" ht="15.75" customHeight="1" x14ac:dyDescent="0.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</row>
    <row r="441" spans="1:37" ht="15.75" customHeight="1" x14ac:dyDescent="0.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</row>
    <row r="442" spans="1:37" ht="15.75" customHeight="1" x14ac:dyDescent="0.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</row>
    <row r="443" spans="1:37" ht="15.75" customHeight="1" x14ac:dyDescent="0.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</row>
    <row r="444" spans="1:37" ht="15.75" customHeight="1" x14ac:dyDescent="0.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</row>
    <row r="445" spans="1:37" ht="15.75" customHeight="1" x14ac:dyDescent="0.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</row>
    <row r="446" spans="1:37" ht="15.75" customHeight="1" x14ac:dyDescent="0.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</row>
    <row r="447" spans="1:37" ht="15.75" customHeight="1" x14ac:dyDescent="0.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</row>
    <row r="448" spans="1:37" ht="15.75" customHeight="1" x14ac:dyDescent="0.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</row>
    <row r="449" spans="1:37" ht="15.75" customHeight="1" x14ac:dyDescent="0.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</row>
    <row r="450" spans="1:37" ht="15.75" customHeight="1" x14ac:dyDescent="0.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</row>
    <row r="451" spans="1:37" ht="15.75" customHeight="1" x14ac:dyDescent="0.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</row>
    <row r="452" spans="1:37" ht="15.75" customHeight="1" x14ac:dyDescent="0.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</row>
    <row r="453" spans="1:37" ht="15.75" customHeight="1" x14ac:dyDescent="0.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</row>
    <row r="454" spans="1:37" ht="15.75" customHeight="1" x14ac:dyDescent="0.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</row>
    <row r="455" spans="1:37" ht="15.75" customHeight="1" x14ac:dyDescent="0.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</row>
    <row r="456" spans="1:37" ht="15.75" customHeight="1" x14ac:dyDescent="0.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</row>
    <row r="457" spans="1:37" ht="15.75" customHeight="1" x14ac:dyDescent="0.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</row>
    <row r="458" spans="1:37" ht="15.75" customHeight="1" x14ac:dyDescent="0.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</row>
    <row r="459" spans="1:37" ht="15.75" customHeight="1" x14ac:dyDescent="0.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</row>
    <row r="460" spans="1:37" ht="15.75" customHeight="1" x14ac:dyDescent="0.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</row>
    <row r="461" spans="1:37" ht="15.75" customHeight="1" x14ac:dyDescent="0.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</row>
    <row r="462" spans="1:37" ht="15.75" customHeight="1" x14ac:dyDescent="0.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</row>
    <row r="463" spans="1:37" ht="15.75" customHeight="1" x14ac:dyDescent="0.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</row>
    <row r="464" spans="1:37" ht="15.75" customHeight="1" x14ac:dyDescent="0.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</row>
    <row r="465" spans="1:37" ht="15.75" customHeight="1" x14ac:dyDescent="0.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</row>
    <row r="466" spans="1:37" ht="15.75" customHeight="1" x14ac:dyDescent="0.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</row>
    <row r="467" spans="1:37" ht="15.75" customHeight="1" x14ac:dyDescent="0.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</row>
    <row r="468" spans="1:37" ht="15.75" customHeight="1" x14ac:dyDescent="0.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</row>
    <row r="469" spans="1:37" ht="15.75" customHeight="1" x14ac:dyDescent="0.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</row>
    <row r="470" spans="1:37" ht="15.75" customHeight="1" x14ac:dyDescent="0.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</row>
    <row r="471" spans="1:37" ht="15.75" customHeight="1" x14ac:dyDescent="0.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</row>
    <row r="472" spans="1:37" ht="15.75" customHeight="1" x14ac:dyDescent="0.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</row>
    <row r="473" spans="1:37" ht="15.75" customHeight="1" x14ac:dyDescent="0.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</row>
    <row r="474" spans="1:37" ht="15.75" customHeight="1" x14ac:dyDescent="0.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</row>
    <row r="475" spans="1:37" ht="15.75" customHeight="1" x14ac:dyDescent="0.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</row>
    <row r="476" spans="1:37" ht="15.75" customHeight="1" x14ac:dyDescent="0.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</row>
    <row r="477" spans="1:37" ht="15.75" customHeight="1" x14ac:dyDescent="0.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</row>
    <row r="478" spans="1:37" ht="15.75" customHeight="1" x14ac:dyDescent="0.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</row>
    <row r="479" spans="1:37" ht="15.75" customHeight="1" x14ac:dyDescent="0.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</row>
    <row r="480" spans="1:37" ht="15.75" customHeight="1" x14ac:dyDescent="0.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</row>
    <row r="481" spans="1:37" ht="15.75" customHeight="1" x14ac:dyDescent="0.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</row>
    <row r="482" spans="1:37" ht="15.75" customHeight="1" x14ac:dyDescent="0.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</row>
    <row r="483" spans="1:37" ht="15.75" customHeight="1" x14ac:dyDescent="0.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</row>
    <row r="484" spans="1:37" ht="15.75" customHeight="1" x14ac:dyDescent="0.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</row>
    <row r="485" spans="1:37" ht="15.75" customHeight="1" x14ac:dyDescent="0.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</row>
    <row r="486" spans="1:37" ht="15.75" customHeight="1" x14ac:dyDescent="0.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</row>
    <row r="487" spans="1:37" ht="15.75" customHeight="1" x14ac:dyDescent="0.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</row>
    <row r="488" spans="1:37" ht="15.75" customHeight="1" x14ac:dyDescent="0.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</row>
    <row r="489" spans="1:37" ht="15.75" customHeight="1" x14ac:dyDescent="0.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</row>
    <row r="490" spans="1:37" ht="15.75" customHeight="1" x14ac:dyDescent="0.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</row>
    <row r="491" spans="1:37" ht="15.75" customHeight="1" x14ac:dyDescent="0.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</row>
    <row r="492" spans="1:37" ht="15.75" customHeight="1" x14ac:dyDescent="0.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</row>
    <row r="493" spans="1:37" ht="15.75" customHeight="1" x14ac:dyDescent="0.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</row>
    <row r="494" spans="1:37" ht="15.75" customHeight="1" x14ac:dyDescent="0.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</row>
    <row r="495" spans="1:37" ht="15.75" customHeight="1" x14ac:dyDescent="0.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</row>
    <row r="496" spans="1:37" ht="15.75" customHeight="1" x14ac:dyDescent="0.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</row>
    <row r="497" spans="1:37" ht="15.75" customHeight="1" x14ac:dyDescent="0.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</row>
    <row r="498" spans="1:37" ht="15.75" customHeight="1" x14ac:dyDescent="0.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</row>
    <row r="499" spans="1:37" ht="15.75" customHeight="1" x14ac:dyDescent="0.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</row>
    <row r="500" spans="1:37" ht="15.75" customHeight="1" x14ac:dyDescent="0.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</row>
    <row r="501" spans="1:37" ht="15.75" customHeight="1" x14ac:dyDescent="0.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</row>
    <row r="502" spans="1:37" ht="15.75" customHeight="1" x14ac:dyDescent="0.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</row>
    <row r="503" spans="1:37" ht="15.75" customHeight="1" x14ac:dyDescent="0.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</row>
    <row r="504" spans="1:37" ht="15.75" customHeight="1" x14ac:dyDescent="0.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</row>
    <row r="505" spans="1:37" ht="15.75" customHeight="1" x14ac:dyDescent="0.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</row>
    <row r="506" spans="1:37" ht="15.75" customHeight="1" x14ac:dyDescent="0.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</row>
    <row r="507" spans="1:37" ht="15.75" customHeight="1" x14ac:dyDescent="0.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</row>
    <row r="508" spans="1:37" ht="15.75" customHeight="1" x14ac:dyDescent="0.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</row>
    <row r="509" spans="1:37" ht="15.75" customHeight="1" x14ac:dyDescent="0.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</row>
    <row r="510" spans="1:37" ht="15.75" customHeight="1" x14ac:dyDescent="0.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</row>
    <row r="511" spans="1:37" ht="15.75" customHeight="1" x14ac:dyDescent="0.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</row>
    <row r="512" spans="1:37" ht="15.75" customHeight="1" x14ac:dyDescent="0.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</row>
    <row r="513" spans="1:37" ht="15.75" customHeight="1" x14ac:dyDescent="0.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</row>
    <row r="514" spans="1:37" ht="15.75" customHeight="1" x14ac:dyDescent="0.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</row>
    <row r="515" spans="1:37" ht="15.75" customHeight="1" x14ac:dyDescent="0.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</row>
    <row r="516" spans="1:37" ht="15.75" customHeight="1" x14ac:dyDescent="0.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</row>
    <row r="517" spans="1:37" ht="15.75" customHeight="1" x14ac:dyDescent="0.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</row>
    <row r="518" spans="1:37" ht="15.75" customHeight="1" x14ac:dyDescent="0.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</row>
    <row r="519" spans="1:37" ht="15.75" customHeight="1" x14ac:dyDescent="0.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</row>
    <row r="520" spans="1:37" ht="15.75" customHeight="1" x14ac:dyDescent="0.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</row>
    <row r="521" spans="1:37" ht="15.75" customHeight="1" x14ac:dyDescent="0.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</row>
    <row r="522" spans="1:37" ht="15.75" customHeight="1" x14ac:dyDescent="0.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</row>
    <row r="523" spans="1:37" ht="15.75" customHeight="1" x14ac:dyDescent="0.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</row>
    <row r="524" spans="1:37" ht="15.75" customHeight="1" x14ac:dyDescent="0.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</row>
    <row r="525" spans="1:37" ht="15.75" customHeight="1" x14ac:dyDescent="0.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</row>
    <row r="526" spans="1:37" ht="15.75" customHeight="1" x14ac:dyDescent="0.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</row>
    <row r="527" spans="1:37" ht="15.75" customHeight="1" x14ac:dyDescent="0.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</row>
    <row r="528" spans="1:37" ht="15.75" customHeight="1" x14ac:dyDescent="0.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</row>
    <row r="529" spans="1:37" ht="15.75" customHeight="1" x14ac:dyDescent="0.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</row>
    <row r="530" spans="1:37" ht="15.75" customHeight="1" x14ac:dyDescent="0.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</row>
    <row r="531" spans="1:37" ht="15.75" customHeight="1" x14ac:dyDescent="0.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</row>
    <row r="532" spans="1:37" ht="15.75" customHeight="1" x14ac:dyDescent="0.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</row>
    <row r="533" spans="1:37" ht="15.75" customHeight="1" x14ac:dyDescent="0.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</row>
    <row r="534" spans="1:37" ht="15.75" customHeight="1" x14ac:dyDescent="0.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</row>
    <row r="535" spans="1:37" ht="15.75" customHeight="1" x14ac:dyDescent="0.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</row>
    <row r="536" spans="1:37" ht="15.75" customHeight="1" x14ac:dyDescent="0.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</row>
    <row r="537" spans="1:37" ht="15.75" customHeight="1" x14ac:dyDescent="0.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</row>
    <row r="538" spans="1:37" ht="15.75" customHeight="1" x14ac:dyDescent="0.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</row>
    <row r="539" spans="1:37" ht="15.75" customHeight="1" x14ac:dyDescent="0.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</row>
    <row r="540" spans="1:37" ht="15.75" customHeight="1" x14ac:dyDescent="0.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</row>
    <row r="541" spans="1:37" ht="15.75" customHeight="1" x14ac:dyDescent="0.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</row>
    <row r="542" spans="1:37" ht="15.75" customHeight="1" x14ac:dyDescent="0.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</row>
    <row r="543" spans="1:37" ht="15.75" customHeight="1" x14ac:dyDescent="0.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</row>
    <row r="544" spans="1:37" ht="15.75" customHeight="1" x14ac:dyDescent="0.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</row>
    <row r="545" spans="1:37" ht="15.75" customHeight="1" x14ac:dyDescent="0.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</row>
    <row r="546" spans="1:37" ht="15.75" customHeight="1" x14ac:dyDescent="0.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</row>
    <row r="547" spans="1:37" ht="15.75" customHeight="1" x14ac:dyDescent="0.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</row>
    <row r="548" spans="1:37" ht="15.75" customHeight="1" x14ac:dyDescent="0.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</row>
    <row r="549" spans="1:37" ht="15.75" customHeight="1" x14ac:dyDescent="0.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</row>
    <row r="550" spans="1:37" ht="15.75" customHeight="1" x14ac:dyDescent="0.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</row>
    <row r="551" spans="1:37" ht="15.75" customHeight="1" x14ac:dyDescent="0.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</row>
    <row r="552" spans="1:37" ht="15.75" customHeight="1" x14ac:dyDescent="0.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</row>
    <row r="553" spans="1:37" ht="15.75" customHeight="1" x14ac:dyDescent="0.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</row>
    <row r="554" spans="1:37" ht="15.75" customHeight="1" x14ac:dyDescent="0.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</row>
    <row r="555" spans="1:37" ht="15.75" customHeight="1" x14ac:dyDescent="0.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</row>
    <row r="556" spans="1:37" ht="15.75" customHeight="1" x14ac:dyDescent="0.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</row>
    <row r="557" spans="1:37" ht="15.75" customHeight="1" x14ac:dyDescent="0.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</row>
    <row r="558" spans="1:37" ht="15.75" customHeight="1" x14ac:dyDescent="0.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</row>
    <row r="559" spans="1:37" ht="15.75" customHeight="1" x14ac:dyDescent="0.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</row>
    <row r="560" spans="1:37" ht="15.75" customHeight="1" x14ac:dyDescent="0.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</row>
    <row r="561" spans="1:37" ht="15.75" customHeight="1" x14ac:dyDescent="0.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</row>
    <row r="562" spans="1:37" ht="15.75" customHeight="1" x14ac:dyDescent="0.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</row>
    <row r="563" spans="1:37" ht="15.75" customHeight="1" x14ac:dyDescent="0.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</row>
    <row r="564" spans="1:37" ht="15.75" customHeight="1" x14ac:dyDescent="0.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</row>
    <row r="565" spans="1:37" ht="15.75" customHeight="1" x14ac:dyDescent="0.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</row>
    <row r="566" spans="1:37" ht="15.75" customHeight="1" x14ac:dyDescent="0.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</row>
    <row r="567" spans="1:37" ht="15.75" customHeight="1" x14ac:dyDescent="0.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</row>
    <row r="568" spans="1:37" ht="15.75" customHeight="1" x14ac:dyDescent="0.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</row>
    <row r="569" spans="1:37" ht="15.75" customHeight="1" x14ac:dyDescent="0.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</row>
    <row r="570" spans="1:37" ht="15.75" customHeight="1" x14ac:dyDescent="0.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</row>
    <row r="571" spans="1:37" ht="15.75" customHeight="1" x14ac:dyDescent="0.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</row>
    <row r="572" spans="1:37" ht="15.75" customHeight="1" x14ac:dyDescent="0.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</row>
    <row r="573" spans="1:37" ht="15.75" customHeight="1" x14ac:dyDescent="0.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</row>
    <row r="574" spans="1:37" ht="15.75" customHeight="1" x14ac:dyDescent="0.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</row>
    <row r="575" spans="1:37" ht="15.75" customHeight="1" x14ac:dyDescent="0.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</row>
    <row r="576" spans="1:37" ht="15.75" customHeight="1" x14ac:dyDescent="0.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</row>
    <row r="577" spans="1:37" ht="15.75" customHeight="1" x14ac:dyDescent="0.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</row>
    <row r="578" spans="1:37" ht="15.75" customHeight="1" x14ac:dyDescent="0.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</row>
    <row r="579" spans="1:37" ht="15.75" customHeight="1" x14ac:dyDescent="0.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</row>
    <row r="580" spans="1:37" ht="15.75" customHeight="1" x14ac:dyDescent="0.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</row>
    <row r="581" spans="1:37" ht="15.75" customHeight="1" x14ac:dyDescent="0.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</row>
    <row r="582" spans="1:37" ht="15.75" customHeight="1" x14ac:dyDescent="0.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</row>
    <row r="583" spans="1:37" ht="15.75" customHeight="1" x14ac:dyDescent="0.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</row>
    <row r="584" spans="1:37" ht="15.75" customHeight="1" x14ac:dyDescent="0.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</row>
    <row r="585" spans="1:37" ht="15.75" customHeight="1" x14ac:dyDescent="0.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</row>
    <row r="586" spans="1:37" ht="15.75" customHeight="1" x14ac:dyDescent="0.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</row>
    <row r="587" spans="1:37" ht="15.75" customHeight="1" x14ac:dyDescent="0.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</row>
    <row r="588" spans="1:37" ht="15.75" customHeight="1" x14ac:dyDescent="0.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</row>
    <row r="589" spans="1:37" ht="15.75" customHeight="1" x14ac:dyDescent="0.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</row>
    <row r="590" spans="1:37" ht="15.75" customHeight="1" x14ac:dyDescent="0.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</row>
    <row r="591" spans="1:37" ht="15.75" customHeight="1" x14ac:dyDescent="0.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</row>
    <row r="592" spans="1:37" ht="15.75" customHeight="1" x14ac:dyDescent="0.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</row>
    <row r="593" spans="1:37" ht="15.75" customHeight="1" x14ac:dyDescent="0.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</row>
    <row r="594" spans="1:37" ht="15.75" customHeight="1" x14ac:dyDescent="0.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</row>
    <row r="595" spans="1:37" ht="15.75" customHeight="1" x14ac:dyDescent="0.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</row>
    <row r="596" spans="1:37" ht="15.75" customHeight="1" x14ac:dyDescent="0.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</row>
    <row r="597" spans="1:37" ht="15.75" customHeight="1" x14ac:dyDescent="0.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</row>
    <row r="598" spans="1:37" ht="15.75" customHeight="1" x14ac:dyDescent="0.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</row>
    <row r="599" spans="1:37" ht="15.75" customHeight="1" x14ac:dyDescent="0.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</row>
    <row r="600" spans="1:37" ht="15.75" customHeight="1" x14ac:dyDescent="0.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</row>
    <row r="601" spans="1:37" ht="15.75" customHeight="1" x14ac:dyDescent="0.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</row>
    <row r="602" spans="1:37" ht="15.75" customHeight="1" x14ac:dyDescent="0.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</row>
    <row r="603" spans="1:37" ht="15.75" customHeight="1" x14ac:dyDescent="0.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</row>
    <row r="604" spans="1:37" ht="15.75" customHeight="1" x14ac:dyDescent="0.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</row>
    <row r="605" spans="1:37" ht="15.75" customHeight="1" x14ac:dyDescent="0.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</row>
    <row r="606" spans="1:37" ht="15.75" customHeight="1" x14ac:dyDescent="0.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</row>
    <row r="607" spans="1:37" ht="15.75" customHeight="1" x14ac:dyDescent="0.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</row>
    <row r="608" spans="1:37" ht="15.75" customHeight="1" x14ac:dyDescent="0.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</row>
    <row r="609" spans="1:37" ht="15.75" customHeight="1" x14ac:dyDescent="0.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</row>
    <row r="610" spans="1:37" ht="15.75" customHeight="1" x14ac:dyDescent="0.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</row>
    <row r="611" spans="1:37" ht="15.75" customHeight="1" x14ac:dyDescent="0.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</row>
    <row r="612" spans="1:37" ht="15.75" customHeight="1" x14ac:dyDescent="0.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</row>
    <row r="613" spans="1:37" ht="15.75" customHeight="1" x14ac:dyDescent="0.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</row>
    <row r="614" spans="1:37" ht="15.75" customHeight="1" x14ac:dyDescent="0.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</row>
    <row r="615" spans="1:37" ht="15.75" customHeight="1" x14ac:dyDescent="0.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</row>
    <row r="616" spans="1:37" ht="15.75" customHeight="1" x14ac:dyDescent="0.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</row>
    <row r="617" spans="1:37" ht="15.75" customHeight="1" x14ac:dyDescent="0.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</row>
    <row r="618" spans="1:37" ht="15.75" customHeight="1" x14ac:dyDescent="0.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</row>
    <row r="619" spans="1:37" ht="15.75" customHeight="1" x14ac:dyDescent="0.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</row>
    <row r="620" spans="1:37" ht="15.75" customHeight="1" x14ac:dyDescent="0.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</row>
    <row r="621" spans="1:37" ht="15.75" customHeight="1" x14ac:dyDescent="0.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</row>
    <row r="622" spans="1:37" ht="15.75" customHeight="1" x14ac:dyDescent="0.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</row>
    <row r="623" spans="1:37" ht="15.75" customHeight="1" x14ac:dyDescent="0.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</row>
    <row r="624" spans="1:37" ht="15.75" customHeight="1" x14ac:dyDescent="0.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</row>
    <row r="625" spans="1:37" ht="15.75" customHeight="1" x14ac:dyDescent="0.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</row>
    <row r="626" spans="1:37" ht="15.75" customHeight="1" x14ac:dyDescent="0.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</row>
    <row r="627" spans="1:37" ht="15.75" customHeight="1" x14ac:dyDescent="0.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</row>
    <row r="628" spans="1:37" ht="15.75" customHeight="1" x14ac:dyDescent="0.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</row>
    <row r="629" spans="1:37" ht="15.75" customHeight="1" x14ac:dyDescent="0.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</row>
    <row r="630" spans="1:37" ht="15.75" customHeight="1" x14ac:dyDescent="0.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</row>
    <row r="631" spans="1:37" ht="15.75" customHeight="1" x14ac:dyDescent="0.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</row>
    <row r="632" spans="1:37" ht="15.75" customHeight="1" x14ac:dyDescent="0.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</row>
    <row r="633" spans="1:37" ht="15.75" customHeight="1" x14ac:dyDescent="0.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</row>
    <row r="634" spans="1:37" ht="15.75" customHeight="1" x14ac:dyDescent="0.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</row>
    <row r="635" spans="1:37" ht="15.75" customHeight="1" x14ac:dyDescent="0.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</row>
    <row r="636" spans="1:37" ht="15.75" customHeight="1" x14ac:dyDescent="0.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</row>
    <row r="637" spans="1:37" ht="15.75" customHeight="1" x14ac:dyDescent="0.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</row>
    <row r="638" spans="1:37" ht="15.75" customHeight="1" x14ac:dyDescent="0.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</row>
    <row r="639" spans="1:37" ht="15.75" customHeight="1" x14ac:dyDescent="0.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</row>
    <row r="640" spans="1:37" ht="15.75" customHeight="1" x14ac:dyDescent="0.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</row>
    <row r="641" spans="1:37" ht="15.75" customHeight="1" x14ac:dyDescent="0.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</row>
    <row r="642" spans="1:37" ht="15.75" customHeight="1" x14ac:dyDescent="0.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</row>
    <row r="643" spans="1:37" ht="15.75" customHeight="1" x14ac:dyDescent="0.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</row>
    <row r="644" spans="1:37" ht="15.75" customHeight="1" x14ac:dyDescent="0.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</row>
    <row r="645" spans="1:37" ht="15.75" customHeight="1" x14ac:dyDescent="0.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</row>
    <row r="646" spans="1:37" ht="15.75" customHeight="1" x14ac:dyDescent="0.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</row>
    <row r="647" spans="1:37" ht="15.75" customHeight="1" x14ac:dyDescent="0.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</row>
    <row r="648" spans="1:37" ht="15.75" customHeight="1" x14ac:dyDescent="0.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</row>
    <row r="649" spans="1:37" ht="15.75" customHeight="1" x14ac:dyDescent="0.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</row>
    <row r="650" spans="1:37" ht="15.75" customHeight="1" x14ac:dyDescent="0.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</row>
    <row r="651" spans="1:37" ht="15.75" customHeight="1" x14ac:dyDescent="0.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</row>
    <row r="652" spans="1:37" ht="15.75" customHeight="1" x14ac:dyDescent="0.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</row>
    <row r="653" spans="1:37" ht="15.75" customHeight="1" x14ac:dyDescent="0.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</row>
    <row r="654" spans="1:37" ht="15.75" customHeight="1" x14ac:dyDescent="0.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</row>
    <row r="655" spans="1:37" ht="15.75" customHeight="1" x14ac:dyDescent="0.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</row>
    <row r="656" spans="1:37" ht="15.75" customHeight="1" x14ac:dyDescent="0.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</row>
    <row r="657" spans="1:37" ht="15.75" customHeight="1" x14ac:dyDescent="0.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</row>
    <row r="658" spans="1:37" ht="15.75" customHeight="1" x14ac:dyDescent="0.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</row>
    <row r="659" spans="1:37" ht="15.75" customHeight="1" x14ac:dyDescent="0.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</row>
    <row r="660" spans="1:37" ht="15.75" customHeight="1" x14ac:dyDescent="0.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</row>
    <row r="661" spans="1:37" ht="15.75" customHeight="1" x14ac:dyDescent="0.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</row>
    <row r="662" spans="1:37" ht="15.75" customHeight="1" x14ac:dyDescent="0.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</row>
    <row r="663" spans="1:37" ht="15.75" customHeight="1" x14ac:dyDescent="0.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</row>
    <row r="664" spans="1:37" ht="15.75" customHeight="1" x14ac:dyDescent="0.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</row>
    <row r="665" spans="1:37" ht="15.75" customHeight="1" x14ac:dyDescent="0.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</row>
    <row r="666" spans="1:37" ht="15.75" customHeight="1" x14ac:dyDescent="0.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</row>
    <row r="667" spans="1:37" ht="15.75" customHeight="1" x14ac:dyDescent="0.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</row>
    <row r="668" spans="1:37" ht="15.75" customHeight="1" x14ac:dyDescent="0.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</row>
    <row r="669" spans="1:37" ht="15.75" customHeight="1" x14ac:dyDescent="0.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</row>
    <row r="670" spans="1:37" ht="15.75" customHeight="1" x14ac:dyDescent="0.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</row>
    <row r="671" spans="1:37" ht="15.75" customHeight="1" x14ac:dyDescent="0.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</row>
    <row r="672" spans="1:37" ht="15.75" customHeight="1" x14ac:dyDescent="0.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</row>
    <row r="673" spans="1:37" ht="15.75" customHeight="1" x14ac:dyDescent="0.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</row>
    <row r="674" spans="1:37" ht="15.75" customHeight="1" x14ac:dyDescent="0.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</row>
    <row r="675" spans="1:37" ht="15.75" customHeight="1" x14ac:dyDescent="0.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</row>
    <row r="676" spans="1:37" ht="15.75" customHeight="1" x14ac:dyDescent="0.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</row>
    <row r="677" spans="1:37" ht="15.75" customHeight="1" x14ac:dyDescent="0.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</row>
    <row r="678" spans="1:37" ht="15.75" customHeight="1" x14ac:dyDescent="0.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</row>
    <row r="679" spans="1:37" ht="15.75" customHeight="1" x14ac:dyDescent="0.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</row>
    <row r="680" spans="1:37" ht="15.75" customHeight="1" x14ac:dyDescent="0.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</row>
    <row r="681" spans="1:37" ht="15.75" customHeight="1" x14ac:dyDescent="0.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</row>
    <row r="682" spans="1:37" ht="15.75" customHeight="1" x14ac:dyDescent="0.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</row>
    <row r="683" spans="1:37" ht="15.75" customHeight="1" x14ac:dyDescent="0.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</row>
    <row r="684" spans="1:37" ht="15.75" customHeight="1" x14ac:dyDescent="0.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</row>
    <row r="685" spans="1:37" ht="15.75" customHeight="1" x14ac:dyDescent="0.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</row>
    <row r="686" spans="1:37" ht="15.75" customHeight="1" x14ac:dyDescent="0.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</row>
    <row r="687" spans="1:37" ht="15.75" customHeight="1" x14ac:dyDescent="0.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</row>
    <row r="688" spans="1:37" ht="15.75" customHeight="1" x14ac:dyDescent="0.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</row>
    <row r="689" spans="1:37" ht="15.75" customHeight="1" x14ac:dyDescent="0.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</row>
    <row r="690" spans="1:37" ht="15.75" customHeight="1" x14ac:dyDescent="0.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</row>
    <row r="691" spans="1:37" ht="15.75" customHeight="1" x14ac:dyDescent="0.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</row>
    <row r="692" spans="1:37" ht="15.75" customHeight="1" x14ac:dyDescent="0.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</row>
    <row r="693" spans="1:37" ht="15.75" customHeight="1" x14ac:dyDescent="0.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</row>
    <row r="694" spans="1:37" ht="15.75" customHeight="1" x14ac:dyDescent="0.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</row>
    <row r="695" spans="1:37" ht="15.75" customHeight="1" x14ac:dyDescent="0.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</row>
    <row r="696" spans="1:37" ht="15.75" customHeight="1" x14ac:dyDescent="0.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</row>
    <row r="697" spans="1:37" ht="15.75" customHeight="1" x14ac:dyDescent="0.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</row>
    <row r="698" spans="1:37" ht="15.75" customHeight="1" x14ac:dyDescent="0.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</row>
    <row r="699" spans="1:37" ht="15.75" customHeight="1" x14ac:dyDescent="0.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</row>
    <row r="700" spans="1:37" ht="15.75" customHeight="1" x14ac:dyDescent="0.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</row>
    <row r="701" spans="1:37" ht="15.75" customHeight="1" x14ac:dyDescent="0.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</row>
    <row r="702" spans="1:37" ht="15.75" customHeight="1" x14ac:dyDescent="0.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</row>
    <row r="703" spans="1:37" ht="15.75" customHeight="1" x14ac:dyDescent="0.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</row>
    <row r="704" spans="1:37" ht="15.75" customHeight="1" x14ac:dyDescent="0.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</row>
    <row r="705" spans="1:37" ht="15.75" customHeight="1" x14ac:dyDescent="0.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</row>
    <row r="706" spans="1:37" ht="15.75" customHeight="1" x14ac:dyDescent="0.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</row>
    <row r="707" spans="1:37" ht="15.75" customHeight="1" x14ac:dyDescent="0.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</row>
    <row r="708" spans="1:37" ht="15.75" customHeight="1" x14ac:dyDescent="0.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</row>
    <row r="709" spans="1:37" ht="15.75" customHeight="1" x14ac:dyDescent="0.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</row>
    <row r="710" spans="1:37" ht="15.75" customHeight="1" x14ac:dyDescent="0.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</row>
    <row r="711" spans="1:37" ht="15.75" customHeight="1" x14ac:dyDescent="0.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</row>
    <row r="712" spans="1:37" ht="15.75" customHeight="1" x14ac:dyDescent="0.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</row>
    <row r="713" spans="1:37" ht="15.75" customHeight="1" x14ac:dyDescent="0.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</row>
    <row r="714" spans="1:37" ht="15.75" customHeight="1" x14ac:dyDescent="0.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</row>
    <row r="715" spans="1:37" ht="15.75" customHeight="1" x14ac:dyDescent="0.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</row>
    <row r="716" spans="1:37" ht="15.75" customHeight="1" x14ac:dyDescent="0.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</row>
    <row r="717" spans="1:37" ht="15.75" customHeight="1" x14ac:dyDescent="0.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</row>
    <row r="718" spans="1:37" ht="15.75" customHeight="1" x14ac:dyDescent="0.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</row>
    <row r="719" spans="1:37" ht="15.75" customHeight="1" x14ac:dyDescent="0.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</row>
    <row r="720" spans="1:37" ht="15.75" customHeight="1" x14ac:dyDescent="0.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</row>
    <row r="721" spans="1:37" ht="15.75" customHeight="1" x14ac:dyDescent="0.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</row>
    <row r="722" spans="1:37" ht="15.75" customHeight="1" x14ac:dyDescent="0.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</row>
    <row r="723" spans="1:37" ht="15.75" customHeight="1" x14ac:dyDescent="0.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</row>
    <row r="724" spans="1:37" ht="15.75" customHeight="1" x14ac:dyDescent="0.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</row>
    <row r="725" spans="1:37" ht="15.75" customHeight="1" x14ac:dyDescent="0.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</row>
    <row r="726" spans="1:37" ht="15.75" customHeight="1" x14ac:dyDescent="0.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</row>
    <row r="727" spans="1:37" ht="15.75" customHeight="1" x14ac:dyDescent="0.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</row>
    <row r="728" spans="1:37" ht="15.75" customHeight="1" x14ac:dyDescent="0.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</row>
    <row r="729" spans="1:37" ht="15.75" customHeight="1" x14ac:dyDescent="0.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</row>
    <row r="730" spans="1:37" ht="15.75" customHeight="1" x14ac:dyDescent="0.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</row>
    <row r="731" spans="1:37" ht="15.75" customHeight="1" x14ac:dyDescent="0.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</row>
    <row r="732" spans="1:37" ht="15.75" customHeight="1" x14ac:dyDescent="0.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</row>
    <row r="733" spans="1:37" ht="15.75" customHeight="1" x14ac:dyDescent="0.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</row>
    <row r="734" spans="1:37" ht="15.75" customHeight="1" x14ac:dyDescent="0.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</row>
    <row r="735" spans="1:37" ht="15.75" customHeight="1" x14ac:dyDescent="0.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</row>
    <row r="736" spans="1:37" ht="15.75" customHeight="1" x14ac:dyDescent="0.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</row>
    <row r="737" spans="1:37" ht="15.75" customHeight="1" x14ac:dyDescent="0.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</row>
    <row r="738" spans="1:37" ht="15.75" customHeight="1" x14ac:dyDescent="0.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</row>
    <row r="739" spans="1:37" ht="15.75" customHeight="1" x14ac:dyDescent="0.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</row>
    <row r="740" spans="1:37" ht="15.75" customHeight="1" x14ac:dyDescent="0.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</row>
    <row r="741" spans="1:37" ht="15.75" customHeight="1" x14ac:dyDescent="0.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</row>
    <row r="742" spans="1:37" ht="15.75" customHeight="1" x14ac:dyDescent="0.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</row>
    <row r="743" spans="1:37" ht="15.75" customHeight="1" x14ac:dyDescent="0.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</row>
    <row r="744" spans="1:37" ht="15.75" customHeight="1" x14ac:dyDescent="0.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</row>
    <row r="745" spans="1:37" ht="15.75" customHeight="1" x14ac:dyDescent="0.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</row>
    <row r="746" spans="1:37" ht="15.75" customHeight="1" x14ac:dyDescent="0.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</row>
    <row r="747" spans="1:37" ht="15.75" customHeight="1" x14ac:dyDescent="0.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</row>
    <row r="748" spans="1:37" ht="15.75" customHeight="1" x14ac:dyDescent="0.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</row>
    <row r="749" spans="1:37" ht="15.75" customHeight="1" x14ac:dyDescent="0.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</row>
    <row r="750" spans="1:37" ht="15.75" customHeight="1" x14ac:dyDescent="0.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</row>
    <row r="751" spans="1:37" ht="15.75" customHeight="1" x14ac:dyDescent="0.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</row>
    <row r="752" spans="1:37" ht="15.75" customHeight="1" x14ac:dyDescent="0.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</row>
    <row r="753" spans="1:37" ht="15.75" customHeight="1" x14ac:dyDescent="0.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</row>
    <row r="754" spans="1:37" ht="15.75" customHeight="1" x14ac:dyDescent="0.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</row>
    <row r="755" spans="1:37" ht="15.75" customHeight="1" x14ac:dyDescent="0.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</row>
    <row r="756" spans="1:37" ht="15.75" customHeight="1" x14ac:dyDescent="0.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</row>
    <row r="757" spans="1:37" ht="15.75" customHeight="1" x14ac:dyDescent="0.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</row>
    <row r="758" spans="1:37" ht="15.75" customHeight="1" x14ac:dyDescent="0.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</row>
    <row r="759" spans="1:37" ht="15.75" customHeight="1" x14ac:dyDescent="0.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</row>
    <row r="760" spans="1:37" ht="15.75" customHeight="1" x14ac:dyDescent="0.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</row>
    <row r="761" spans="1:37" ht="15.75" customHeight="1" x14ac:dyDescent="0.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</row>
    <row r="762" spans="1:37" ht="15.75" customHeight="1" x14ac:dyDescent="0.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</row>
    <row r="763" spans="1:37" ht="15.75" customHeight="1" x14ac:dyDescent="0.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</row>
    <row r="764" spans="1:37" ht="15.75" customHeight="1" x14ac:dyDescent="0.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</row>
    <row r="765" spans="1:37" ht="15.75" customHeight="1" x14ac:dyDescent="0.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</row>
    <row r="766" spans="1:37" ht="15.75" customHeight="1" x14ac:dyDescent="0.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</row>
    <row r="767" spans="1:37" ht="15.75" customHeight="1" x14ac:dyDescent="0.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</row>
    <row r="768" spans="1:37" ht="15.75" customHeight="1" x14ac:dyDescent="0.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</row>
    <row r="769" spans="1:37" ht="15.75" customHeight="1" x14ac:dyDescent="0.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</row>
    <row r="770" spans="1:37" ht="15.75" customHeight="1" x14ac:dyDescent="0.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</row>
    <row r="771" spans="1:37" ht="15.75" customHeight="1" x14ac:dyDescent="0.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</row>
    <row r="772" spans="1:37" ht="15.75" customHeight="1" x14ac:dyDescent="0.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</row>
    <row r="773" spans="1:37" ht="15.75" customHeight="1" x14ac:dyDescent="0.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</row>
    <row r="774" spans="1:37" ht="15.75" customHeight="1" x14ac:dyDescent="0.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</row>
    <row r="775" spans="1:37" ht="15.75" customHeight="1" x14ac:dyDescent="0.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</row>
    <row r="776" spans="1:37" ht="15.75" customHeight="1" x14ac:dyDescent="0.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</row>
    <row r="777" spans="1:37" ht="15.75" customHeight="1" x14ac:dyDescent="0.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</row>
    <row r="778" spans="1:37" ht="15.75" customHeight="1" x14ac:dyDescent="0.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</row>
    <row r="779" spans="1:37" ht="15.75" customHeight="1" x14ac:dyDescent="0.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</row>
    <row r="780" spans="1:37" ht="15.75" customHeight="1" x14ac:dyDescent="0.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</row>
    <row r="781" spans="1:37" ht="15.75" customHeight="1" x14ac:dyDescent="0.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</row>
    <row r="782" spans="1:37" ht="15.75" customHeight="1" x14ac:dyDescent="0.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</row>
    <row r="783" spans="1:37" ht="15.75" customHeight="1" x14ac:dyDescent="0.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</row>
    <row r="784" spans="1:37" ht="15.75" customHeight="1" x14ac:dyDescent="0.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</row>
    <row r="785" spans="1:37" ht="15.75" customHeight="1" x14ac:dyDescent="0.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</row>
    <row r="786" spans="1:37" ht="15.75" customHeight="1" x14ac:dyDescent="0.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</row>
    <row r="787" spans="1:37" ht="15.75" customHeight="1" x14ac:dyDescent="0.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</row>
    <row r="788" spans="1:37" ht="15.75" customHeight="1" x14ac:dyDescent="0.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</row>
    <row r="789" spans="1:37" ht="15.75" customHeight="1" x14ac:dyDescent="0.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</row>
    <row r="790" spans="1:37" ht="15.75" customHeight="1" x14ac:dyDescent="0.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</row>
    <row r="791" spans="1:37" ht="15.75" customHeight="1" x14ac:dyDescent="0.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</row>
    <row r="792" spans="1:37" ht="15.75" customHeight="1" x14ac:dyDescent="0.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</row>
    <row r="793" spans="1:37" ht="15.75" customHeight="1" x14ac:dyDescent="0.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</row>
    <row r="794" spans="1:37" ht="15.75" customHeight="1" x14ac:dyDescent="0.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</row>
    <row r="795" spans="1:37" ht="15.75" customHeight="1" x14ac:dyDescent="0.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</row>
    <row r="796" spans="1:37" ht="15.75" customHeight="1" x14ac:dyDescent="0.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</row>
    <row r="797" spans="1:37" ht="15.75" customHeight="1" x14ac:dyDescent="0.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</row>
    <row r="798" spans="1:37" ht="15.75" customHeight="1" x14ac:dyDescent="0.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</row>
    <row r="799" spans="1:37" ht="15.75" customHeight="1" x14ac:dyDescent="0.1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</row>
    <row r="800" spans="1:37" ht="15.75" customHeight="1" x14ac:dyDescent="0.1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</row>
    <row r="801" spans="1:37" ht="15.75" customHeight="1" x14ac:dyDescent="0.1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</row>
    <row r="802" spans="1:37" ht="15.75" customHeight="1" x14ac:dyDescent="0.1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</row>
    <row r="803" spans="1:37" ht="15.75" customHeight="1" x14ac:dyDescent="0.1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</row>
    <row r="804" spans="1:37" ht="15.75" customHeight="1" x14ac:dyDescent="0.1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</row>
    <row r="805" spans="1:37" ht="15.75" customHeight="1" x14ac:dyDescent="0.1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</row>
    <row r="806" spans="1:37" ht="15.75" customHeight="1" x14ac:dyDescent="0.1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</row>
    <row r="807" spans="1:37" ht="15.75" customHeight="1" x14ac:dyDescent="0.1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</row>
    <row r="808" spans="1:37" ht="15.75" customHeight="1" x14ac:dyDescent="0.1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</row>
    <row r="809" spans="1:37" ht="15.75" customHeight="1" x14ac:dyDescent="0.1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</row>
    <row r="810" spans="1:37" ht="15.75" customHeight="1" x14ac:dyDescent="0.1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</row>
    <row r="811" spans="1:37" ht="15.75" customHeight="1" x14ac:dyDescent="0.1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</row>
    <row r="812" spans="1:37" ht="15.75" customHeight="1" x14ac:dyDescent="0.1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</row>
    <row r="813" spans="1:37" ht="15.75" customHeight="1" x14ac:dyDescent="0.1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</row>
    <row r="814" spans="1:37" ht="15.75" customHeight="1" x14ac:dyDescent="0.1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</row>
    <row r="815" spans="1:37" ht="15.75" customHeight="1" x14ac:dyDescent="0.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</row>
    <row r="816" spans="1:37" ht="15.75" customHeight="1" x14ac:dyDescent="0.1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</row>
    <row r="817" spans="1:37" ht="15.75" customHeight="1" x14ac:dyDescent="0.1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</row>
    <row r="818" spans="1:37" ht="15.75" customHeight="1" x14ac:dyDescent="0.1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</row>
    <row r="819" spans="1:37" ht="15.75" customHeight="1" x14ac:dyDescent="0.1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</row>
    <row r="820" spans="1:37" ht="15.75" customHeight="1" x14ac:dyDescent="0.1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</row>
    <row r="821" spans="1:37" ht="15.75" customHeight="1" x14ac:dyDescent="0.1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</row>
    <row r="822" spans="1:37" ht="15.75" customHeight="1" x14ac:dyDescent="0.1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</row>
    <row r="823" spans="1:37" ht="15.75" customHeight="1" x14ac:dyDescent="0.1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</row>
    <row r="824" spans="1:37" ht="15.75" customHeight="1" x14ac:dyDescent="0.1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</row>
    <row r="825" spans="1:37" ht="15.75" customHeight="1" x14ac:dyDescent="0.1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</row>
    <row r="826" spans="1:37" ht="15.75" customHeight="1" x14ac:dyDescent="0.1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</row>
    <row r="827" spans="1:37" ht="15.75" customHeight="1" x14ac:dyDescent="0.1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</row>
    <row r="828" spans="1:37" ht="15.75" customHeight="1" x14ac:dyDescent="0.1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</row>
    <row r="829" spans="1:37" ht="15.75" customHeight="1" x14ac:dyDescent="0.1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</row>
    <row r="830" spans="1:37" ht="15.75" customHeight="1" x14ac:dyDescent="0.1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</row>
    <row r="831" spans="1:37" ht="15.75" customHeight="1" x14ac:dyDescent="0.1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</row>
    <row r="832" spans="1:37" ht="15.75" customHeight="1" x14ac:dyDescent="0.1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</row>
    <row r="833" spans="1:37" ht="15.75" customHeight="1" x14ac:dyDescent="0.1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</row>
    <row r="834" spans="1:37" ht="15.75" customHeight="1" x14ac:dyDescent="0.1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</row>
    <row r="835" spans="1:37" ht="15.75" customHeight="1" x14ac:dyDescent="0.1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</row>
    <row r="836" spans="1:37" ht="15.75" customHeight="1" x14ac:dyDescent="0.1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</row>
    <row r="837" spans="1:37" ht="15.75" customHeight="1" x14ac:dyDescent="0.1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</row>
    <row r="838" spans="1:37" ht="15.75" customHeight="1" x14ac:dyDescent="0.1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</row>
    <row r="839" spans="1:37" ht="15.75" customHeight="1" x14ac:dyDescent="0.1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</row>
    <row r="840" spans="1:37" ht="15.75" customHeight="1" x14ac:dyDescent="0.1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</row>
    <row r="841" spans="1:37" ht="15.75" customHeight="1" x14ac:dyDescent="0.1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</row>
    <row r="842" spans="1:37" ht="15.75" customHeight="1" x14ac:dyDescent="0.1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</row>
    <row r="843" spans="1:37" ht="15.75" customHeight="1" x14ac:dyDescent="0.1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</row>
    <row r="844" spans="1:37" ht="15.75" customHeight="1" x14ac:dyDescent="0.1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</row>
    <row r="845" spans="1:37" ht="15.75" customHeight="1" x14ac:dyDescent="0.1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</row>
    <row r="846" spans="1:37" ht="15.75" customHeight="1" x14ac:dyDescent="0.1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</row>
    <row r="847" spans="1:37" ht="15.75" customHeight="1" x14ac:dyDescent="0.1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</row>
    <row r="848" spans="1:37" ht="15.75" customHeight="1" x14ac:dyDescent="0.1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</row>
    <row r="849" spans="1:37" ht="15.75" customHeight="1" x14ac:dyDescent="0.1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</row>
    <row r="850" spans="1:37" ht="15.75" customHeight="1" x14ac:dyDescent="0.1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</row>
    <row r="851" spans="1:37" ht="15.75" customHeight="1" x14ac:dyDescent="0.1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</row>
    <row r="852" spans="1:37" ht="15.75" customHeight="1" x14ac:dyDescent="0.1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</row>
    <row r="853" spans="1:37" ht="15.75" customHeight="1" x14ac:dyDescent="0.1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</row>
    <row r="854" spans="1:37" ht="15.75" customHeight="1" x14ac:dyDescent="0.1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</row>
    <row r="855" spans="1:37" ht="15.75" customHeight="1" x14ac:dyDescent="0.1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</row>
    <row r="856" spans="1:37" ht="15.75" customHeight="1" x14ac:dyDescent="0.1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</row>
    <row r="857" spans="1:37" ht="15.75" customHeight="1" x14ac:dyDescent="0.1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</row>
    <row r="858" spans="1:37" ht="15.75" customHeight="1" x14ac:dyDescent="0.1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</row>
    <row r="859" spans="1:37" ht="15.75" customHeight="1" x14ac:dyDescent="0.1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</row>
    <row r="860" spans="1:37" ht="15.75" customHeight="1" x14ac:dyDescent="0.1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</row>
    <row r="861" spans="1:37" ht="15.75" customHeight="1" x14ac:dyDescent="0.1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</row>
    <row r="862" spans="1:37" ht="15.75" customHeight="1" x14ac:dyDescent="0.1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</row>
    <row r="863" spans="1:37" ht="15.75" customHeight="1" x14ac:dyDescent="0.1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</row>
    <row r="864" spans="1:37" ht="15.75" customHeight="1" x14ac:dyDescent="0.1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</row>
    <row r="865" spans="1:37" ht="15.75" customHeight="1" x14ac:dyDescent="0.1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</row>
    <row r="866" spans="1:37" ht="15.75" customHeight="1" x14ac:dyDescent="0.1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</row>
    <row r="867" spans="1:37" ht="15.75" customHeight="1" x14ac:dyDescent="0.1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</row>
    <row r="868" spans="1:37" ht="15.75" customHeight="1" x14ac:dyDescent="0.1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</row>
    <row r="869" spans="1:37" ht="15.75" customHeight="1" x14ac:dyDescent="0.1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</row>
    <row r="870" spans="1:37" ht="15.75" customHeight="1" x14ac:dyDescent="0.1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</row>
    <row r="871" spans="1:37" ht="15.75" customHeight="1" x14ac:dyDescent="0.1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</row>
    <row r="872" spans="1:37" ht="15.75" customHeight="1" x14ac:dyDescent="0.1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</row>
    <row r="873" spans="1:37" ht="15.75" customHeight="1" x14ac:dyDescent="0.1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</row>
    <row r="874" spans="1:37" ht="15.75" customHeight="1" x14ac:dyDescent="0.1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</row>
    <row r="875" spans="1:37" ht="15.75" customHeight="1" x14ac:dyDescent="0.1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</row>
    <row r="876" spans="1:37" ht="15.75" customHeight="1" x14ac:dyDescent="0.1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</row>
    <row r="877" spans="1:37" ht="15.75" customHeight="1" x14ac:dyDescent="0.1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</row>
    <row r="878" spans="1:37" ht="15.75" customHeight="1" x14ac:dyDescent="0.1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</row>
    <row r="879" spans="1:37" ht="15.75" customHeight="1" x14ac:dyDescent="0.1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</row>
    <row r="880" spans="1:37" ht="15.75" customHeight="1" x14ac:dyDescent="0.1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</row>
    <row r="881" spans="1:37" ht="15.75" customHeight="1" x14ac:dyDescent="0.1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</row>
    <row r="882" spans="1:37" ht="15.75" customHeight="1" x14ac:dyDescent="0.1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</row>
    <row r="883" spans="1:37" ht="15.75" customHeight="1" x14ac:dyDescent="0.1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</row>
    <row r="884" spans="1:37" ht="15.75" customHeight="1" x14ac:dyDescent="0.1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</row>
    <row r="885" spans="1:37" ht="15.75" customHeight="1" x14ac:dyDescent="0.1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</row>
    <row r="886" spans="1:37" ht="15.75" customHeight="1" x14ac:dyDescent="0.1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</row>
    <row r="887" spans="1:37" ht="15.75" customHeight="1" x14ac:dyDescent="0.1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</row>
    <row r="888" spans="1:37" ht="15.75" customHeight="1" x14ac:dyDescent="0.1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</row>
    <row r="889" spans="1:37" ht="15.75" customHeight="1" x14ac:dyDescent="0.1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</row>
    <row r="890" spans="1:37" ht="15.75" customHeight="1" x14ac:dyDescent="0.1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</row>
    <row r="891" spans="1:37" ht="15.75" customHeight="1" x14ac:dyDescent="0.1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</row>
    <row r="892" spans="1:37" ht="15.75" customHeight="1" x14ac:dyDescent="0.1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</row>
    <row r="893" spans="1:37" ht="15.75" customHeight="1" x14ac:dyDescent="0.1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</row>
    <row r="894" spans="1:37" ht="15.75" customHeight="1" x14ac:dyDescent="0.1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</row>
    <row r="895" spans="1:37" ht="15.75" customHeight="1" x14ac:dyDescent="0.1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</row>
    <row r="896" spans="1:37" ht="15.75" customHeight="1" x14ac:dyDescent="0.1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</row>
    <row r="897" spans="1:37" ht="15.75" customHeight="1" x14ac:dyDescent="0.1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</row>
    <row r="898" spans="1:37" ht="15.75" customHeight="1" x14ac:dyDescent="0.1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</row>
    <row r="899" spans="1:37" ht="15.75" customHeight="1" x14ac:dyDescent="0.1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</row>
    <row r="900" spans="1:37" ht="15.75" customHeight="1" x14ac:dyDescent="0.1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</row>
    <row r="901" spans="1:37" ht="15.75" customHeight="1" x14ac:dyDescent="0.1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</row>
    <row r="902" spans="1:37" ht="15.75" customHeight="1" x14ac:dyDescent="0.1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</row>
    <row r="903" spans="1:37" ht="15.75" customHeight="1" x14ac:dyDescent="0.1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</row>
    <row r="904" spans="1:37" ht="15.75" customHeight="1" x14ac:dyDescent="0.1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</row>
    <row r="905" spans="1:37" ht="15.75" customHeight="1" x14ac:dyDescent="0.1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</row>
    <row r="906" spans="1:37" ht="15.75" customHeight="1" x14ac:dyDescent="0.1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</row>
    <row r="907" spans="1:37" ht="15.75" customHeight="1" x14ac:dyDescent="0.1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</row>
    <row r="908" spans="1:37" ht="15.75" customHeight="1" x14ac:dyDescent="0.1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</row>
    <row r="909" spans="1:37" ht="15.75" customHeight="1" x14ac:dyDescent="0.1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</row>
    <row r="910" spans="1:37" ht="15.75" customHeight="1" x14ac:dyDescent="0.1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</row>
    <row r="911" spans="1:37" ht="15.75" customHeight="1" x14ac:dyDescent="0.1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</row>
    <row r="912" spans="1:37" ht="15.75" customHeight="1" x14ac:dyDescent="0.1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</row>
    <row r="913" spans="1:37" ht="15.75" customHeight="1" x14ac:dyDescent="0.1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</row>
    <row r="914" spans="1:37" ht="15.75" customHeight="1" x14ac:dyDescent="0.1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</row>
    <row r="915" spans="1:37" ht="15.75" customHeight="1" x14ac:dyDescent="0.1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</row>
    <row r="916" spans="1:37" ht="15.75" customHeight="1" x14ac:dyDescent="0.1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</row>
    <row r="917" spans="1:37" ht="15.75" customHeight="1" x14ac:dyDescent="0.1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</row>
    <row r="918" spans="1:37" ht="15.75" customHeight="1" x14ac:dyDescent="0.1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</row>
    <row r="919" spans="1:37" ht="15.75" customHeight="1" x14ac:dyDescent="0.1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</row>
    <row r="920" spans="1:37" ht="15.75" customHeight="1" x14ac:dyDescent="0.1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</row>
    <row r="921" spans="1:37" ht="15.75" customHeight="1" x14ac:dyDescent="0.1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</row>
    <row r="922" spans="1:37" ht="15.75" customHeight="1" x14ac:dyDescent="0.1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</row>
    <row r="923" spans="1:37" ht="15.75" customHeight="1" x14ac:dyDescent="0.1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</row>
    <row r="924" spans="1:37" ht="15.75" customHeight="1" x14ac:dyDescent="0.1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</row>
    <row r="925" spans="1:37" ht="15.75" customHeight="1" x14ac:dyDescent="0.1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</row>
    <row r="926" spans="1:37" ht="15.75" customHeight="1" x14ac:dyDescent="0.1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</row>
    <row r="927" spans="1:37" ht="15.75" customHeight="1" x14ac:dyDescent="0.1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</row>
    <row r="928" spans="1:37" ht="15.75" customHeight="1" x14ac:dyDescent="0.1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</row>
    <row r="929" spans="1:37" ht="15.75" customHeight="1" x14ac:dyDescent="0.1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</row>
    <row r="930" spans="1:37" ht="15.75" customHeight="1" x14ac:dyDescent="0.1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</row>
    <row r="931" spans="1:37" ht="15.75" customHeight="1" x14ac:dyDescent="0.1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</row>
    <row r="932" spans="1:37" ht="15.75" customHeight="1" x14ac:dyDescent="0.1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</row>
    <row r="933" spans="1:37" ht="15.75" customHeight="1" x14ac:dyDescent="0.1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</row>
    <row r="934" spans="1:37" ht="15.75" customHeight="1" x14ac:dyDescent="0.1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</row>
    <row r="935" spans="1:37" ht="15.75" customHeight="1" x14ac:dyDescent="0.1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</row>
    <row r="936" spans="1:37" ht="15.75" customHeight="1" x14ac:dyDescent="0.1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</row>
    <row r="937" spans="1:37" ht="15.75" customHeight="1" x14ac:dyDescent="0.1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</row>
    <row r="938" spans="1:37" ht="15.75" customHeight="1" x14ac:dyDescent="0.1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</row>
    <row r="939" spans="1:37" ht="15.75" customHeight="1" x14ac:dyDescent="0.1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</row>
    <row r="940" spans="1:37" ht="15.75" customHeight="1" x14ac:dyDescent="0.1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</row>
    <row r="941" spans="1:37" ht="15.75" customHeight="1" x14ac:dyDescent="0.1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</row>
    <row r="942" spans="1:37" ht="15.75" customHeight="1" x14ac:dyDescent="0.1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</row>
    <row r="943" spans="1:37" ht="15.75" customHeight="1" x14ac:dyDescent="0.1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</row>
    <row r="944" spans="1:37" ht="15.75" customHeight="1" x14ac:dyDescent="0.1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</row>
    <row r="945" spans="1:37" ht="15.75" customHeight="1" x14ac:dyDescent="0.1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</row>
    <row r="946" spans="1:37" ht="15.75" customHeight="1" x14ac:dyDescent="0.1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</row>
    <row r="947" spans="1:37" ht="15.75" customHeight="1" x14ac:dyDescent="0.1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</row>
    <row r="948" spans="1:37" ht="15.75" customHeight="1" x14ac:dyDescent="0.1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</row>
    <row r="949" spans="1:37" ht="15.75" customHeight="1" x14ac:dyDescent="0.1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</row>
    <row r="950" spans="1:37" ht="15.75" customHeight="1" x14ac:dyDescent="0.1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</row>
    <row r="951" spans="1:37" ht="15.75" customHeight="1" x14ac:dyDescent="0.1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</row>
    <row r="952" spans="1:37" ht="15.75" customHeight="1" x14ac:dyDescent="0.1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</row>
    <row r="953" spans="1:37" ht="15.75" customHeight="1" x14ac:dyDescent="0.1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</row>
    <row r="954" spans="1:37" ht="15.75" customHeight="1" x14ac:dyDescent="0.1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</row>
    <row r="955" spans="1:37" ht="15.75" customHeight="1" x14ac:dyDescent="0.1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</row>
    <row r="956" spans="1:37" ht="15.75" customHeight="1" x14ac:dyDescent="0.1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</row>
    <row r="957" spans="1:37" ht="15.75" customHeight="1" x14ac:dyDescent="0.1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</row>
    <row r="958" spans="1:37" ht="15.75" customHeight="1" x14ac:dyDescent="0.1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</row>
    <row r="959" spans="1:37" ht="15.75" customHeight="1" x14ac:dyDescent="0.1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</row>
    <row r="960" spans="1:37" ht="15.75" customHeight="1" x14ac:dyDescent="0.1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</row>
    <row r="961" spans="1:37" ht="15.75" customHeight="1" x14ac:dyDescent="0.1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</row>
    <row r="962" spans="1:37" ht="15.75" customHeight="1" x14ac:dyDescent="0.1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</row>
    <row r="963" spans="1:37" ht="15.75" customHeight="1" x14ac:dyDescent="0.1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</row>
    <row r="964" spans="1:37" ht="15.75" customHeight="1" x14ac:dyDescent="0.1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</row>
    <row r="965" spans="1:37" ht="15.75" customHeight="1" x14ac:dyDescent="0.1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</row>
    <row r="966" spans="1:37" ht="15.75" customHeight="1" x14ac:dyDescent="0.1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</row>
    <row r="967" spans="1:37" ht="15.75" customHeight="1" x14ac:dyDescent="0.1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</row>
    <row r="968" spans="1:37" ht="15.75" customHeight="1" x14ac:dyDescent="0.1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</row>
    <row r="969" spans="1:37" ht="15.75" customHeight="1" x14ac:dyDescent="0.1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</row>
    <row r="970" spans="1:37" ht="15.75" customHeight="1" x14ac:dyDescent="0.1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</row>
    <row r="971" spans="1:37" ht="15.75" customHeight="1" x14ac:dyDescent="0.1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</row>
    <row r="972" spans="1:37" ht="15.75" customHeight="1" x14ac:dyDescent="0.1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</row>
    <row r="973" spans="1:37" ht="15.75" customHeight="1" x14ac:dyDescent="0.1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</row>
    <row r="974" spans="1:37" ht="15.75" customHeight="1" x14ac:dyDescent="0.1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</row>
    <row r="975" spans="1:37" ht="15.75" customHeight="1" x14ac:dyDescent="0.1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</row>
    <row r="976" spans="1:37" ht="15.75" customHeight="1" x14ac:dyDescent="0.1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</row>
    <row r="977" spans="1:37" ht="15.75" customHeight="1" x14ac:dyDescent="0.1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</row>
    <row r="978" spans="1:37" ht="15.75" customHeight="1" x14ac:dyDescent="0.1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</row>
    <row r="979" spans="1:37" ht="15.75" customHeight="1" x14ac:dyDescent="0.1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</row>
    <row r="980" spans="1:37" ht="15.75" customHeight="1" x14ac:dyDescent="0.1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</row>
    <row r="981" spans="1:37" ht="15.75" customHeight="1" x14ac:dyDescent="0.1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</row>
    <row r="982" spans="1:37" ht="15.75" customHeight="1" x14ac:dyDescent="0.1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</row>
    <row r="983" spans="1:37" ht="15.75" customHeight="1" x14ac:dyDescent="0.1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</row>
    <row r="984" spans="1:37" ht="15.75" customHeight="1" x14ac:dyDescent="0.1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</row>
    <row r="985" spans="1:37" ht="15.75" customHeight="1" x14ac:dyDescent="0.1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</row>
    <row r="986" spans="1:37" ht="15.75" customHeight="1" x14ac:dyDescent="0.1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</row>
    <row r="987" spans="1:37" ht="15.75" customHeight="1" x14ac:dyDescent="0.1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</row>
    <row r="988" spans="1:37" ht="15.75" customHeight="1" x14ac:dyDescent="0.1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</row>
    <row r="989" spans="1:37" ht="15.75" customHeight="1" x14ac:dyDescent="0.1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</row>
    <row r="990" spans="1:37" ht="15.75" customHeight="1" x14ac:dyDescent="0.1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</row>
    <row r="991" spans="1:37" ht="15.75" customHeight="1" x14ac:dyDescent="0.1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</row>
    <row r="992" spans="1:37" ht="15.75" customHeight="1" x14ac:dyDescent="0.1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</row>
    <row r="993" spans="1:37" ht="15.75" customHeight="1" x14ac:dyDescent="0.1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</row>
    <row r="994" spans="1:37" ht="15.75" customHeight="1" x14ac:dyDescent="0.1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</row>
    <row r="995" spans="1:37" ht="15.75" customHeight="1" x14ac:dyDescent="0.1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</row>
    <row r="996" spans="1:37" ht="15.75" customHeight="1" x14ac:dyDescent="0.1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</row>
    <row r="997" spans="1:37" ht="15.75" customHeight="1" x14ac:dyDescent="0.1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</row>
    <row r="998" spans="1:37" ht="15.75" customHeight="1" x14ac:dyDescent="0.1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</row>
    <row r="999" spans="1:37" ht="15.75" customHeight="1" x14ac:dyDescent="0.15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</row>
    <row r="1000" spans="1:37" ht="15.75" customHeight="1" x14ac:dyDescent="0.15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2" width="35.83203125" style="120" customWidth="1"/>
    <col min="3" max="36" width="8" style="120" customWidth="1"/>
    <col min="37" max="37" width="7.6640625" style="120" customWidth="1"/>
  </cols>
  <sheetData>
    <row r="1" spans="1:37" ht="15.75" customHeight="1" x14ac:dyDescent="0.2">
      <c r="A1" s="1" t="s">
        <v>503</v>
      </c>
      <c r="B1" s="1" t="s">
        <v>504</v>
      </c>
      <c r="C1" s="27">
        <v>2017</v>
      </c>
      <c r="D1" s="27">
        <v>2018</v>
      </c>
      <c r="E1" s="27">
        <v>2019</v>
      </c>
      <c r="F1" s="27">
        <v>2020</v>
      </c>
      <c r="G1" s="27">
        <v>2021</v>
      </c>
      <c r="H1" s="27">
        <v>2022</v>
      </c>
      <c r="I1" s="27">
        <v>2023</v>
      </c>
      <c r="J1" s="27">
        <v>2024</v>
      </c>
      <c r="K1" s="27">
        <v>2025</v>
      </c>
      <c r="L1" s="27">
        <v>2026</v>
      </c>
      <c r="M1" s="27">
        <v>2027</v>
      </c>
      <c r="N1" s="27">
        <v>2028</v>
      </c>
      <c r="O1" s="27">
        <v>2029</v>
      </c>
      <c r="P1" s="27">
        <v>2030</v>
      </c>
      <c r="Q1" s="27">
        <v>2031</v>
      </c>
      <c r="R1" s="27">
        <v>2032</v>
      </c>
      <c r="S1" s="27">
        <v>2033</v>
      </c>
      <c r="T1" s="27">
        <v>2034</v>
      </c>
      <c r="U1" s="27">
        <v>2035</v>
      </c>
      <c r="V1" s="27">
        <v>2036</v>
      </c>
      <c r="W1" s="27">
        <v>2037</v>
      </c>
      <c r="X1" s="27">
        <v>2038</v>
      </c>
      <c r="Y1" s="27">
        <v>2039</v>
      </c>
      <c r="Z1" s="27">
        <v>2040</v>
      </c>
      <c r="AA1" s="27">
        <v>2041</v>
      </c>
      <c r="AB1" s="27">
        <v>2042</v>
      </c>
      <c r="AC1" s="27">
        <v>2043</v>
      </c>
      <c r="AD1" s="27">
        <v>2044</v>
      </c>
      <c r="AE1" s="27">
        <v>2045</v>
      </c>
      <c r="AF1" s="27">
        <v>2046</v>
      </c>
      <c r="AG1" s="27">
        <v>2047</v>
      </c>
      <c r="AH1" s="27">
        <v>2048</v>
      </c>
      <c r="AI1" s="27">
        <v>2049</v>
      </c>
      <c r="AJ1" s="27">
        <v>2050</v>
      </c>
    </row>
    <row r="2" spans="1:37" ht="15.75" customHeight="1" x14ac:dyDescent="0.2">
      <c r="A2" s="2" t="s">
        <v>505</v>
      </c>
      <c r="B2" s="2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</row>
    <row r="3" spans="1:37" ht="15" customHeight="1" x14ac:dyDescent="0.2">
      <c r="A3" s="16" t="s">
        <v>142</v>
      </c>
      <c r="B3" s="5" t="str">
        <f>About!C106</f>
        <v>Petroleum Diesel</v>
      </c>
      <c r="C3" s="32"/>
      <c r="D3" s="32"/>
      <c r="E3" s="32">
        <v>0.36278799031999998</v>
      </c>
      <c r="F3" s="32">
        <v>0.35700674650000003</v>
      </c>
      <c r="G3" s="32">
        <v>0.35328444191000002</v>
      </c>
      <c r="H3" s="32">
        <v>0.35952659157</v>
      </c>
      <c r="I3" s="32">
        <v>0.36732626279000002</v>
      </c>
      <c r="J3" s="32">
        <v>0.37326849087000002</v>
      </c>
      <c r="K3" s="32">
        <v>0.37986940016999993</v>
      </c>
      <c r="L3" s="32">
        <v>0.38498637014999992</v>
      </c>
      <c r="M3" s="32">
        <v>0.39071869009999999</v>
      </c>
      <c r="N3" s="32">
        <v>0.39727083730000001</v>
      </c>
      <c r="O3" s="32">
        <v>0.40446722197000001</v>
      </c>
      <c r="P3" s="32">
        <v>0.41254973647999998</v>
      </c>
      <c r="Q3" s="32">
        <v>0.42176304640000001</v>
      </c>
      <c r="R3" s="32">
        <v>0.43075681131999999</v>
      </c>
      <c r="S3" s="32">
        <v>0.43972513212999997</v>
      </c>
      <c r="T3" s="32">
        <v>0.45098894613000001</v>
      </c>
      <c r="U3" s="32">
        <v>0.46056926595999997</v>
      </c>
      <c r="V3" s="32">
        <v>0.46834305397999998</v>
      </c>
      <c r="W3" s="32">
        <v>0.47525946099999999</v>
      </c>
      <c r="X3" s="32">
        <v>0.48141356155999998</v>
      </c>
      <c r="Y3" s="32">
        <v>0.48513672122000001</v>
      </c>
      <c r="Z3" s="32">
        <v>0.49176124894000001</v>
      </c>
      <c r="AA3" s="32">
        <v>0.49896914239000001</v>
      </c>
      <c r="AB3" s="32">
        <v>0.50326700152999992</v>
      </c>
      <c r="AC3" s="32">
        <v>0.50931109849</v>
      </c>
      <c r="AD3" s="32">
        <v>0.51711922796999998</v>
      </c>
      <c r="AE3" s="32">
        <v>0.52505372292999997</v>
      </c>
      <c r="AF3" s="32">
        <v>0.53207551154999999</v>
      </c>
      <c r="AG3" s="32">
        <v>0.53844878735000001</v>
      </c>
      <c r="AH3" s="32">
        <v>0.54414817554999995</v>
      </c>
      <c r="AI3" s="32">
        <v>0.54925157995999996</v>
      </c>
      <c r="AJ3" s="32">
        <v>0.55407200241999988</v>
      </c>
      <c r="AK3" s="26"/>
    </row>
    <row r="4" spans="1:37" ht="15" customHeight="1" x14ac:dyDescent="0.2">
      <c r="A4" s="16" t="s">
        <v>140</v>
      </c>
      <c r="B4" s="5" t="str">
        <f>About!C107</f>
        <v>Heavy or Residual Oil</v>
      </c>
      <c r="C4" s="32"/>
      <c r="D4" s="32"/>
      <c r="E4" s="32">
        <v>5.2809955159999998E-2</v>
      </c>
      <c r="F4" s="32">
        <v>4.4126280220000001E-2</v>
      </c>
      <c r="G4" s="32">
        <v>4.8763070619999987E-2</v>
      </c>
      <c r="H4" s="32">
        <v>5.383495298999999E-2</v>
      </c>
      <c r="I4" s="32">
        <v>5.659967162E-2</v>
      </c>
      <c r="J4" s="32">
        <v>5.9354614719999997E-2</v>
      </c>
      <c r="K4" s="32">
        <v>6.2150508739999999E-2</v>
      </c>
      <c r="L4" s="32">
        <v>6.4997106099999993E-2</v>
      </c>
      <c r="M4" s="32">
        <v>6.6723677309999993E-2</v>
      </c>
      <c r="N4" s="32">
        <v>6.8582391499999992E-2</v>
      </c>
      <c r="O4" s="32">
        <v>7.0533199039999994E-2</v>
      </c>
      <c r="P4" s="32">
        <v>7.2618622329999993E-2</v>
      </c>
      <c r="Q4" s="32">
        <v>7.3508865749999999E-2</v>
      </c>
      <c r="R4" s="32">
        <v>7.4449904949999993E-2</v>
      </c>
      <c r="S4" s="32">
        <v>7.5414655009999998E-2</v>
      </c>
      <c r="T4" s="32">
        <v>7.6475196019999997E-2</v>
      </c>
      <c r="U4" s="32">
        <v>7.7127961080000002E-2</v>
      </c>
      <c r="V4" s="32">
        <v>7.8045220089999992E-2</v>
      </c>
      <c r="W4" s="32">
        <v>7.8923376980000001E-2</v>
      </c>
      <c r="X4" s="32">
        <v>7.9712699029999987E-2</v>
      </c>
      <c r="Y4" s="32">
        <v>8.0403179609999986E-2</v>
      </c>
      <c r="Z4" s="32">
        <v>8.1258526930000005E-2</v>
      </c>
      <c r="AA4" s="32">
        <v>8.2167905429999993E-2</v>
      </c>
      <c r="AB4" s="32">
        <v>8.2942506409999991E-2</v>
      </c>
      <c r="AC4" s="32">
        <v>8.381992378E-2</v>
      </c>
      <c r="AD4" s="32">
        <v>8.4799718450000006E-2</v>
      </c>
      <c r="AE4" s="32">
        <v>8.5814732759999984E-2</v>
      </c>
      <c r="AF4" s="32">
        <v>8.6758938029999996E-2</v>
      </c>
      <c r="AG4" s="32">
        <v>8.7686157449999996E-2</v>
      </c>
      <c r="AH4" s="32">
        <v>8.859200012E-2</v>
      </c>
      <c r="AI4" s="32">
        <v>8.9442609889999997E-2</v>
      </c>
      <c r="AJ4" s="32">
        <v>9.0251136349999997E-2</v>
      </c>
      <c r="AK4" s="26"/>
    </row>
    <row r="5" spans="1:37" ht="15" customHeight="1" x14ac:dyDescent="0.2">
      <c r="A5" s="16" t="s">
        <v>506</v>
      </c>
      <c r="B5" s="5" t="str">
        <f>About!C103</f>
        <v>LPG/propane/butane</v>
      </c>
      <c r="C5" s="32"/>
      <c r="D5" s="32"/>
      <c r="E5" s="32">
        <v>8.7275377199999993E-3</v>
      </c>
      <c r="F5" s="32">
        <v>8.6121957099999993E-3</v>
      </c>
      <c r="G5" s="32">
        <v>6.6861851999999999E-3</v>
      </c>
      <c r="H5" s="32">
        <v>6.4766699399999997E-3</v>
      </c>
      <c r="I5" s="32">
        <v>6.361466589999999E-3</v>
      </c>
      <c r="J5" s="32">
        <v>6.2049425600000001E-3</v>
      </c>
      <c r="K5" s="32">
        <v>6.025447189999999E-3</v>
      </c>
      <c r="L5" s="32">
        <v>5.8585698800000001E-3</v>
      </c>
      <c r="M5" s="32">
        <v>5.7687644200000001E-3</v>
      </c>
      <c r="N5" s="32">
        <v>5.7099494699999996E-3</v>
      </c>
      <c r="O5" s="32">
        <v>5.6834191900000004E-3</v>
      </c>
      <c r="P5" s="32">
        <v>5.7100650199999993E-3</v>
      </c>
      <c r="Q5" s="32">
        <v>5.7441060499999986E-3</v>
      </c>
      <c r="R5" s="32">
        <v>5.7600519499999992E-3</v>
      </c>
      <c r="S5" s="32">
        <v>5.7424883499999999E-3</v>
      </c>
      <c r="T5" s="32">
        <v>5.7411479699999999E-3</v>
      </c>
      <c r="U5" s="32">
        <v>5.7260802499999996E-3</v>
      </c>
      <c r="V5" s="32">
        <v>5.6923627599999999E-3</v>
      </c>
      <c r="W5" s="32">
        <v>5.6526597799999986E-3</v>
      </c>
      <c r="X5" s="32">
        <v>5.6195662599999993E-3</v>
      </c>
      <c r="Y5" s="32">
        <v>5.5646800099999998E-3</v>
      </c>
      <c r="Z5" s="32">
        <v>5.5296914699999996E-3</v>
      </c>
      <c r="AA5" s="32">
        <v>5.4987471800000002E-3</v>
      </c>
      <c r="AB5" s="32">
        <v>5.4316357399999994E-3</v>
      </c>
      <c r="AC5" s="32">
        <v>5.3919789799999999E-3</v>
      </c>
      <c r="AD5" s="32">
        <v>5.37037113E-3</v>
      </c>
      <c r="AE5" s="32">
        <v>5.3540323599999993E-3</v>
      </c>
      <c r="AF5" s="32">
        <v>5.3343195299999993E-3</v>
      </c>
      <c r="AG5" s="32">
        <v>5.2990074499999996E-3</v>
      </c>
      <c r="AH5" s="32">
        <v>5.2644117799999996E-3</v>
      </c>
      <c r="AI5" s="32">
        <v>5.2454846899999998E-3</v>
      </c>
      <c r="AJ5" s="32">
        <v>5.2325430899999997E-3</v>
      </c>
      <c r="AK5" s="26"/>
    </row>
    <row r="6" spans="1:37" ht="15" customHeight="1" x14ac:dyDescent="0.2">
      <c r="A6" s="16" t="s">
        <v>144</v>
      </c>
      <c r="B6" s="5" t="str">
        <f>About!C109</f>
        <v>Petroleum Diesel</v>
      </c>
      <c r="C6" s="32"/>
      <c r="D6" s="32"/>
      <c r="E6" s="32">
        <v>0.98607862564999993</v>
      </c>
      <c r="F6" s="32">
        <v>0.69885393385999994</v>
      </c>
      <c r="G6" s="32">
        <v>0.65910695241999995</v>
      </c>
      <c r="H6" s="32">
        <v>0.62993861969999998</v>
      </c>
      <c r="I6" s="32">
        <v>0.61098375147999995</v>
      </c>
      <c r="J6" s="32">
        <v>0.59198869496999995</v>
      </c>
      <c r="K6" s="32">
        <v>0.57400444674999995</v>
      </c>
      <c r="L6" s="32">
        <v>0.55528407569999993</v>
      </c>
      <c r="M6" s="32">
        <v>0.54308446847000003</v>
      </c>
      <c r="N6" s="32">
        <v>0.53225052358000002</v>
      </c>
      <c r="O6" s="32">
        <v>0.52230104460999993</v>
      </c>
      <c r="P6" s="32">
        <v>0.51268730771999993</v>
      </c>
      <c r="Q6" s="32">
        <v>0.50740782821999997</v>
      </c>
      <c r="R6" s="32">
        <v>0.50231463843000002</v>
      </c>
      <c r="S6" s="32">
        <v>0.49717629169999999</v>
      </c>
      <c r="T6" s="32">
        <v>0.49121520585999989</v>
      </c>
      <c r="U6" s="32">
        <v>0.46777836112999988</v>
      </c>
      <c r="V6" s="32">
        <v>0.47544974874000001</v>
      </c>
      <c r="W6" s="32">
        <v>0.48315272772000001</v>
      </c>
      <c r="X6" s="32">
        <v>0.48986008168</v>
      </c>
      <c r="Y6" s="32">
        <v>0.49530579140999997</v>
      </c>
      <c r="Z6" s="32">
        <v>0.50174645597</v>
      </c>
      <c r="AA6" s="32">
        <v>0.50823914113999991</v>
      </c>
      <c r="AB6" s="32">
        <v>0.51420852347000001</v>
      </c>
      <c r="AC6" s="32">
        <v>0.52029033594999996</v>
      </c>
      <c r="AD6" s="32">
        <v>0.52630956654999994</v>
      </c>
      <c r="AE6" s="32">
        <v>0.53240938171999996</v>
      </c>
      <c r="AF6" s="32">
        <v>0.53820194943999999</v>
      </c>
      <c r="AG6" s="32">
        <v>0.54348436390999999</v>
      </c>
      <c r="AH6" s="32">
        <v>0.54941422813999996</v>
      </c>
      <c r="AI6" s="32">
        <v>0.55508461328999992</v>
      </c>
      <c r="AJ6" s="32">
        <v>0.56075765608999995</v>
      </c>
      <c r="AK6" s="26"/>
    </row>
    <row r="7" spans="1:37" ht="15" customHeight="1" x14ac:dyDescent="0.2">
      <c r="A7" s="16" t="s">
        <v>146</v>
      </c>
      <c r="B7" s="5" t="str">
        <f>About!C111</f>
        <v>Heavy or Residual Oil</v>
      </c>
      <c r="C7" s="32"/>
      <c r="D7" s="32"/>
      <c r="E7" s="32">
        <v>7.8087442059999998E-2</v>
      </c>
      <c r="F7" s="32">
        <v>3.1838993650000001E-2</v>
      </c>
      <c r="G7" s="32">
        <v>4.5253747789999993E-2</v>
      </c>
      <c r="H7" s="32">
        <v>5.910202241999999E-2</v>
      </c>
      <c r="I7" s="32">
        <v>6.6227043409999992E-2</v>
      </c>
      <c r="J7" s="32">
        <v>7.349925199E-2</v>
      </c>
      <c r="K7" s="32">
        <v>8.0983240609999993E-2</v>
      </c>
      <c r="L7" s="32">
        <v>8.9052443760000002E-2</v>
      </c>
      <c r="M7" s="32">
        <v>9.4456023959999996E-2</v>
      </c>
      <c r="N7" s="32">
        <v>0.10105238059</v>
      </c>
      <c r="O7" s="32">
        <v>0.10862060515999999</v>
      </c>
      <c r="P7" s="32">
        <v>0.11731601998000001</v>
      </c>
      <c r="Q7" s="32">
        <v>0.1227217263</v>
      </c>
      <c r="R7" s="32">
        <v>0.12878729245000001</v>
      </c>
      <c r="S7" s="32">
        <v>0.13510050536000001</v>
      </c>
      <c r="T7" s="32">
        <v>0.14145603268000001</v>
      </c>
      <c r="U7" s="32">
        <v>0.14311472982000001</v>
      </c>
      <c r="V7" s="32">
        <v>0.14944860306999999</v>
      </c>
      <c r="W7" s="32">
        <v>0.1559039887</v>
      </c>
      <c r="X7" s="32">
        <v>0.16207865716</v>
      </c>
      <c r="Y7" s="32">
        <v>0.16809576164000001</v>
      </c>
      <c r="Z7" s="32">
        <v>0.17456371910999999</v>
      </c>
      <c r="AA7" s="32">
        <v>0.18122457575000001</v>
      </c>
      <c r="AB7" s="32">
        <v>0.18787295299000001</v>
      </c>
      <c r="AC7" s="32">
        <v>0.19482256908000001</v>
      </c>
      <c r="AD7" s="32">
        <v>0.2020072832</v>
      </c>
      <c r="AE7" s="32">
        <v>0.20950016917</v>
      </c>
      <c r="AF7" s="32">
        <v>0.21678245370999999</v>
      </c>
      <c r="AG7" s="32">
        <v>0.22409401862</v>
      </c>
      <c r="AH7" s="32">
        <v>0.23157324658</v>
      </c>
      <c r="AI7" s="32">
        <v>0.23874219967999999</v>
      </c>
      <c r="AJ7" s="32">
        <v>0.24556863946999999</v>
      </c>
      <c r="AK7" s="26"/>
    </row>
    <row r="8" spans="1:37" ht="15" customHeight="1" x14ac:dyDescent="0.2">
      <c r="A8" s="16" t="s">
        <v>147</v>
      </c>
      <c r="B8" s="5"/>
      <c r="C8" s="32"/>
      <c r="D8" s="32"/>
      <c r="E8" s="32">
        <f t="shared" ref="E8:AJ8" si="0">SUM(E3:E7)</f>
        <v>1.4884915509099998</v>
      </c>
      <c r="F8" s="32">
        <f t="shared" si="0"/>
        <v>1.14043814994</v>
      </c>
      <c r="G8" s="32">
        <f t="shared" si="0"/>
        <v>1.1130943979399999</v>
      </c>
      <c r="H8" s="32">
        <f t="shared" si="0"/>
        <v>1.1088788566200001</v>
      </c>
      <c r="I8" s="32">
        <f t="shared" si="0"/>
        <v>1.1074981958900001</v>
      </c>
      <c r="J8" s="32">
        <f t="shared" si="0"/>
        <v>1.1043159951099999</v>
      </c>
      <c r="K8" s="32">
        <f t="shared" si="0"/>
        <v>1.1030330434599998</v>
      </c>
      <c r="L8" s="32">
        <f t="shared" si="0"/>
        <v>1.1001785655899998</v>
      </c>
      <c r="M8" s="32">
        <f t="shared" si="0"/>
        <v>1.1007516242600002</v>
      </c>
      <c r="N8" s="32">
        <f t="shared" si="0"/>
        <v>1.1048660824400001</v>
      </c>
      <c r="O8" s="32">
        <f t="shared" si="0"/>
        <v>1.1116054899700001</v>
      </c>
      <c r="P8" s="32">
        <f t="shared" si="0"/>
        <v>1.12088175153</v>
      </c>
      <c r="Q8" s="32">
        <f t="shared" si="0"/>
        <v>1.1311455727199999</v>
      </c>
      <c r="R8" s="32">
        <f t="shared" si="0"/>
        <v>1.1420686991</v>
      </c>
      <c r="S8" s="32">
        <f t="shared" si="0"/>
        <v>1.1531590725500001</v>
      </c>
      <c r="T8" s="32">
        <f t="shared" si="0"/>
        <v>1.1658765286599999</v>
      </c>
      <c r="U8" s="32">
        <f t="shared" si="0"/>
        <v>1.1543163982399998</v>
      </c>
      <c r="V8" s="32">
        <f t="shared" si="0"/>
        <v>1.1769789886399999</v>
      </c>
      <c r="W8" s="32">
        <f t="shared" si="0"/>
        <v>1.19889221418</v>
      </c>
      <c r="X8" s="32">
        <f t="shared" si="0"/>
        <v>1.2186845656899998</v>
      </c>
      <c r="Y8" s="32">
        <f t="shared" si="0"/>
        <v>1.2345061338900001</v>
      </c>
      <c r="Z8" s="32">
        <f t="shared" si="0"/>
        <v>1.25485964242</v>
      </c>
      <c r="AA8" s="32">
        <f t="shared" si="0"/>
        <v>1.2760995118899998</v>
      </c>
      <c r="AB8" s="32">
        <f t="shared" si="0"/>
        <v>1.2937226201400001</v>
      </c>
      <c r="AC8" s="32">
        <f t="shared" si="0"/>
        <v>1.31363590628</v>
      </c>
      <c r="AD8" s="32">
        <f t="shared" si="0"/>
        <v>1.3356061672999999</v>
      </c>
      <c r="AE8" s="32">
        <f t="shared" si="0"/>
        <v>1.35813203894</v>
      </c>
      <c r="AF8" s="32">
        <f t="shared" si="0"/>
        <v>1.3791531722600001</v>
      </c>
      <c r="AG8" s="32">
        <f t="shared" si="0"/>
        <v>1.3990123347799999</v>
      </c>
      <c r="AH8" s="32">
        <f t="shared" si="0"/>
        <v>1.4189920621700001</v>
      </c>
      <c r="AI8" s="32">
        <f t="shared" si="0"/>
        <v>1.4377664875099998</v>
      </c>
      <c r="AJ8" s="32">
        <f t="shared" si="0"/>
        <v>1.4558819774199998</v>
      </c>
      <c r="AK8" s="26"/>
    </row>
    <row r="9" spans="1:37" ht="15" customHeight="1" x14ac:dyDescent="0.2">
      <c r="A9" s="16" t="s">
        <v>148</v>
      </c>
      <c r="B9" s="5"/>
      <c r="C9" s="32"/>
      <c r="D9" s="32"/>
      <c r="E9" s="32">
        <v>0.3894360851</v>
      </c>
      <c r="F9" s="32">
        <v>0.41825236007999989</v>
      </c>
      <c r="G9" s="32">
        <v>0.40940948035000002</v>
      </c>
      <c r="H9" s="32">
        <v>0.41296698753</v>
      </c>
      <c r="I9" s="32">
        <v>0.42137401266000002</v>
      </c>
      <c r="J9" s="32">
        <v>0.42976141740000001</v>
      </c>
      <c r="K9" s="32">
        <v>0.43991925612999988</v>
      </c>
      <c r="L9" s="32">
        <v>0.45031256265000003</v>
      </c>
      <c r="M9" s="32">
        <v>0.46447328448000003</v>
      </c>
      <c r="N9" s="32">
        <v>0.48163444694000002</v>
      </c>
      <c r="O9" s="32">
        <v>0.50180302924999998</v>
      </c>
      <c r="P9" s="32">
        <v>0.52470540900999996</v>
      </c>
      <c r="Q9" s="32">
        <v>0.55406458410999992</v>
      </c>
      <c r="R9" s="32">
        <v>0.58500894343999998</v>
      </c>
      <c r="S9" s="32">
        <v>0.61790330145999994</v>
      </c>
      <c r="T9" s="32">
        <v>0.65452280659999995</v>
      </c>
      <c r="U9" s="32">
        <v>0.68957212589999994</v>
      </c>
      <c r="V9" s="32">
        <v>0.72073408898999991</v>
      </c>
      <c r="W9" s="32">
        <v>0.75027169640000002</v>
      </c>
      <c r="X9" s="32">
        <v>0.77773915623000001</v>
      </c>
      <c r="Y9" s="32">
        <v>0.80086581853999994</v>
      </c>
      <c r="Z9" s="32">
        <v>0.82786622526999998</v>
      </c>
      <c r="AA9" s="32">
        <v>0.85577094940999987</v>
      </c>
      <c r="AB9" s="32">
        <v>0.87868285049000006</v>
      </c>
      <c r="AC9" s="32">
        <v>0.90406070411999995</v>
      </c>
      <c r="AD9" s="32">
        <v>0.93242834466999991</v>
      </c>
      <c r="AE9" s="32">
        <v>0.96139270853000003</v>
      </c>
      <c r="AF9" s="32">
        <v>0.98888362501000004</v>
      </c>
      <c r="AG9" s="32">
        <v>1.01546077209</v>
      </c>
      <c r="AH9" s="32">
        <v>1.04141404161</v>
      </c>
      <c r="AI9" s="32">
        <v>1.06655712075</v>
      </c>
      <c r="AJ9" s="32">
        <v>1.09183527784</v>
      </c>
      <c r="AK9" s="26"/>
    </row>
    <row r="10" spans="1:37" ht="15" customHeight="1" x14ac:dyDescent="0.2">
      <c r="A10" s="16" t="s">
        <v>507</v>
      </c>
      <c r="B10" s="5"/>
      <c r="C10" s="32"/>
      <c r="D10" s="32"/>
      <c r="E10" s="32">
        <v>3.7212435405700002</v>
      </c>
      <c r="F10" s="32">
        <v>3.3679912215600001</v>
      </c>
      <c r="G10" s="32">
        <v>3.4601462983700002</v>
      </c>
      <c r="H10" s="32">
        <v>3.58251053608</v>
      </c>
      <c r="I10" s="32">
        <v>3.60986408672</v>
      </c>
      <c r="J10" s="32">
        <v>3.6228342044599988</v>
      </c>
      <c r="K10" s="32">
        <v>3.62790292076</v>
      </c>
      <c r="L10" s="32">
        <v>3.6156648584900002</v>
      </c>
      <c r="M10" s="32">
        <v>3.5520252568999999</v>
      </c>
      <c r="N10" s="32">
        <v>3.4773991150899999</v>
      </c>
      <c r="O10" s="32">
        <v>3.39035153316</v>
      </c>
      <c r="P10" s="32">
        <v>3.2911216302800002</v>
      </c>
      <c r="Q10" s="32">
        <v>3.15252686981</v>
      </c>
      <c r="R10" s="32">
        <v>3.0121241678200001</v>
      </c>
      <c r="S10" s="32">
        <v>2.87184718423</v>
      </c>
      <c r="T10" s="32">
        <v>2.7373903617000002</v>
      </c>
      <c r="U10" s="32">
        <v>2.5682235902200001</v>
      </c>
      <c r="V10" s="32">
        <v>2.5263795611600002</v>
      </c>
      <c r="W10" s="32">
        <v>2.4898801586900001</v>
      </c>
      <c r="X10" s="32">
        <v>2.4554706397400001</v>
      </c>
      <c r="Y10" s="32">
        <v>2.4212580642099999</v>
      </c>
      <c r="Z10" s="32">
        <v>2.4011650053800002</v>
      </c>
      <c r="AA10" s="32">
        <v>2.3865609875299998</v>
      </c>
      <c r="AB10" s="32">
        <v>2.3677539539799999</v>
      </c>
      <c r="AC10" s="32">
        <v>2.3545766781999999</v>
      </c>
      <c r="AD10" s="32">
        <v>2.3465317636599998</v>
      </c>
      <c r="AE10" s="32">
        <v>2.3407211239199999</v>
      </c>
      <c r="AF10" s="32">
        <v>2.33460896801</v>
      </c>
      <c r="AG10" s="32">
        <v>2.3286465186799998</v>
      </c>
      <c r="AH10" s="32">
        <v>2.3241830994999999</v>
      </c>
      <c r="AI10" s="32">
        <v>2.31999066818</v>
      </c>
      <c r="AJ10" s="32">
        <v>2.31747923515</v>
      </c>
      <c r="AK10" s="26"/>
    </row>
    <row r="11" spans="1:37" ht="15" customHeight="1" x14ac:dyDescent="0.2">
      <c r="A11" s="16" t="s">
        <v>508</v>
      </c>
      <c r="B11" s="5"/>
      <c r="C11" s="32"/>
      <c r="D11" s="32"/>
      <c r="E11" s="32">
        <v>0.19075188124</v>
      </c>
      <c r="F11" s="32">
        <v>0.19968068394999999</v>
      </c>
      <c r="G11" s="32">
        <v>0.19277689499</v>
      </c>
      <c r="H11" s="32">
        <v>0.18594627228999999</v>
      </c>
      <c r="I11" s="32">
        <v>0.18224370364</v>
      </c>
      <c r="J11" s="32">
        <v>0.17855465434000001</v>
      </c>
      <c r="K11" s="32">
        <v>0.17489467742000001</v>
      </c>
      <c r="L11" s="32">
        <v>0.17124757277</v>
      </c>
      <c r="M11" s="32">
        <v>0.16914211310999999</v>
      </c>
      <c r="N11" s="32">
        <v>0.16704441841000001</v>
      </c>
      <c r="O11" s="32">
        <v>0.16495751608000001</v>
      </c>
      <c r="P11" s="32">
        <v>0.16287974220000001</v>
      </c>
      <c r="Q11" s="32">
        <v>0.16231072778</v>
      </c>
      <c r="R11" s="32">
        <v>0.16174032676</v>
      </c>
      <c r="S11" s="32">
        <v>0.1611679845</v>
      </c>
      <c r="T11" s="32">
        <v>0.16060012558</v>
      </c>
      <c r="U11" s="32">
        <v>0.16003363014999999</v>
      </c>
      <c r="V11" s="32">
        <v>0.15946995414000001</v>
      </c>
      <c r="W11" s="32">
        <v>0.15890539995</v>
      </c>
      <c r="X11" s="32">
        <v>0.15834267145</v>
      </c>
      <c r="Y11" s="32">
        <v>0.15777931898</v>
      </c>
      <c r="Z11" s="32">
        <v>0.15723214351000001</v>
      </c>
      <c r="AA11" s="32">
        <v>0.15669203970000001</v>
      </c>
      <c r="AB11" s="32">
        <v>0.15614863116</v>
      </c>
      <c r="AC11" s="32">
        <v>0.15561305690999999</v>
      </c>
      <c r="AD11" s="32">
        <v>0.15508460054000001</v>
      </c>
      <c r="AE11" s="32">
        <v>0.15455949512</v>
      </c>
      <c r="AF11" s="32">
        <v>0.15403503678</v>
      </c>
      <c r="AG11" s="32">
        <v>0.15351219614</v>
      </c>
      <c r="AH11" s="32">
        <v>0.15299014123999999</v>
      </c>
      <c r="AI11" s="32">
        <v>0.15246910318000001</v>
      </c>
      <c r="AJ11" s="32">
        <v>0.15195035301000001</v>
      </c>
      <c r="AK11" s="26"/>
    </row>
    <row r="12" spans="1:37" ht="15" customHeight="1" x14ac:dyDescent="0.2">
      <c r="A12" s="16" t="s">
        <v>509</v>
      </c>
      <c r="B12" s="5"/>
      <c r="C12" s="32"/>
      <c r="D12" s="32"/>
      <c r="E12" s="32">
        <f t="shared" ref="E12:AJ12" si="1">SUM(E10:E11)</f>
        <v>3.9119954218100004</v>
      </c>
      <c r="F12" s="32">
        <f t="shared" si="1"/>
        <v>3.5676719055100001</v>
      </c>
      <c r="G12" s="32">
        <f t="shared" si="1"/>
        <v>3.6529231933600004</v>
      </c>
      <c r="H12" s="32">
        <f t="shared" si="1"/>
        <v>3.7684568083699999</v>
      </c>
      <c r="I12" s="32">
        <f t="shared" si="1"/>
        <v>3.7921077903600002</v>
      </c>
      <c r="J12" s="32">
        <f t="shared" si="1"/>
        <v>3.8013888587999989</v>
      </c>
      <c r="K12" s="32">
        <f t="shared" si="1"/>
        <v>3.8027975981800002</v>
      </c>
      <c r="L12" s="32">
        <f t="shared" si="1"/>
        <v>3.7869124312600002</v>
      </c>
      <c r="M12" s="32">
        <f t="shared" si="1"/>
        <v>3.7211673700099999</v>
      </c>
      <c r="N12" s="32">
        <f t="shared" si="1"/>
        <v>3.6444435335000001</v>
      </c>
      <c r="O12" s="32">
        <f t="shared" si="1"/>
        <v>3.5553090492399999</v>
      </c>
      <c r="P12" s="32">
        <f t="shared" si="1"/>
        <v>3.4540013724800001</v>
      </c>
      <c r="Q12" s="32">
        <f t="shared" si="1"/>
        <v>3.31483759759</v>
      </c>
      <c r="R12" s="32">
        <f t="shared" si="1"/>
        <v>3.1738644945800001</v>
      </c>
      <c r="S12" s="32">
        <f t="shared" si="1"/>
        <v>3.03301516873</v>
      </c>
      <c r="T12" s="32">
        <f t="shared" si="1"/>
        <v>2.89799048728</v>
      </c>
      <c r="U12" s="32">
        <f t="shared" si="1"/>
        <v>2.7282572203700002</v>
      </c>
      <c r="V12" s="32">
        <f t="shared" si="1"/>
        <v>2.6858495153000002</v>
      </c>
      <c r="W12" s="32">
        <f t="shared" si="1"/>
        <v>2.6487855586400002</v>
      </c>
      <c r="X12" s="32">
        <f t="shared" si="1"/>
        <v>2.6138133111899999</v>
      </c>
      <c r="Y12" s="32">
        <f t="shared" si="1"/>
        <v>2.5790373831899998</v>
      </c>
      <c r="Z12" s="32">
        <f t="shared" si="1"/>
        <v>2.5583971488900001</v>
      </c>
      <c r="AA12" s="32">
        <f t="shared" si="1"/>
        <v>2.5432530272299996</v>
      </c>
      <c r="AB12" s="32">
        <f t="shared" si="1"/>
        <v>2.5239025851400001</v>
      </c>
      <c r="AC12" s="32">
        <f t="shared" si="1"/>
        <v>2.51018973511</v>
      </c>
      <c r="AD12" s="32">
        <f t="shared" si="1"/>
        <v>2.5016163641999998</v>
      </c>
      <c r="AE12" s="32">
        <f t="shared" si="1"/>
        <v>2.4952806190399999</v>
      </c>
      <c r="AF12" s="32">
        <f t="shared" si="1"/>
        <v>2.4886440047899998</v>
      </c>
      <c r="AG12" s="32">
        <f t="shared" si="1"/>
        <v>2.4821587148199997</v>
      </c>
      <c r="AH12" s="32">
        <f t="shared" si="1"/>
        <v>2.47717324074</v>
      </c>
      <c r="AI12" s="32">
        <f t="shared" si="1"/>
        <v>2.4724597713600001</v>
      </c>
      <c r="AJ12" s="32">
        <f t="shared" si="1"/>
        <v>2.4694295881600001</v>
      </c>
      <c r="AK12" s="26"/>
    </row>
    <row r="13" spans="1:37" ht="15" customHeight="1" x14ac:dyDescent="0.2">
      <c r="A13" s="16" t="s">
        <v>510</v>
      </c>
      <c r="B13" s="5"/>
      <c r="C13" s="32"/>
      <c r="D13" s="32"/>
      <c r="E13" s="32">
        <v>1.4743149294</v>
      </c>
      <c r="F13" s="32">
        <v>1.43438022543</v>
      </c>
      <c r="G13" s="32">
        <v>1.4092339571100001</v>
      </c>
      <c r="H13" s="32">
        <v>1.4136836258400001</v>
      </c>
      <c r="I13" s="32">
        <v>1.4154846805800001</v>
      </c>
      <c r="J13" s="32">
        <v>1.4184762238599999</v>
      </c>
      <c r="K13" s="32">
        <v>1.4233627178099999</v>
      </c>
      <c r="L13" s="32">
        <v>1.4275449114000001</v>
      </c>
      <c r="M13" s="32">
        <v>1.4436480518399999</v>
      </c>
      <c r="N13" s="32">
        <v>1.4651468919699999</v>
      </c>
      <c r="O13" s="32">
        <v>1.49085401688</v>
      </c>
      <c r="P13" s="32">
        <v>1.52159459223</v>
      </c>
      <c r="Q13" s="32">
        <v>1.5526530456300001</v>
      </c>
      <c r="R13" s="32">
        <v>1.5876869043399999</v>
      </c>
      <c r="S13" s="32">
        <v>1.62140649735</v>
      </c>
      <c r="T13" s="32">
        <v>1.64927507745</v>
      </c>
      <c r="U13" s="32">
        <v>1.60183461524</v>
      </c>
      <c r="V13" s="32">
        <v>1.65646344295</v>
      </c>
      <c r="W13" s="32">
        <v>1.71057074729</v>
      </c>
      <c r="X13" s="32">
        <v>1.7558107677399999</v>
      </c>
      <c r="Y13" s="32">
        <v>1.79843411222</v>
      </c>
      <c r="Z13" s="32">
        <v>1.8457076046800001</v>
      </c>
      <c r="AA13" s="32">
        <v>1.8933584141099999</v>
      </c>
      <c r="AB13" s="32">
        <v>1.93795789469</v>
      </c>
      <c r="AC13" s="32">
        <v>1.9838107923399999</v>
      </c>
      <c r="AD13" s="32">
        <v>2.0295678065999998</v>
      </c>
      <c r="AE13" s="32">
        <v>2.0758061328299999</v>
      </c>
      <c r="AF13" s="32">
        <v>2.12125809509</v>
      </c>
      <c r="AG13" s="32">
        <v>2.1650386034900002</v>
      </c>
      <c r="AH13" s="32">
        <v>2.2117274360599999</v>
      </c>
      <c r="AI13" s="32">
        <v>2.25711750974</v>
      </c>
      <c r="AJ13" s="32">
        <v>2.30232069285</v>
      </c>
      <c r="AK13" s="26"/>
    </row>
    <row r="14" spans="1:37" ht="15" customHeight="1" x14ac:dyDescent="0.2">
      <c r="A14" s="16" t="s">
        <v>154</v>
      </c>
      <c r="B14" s="5"/>
      <c r="C14" s="32"/>
      <c r="D14" s="32"/>
      <c r="E14" s="32">
        <v>0.81033174387000007</v>
      </c>
      <c r="F14" s="32">
        <v>0.7963340861999999</v>
      </c>
      <c r="G14" s="32">
        <v>0.82158032837999995</v>
      </c>
      <c r="H14" s="32">
        <v>0.85350908126999991</v>
      </c>
      <c r="I14" s="32">
        <v>0.88063571481999992</v>
      </c>
      <c r="J14" s="32">
        <v>0.90264040973999993</v>
      </c>
      <c r="K14" s="32">
        <v>0.92304977513999997</v>
      </c>
      <c r="L14" s="32">
        <v>0.94049819489999997</v>
      </c>
      <c r="M14" s="32">
        <v>0.95186993259999986</v>
      </c>
      <c r="N14" s="32">
        <v>0.95682060301999994</v>
      </c>
      <c r="O14" s="32">
        <v>0.95788024273999994</v>
      </c>
      <c r="P14" s="32">
        <v>0.95707104608999993</v>
      </c>
      <c r="Q14" s="32">
        <v>0.95097927319999997</v>
      </c>
      <c r="R14" s="32">
        <v>0.94533920836999996</v>
      </c>
      <c r="S14" s="32">
        <v>0.93955281101999988</v>
      </c>
      <c r="T14" s="32">
        <v>0.93426350976999983</v>
      </c>
      <c r="U14" s="32">
        <v>0.92486256975999992</v>
      </c>
      <c r="V14" s="32">
        <v>0.92252524746999998</v>
      </c>
      <c r="W14" s="32">
        <v>0.92281818982999997</v>
      </c>
      <c r="X14" s="32">
        <v>0.92241406525999992</v>
      </c>
      <c r="Y14" s="32">
        <v>0.92228051256999999</v>
      </c>
      <c r="Z14" s="32">
        <v>0.92652406321000003</v>
      </c>
      <c r="AA14" s="32">
        <v>0.93197485713999995</v>
      </c>
      <c r="AB14" s="32">
        <v>0.93656822385000005</v>
      </c>
      <c r="AC14" s="32">
        <v>0.94265754707999994</v>
      </c>
      <c r="AD14" s="32">
        <v>0.94991704515999997</v>
      </c>
      <c r="AE14" s="32">
        <v>0.95810690562</v>
      </c>
      <c r="AF14" s="32">
        <v>0.96618479813000002</v>
      </c>
      <c r="AG14" s="32">
        <v>0.97400533767999986</v>
      </c>
      <c r="AH14" s="32">
        <v>0.98331346793000007</v>
      </c>
      <c r="AI14" s="32">
        <v>0.9925457742699999</v>
      </c>
      <c r="AJ14" s="32">
        <v>1.00211493197</v>
      </c>
      <c r="AK14" s="26"/>
    </row>
    <row r="15" spans="1:37" ht="15" customHeight="1" x14ac:dyDescent="0.15">
      <c r="A15" s="19" t="s">
        <v>155</v>
      </c>
      <c r="B15" s="60"/>
      <c r="C15" s="61"/>
      <c r="D15" s="61"/>
      <c r="E15" s="61">
        <f t="shared" ref="E15:AJ15" si="2">SUM(E8,E9,E12,E13,E14)</f>
        <v>8.0745697310900013</v>
      </c>
      <c r="F15" s="61">
        <f t="shared" si="2"/>
        <v>7.3570767271599999</v>
      </c>
      <c r="G15" s="61">
        <f t="shared" si="2"/>
        <v>7.4062413571400008</v>
      </c>
      <c r="H15" s="61">
        <f t="shared" si="2"/>
        <v>7.5574953596299999</v>
      </c>
      <c r="I15" s="61">
        <f t="shared" si="2"/>
        <v>7.6171003943100004</v>
      </c>
      <c r="J15" s="61">
        <f t="shared" si="2"/>
        <v>7.6565829049099987</v>
      </c>
      <c r="K15" s="61">
        <f t="shared" si="2"/>
        <v>7.6921623907200001</v>
      </c>
      <c r="L15" s="61">
        <f t="shared" si="2"/>
        <v>7.7054466658000003</v>
      </c>
      <c r="M15" s="61">
        <f t="shared" si="2"/>
        <v>7.6819102631900007</v>
      </c>
      <c r="N15" s="61">
        <f t="shared" si="2"/>
        <v>7.6529115578699995</v>
      </c>
      <c r="O15" s="61">
        <f t="shared" si="2"/>
        <v>7.6174518280800001</v>
      </c>
      <c r="P15" s="61">
        <f t="shared" si="2"/>
        <v>7.5782541713400011</v>
      </c>
      <c r="Q15" s="61">
        <f t="shared" si="2"/>
        <v>7.5036800732499991</v>
      </c>
      <c r="R15" s="61">
        <f t="shared" si="2"/>
        <v>7.4339682498299995</v>
      </c>
      <c r="S15" s="61">
        <f t="shared" si="2"/>
        <v>7.3650368511099993</v>
      </c>
      <c r="T15" s="61">
        <f t="shared" si="2"/>
        <v>7.3019284097600003</v>
      </c>
      <c r="U15" s="61">
        <f t="shared" si="2"/>
        <v>7.0988429295099991</v>
      </c>
      <c r="V15" s="61">
        <f t="shared" si="2"/>
        <v>7.16255128335</v>
      </c>
      <c r="W15" s="61">
        <f t="shared" si="2"/>
        <v>7.2313384063400008</v>
      </c>
      <c r="X15" s="61">
        <f t="shared" si="2"/>
        <v>7.2884618661099996</v>
      </c>
      <c r="Y15" s="61">
        <f t="shared" si="2"/>
        <v>7.3351239604099998</v>
      </c>
      <c r="Z15" s="61">
        <f t="shared" si="2"/>
        <v>7.4133546844700007</v>
      </c>
      <c r="AA15" s="61">
        <f t="shared" si="2"/>
        <v>7.5004567597799996</v>
      </c>
      <c r="AB15" s="61">
        <f t="shared" si="2"/>
        <v>7.5708341743100007</v>
      </c>
      <c r="AC15" s="61">
        <f t="shared" si="2"/>
        <v>7.6543546849299995</v>
      </c>
      <c r="AD15" s="61">
        <f t="shared" si="2"/>
        <v>7.7491357279299988</v>
      </c>
      <c r="AE15" s="61">
        <f t="shared" si="2"/>
        <v>7.8487184049600005</v>
      </c>
      <c r="AF15" s="61">
        <f t="shared" si="2"/>
        <v>7.9441236952800001</v>
      </c>
      <c r="AG15" s="61">
        <f t="shared" si="2"/>
        <v>8.0356757628600004</v>
      </c>
      <c r="AH15" s="61">
        <f t="shared" si="2"/>
        <v>8.1326202485099994</v>
      </c>
      <c r="AI15" s="61">
        <f t="shared" si="2"/>
        <v>8.22644666363</v>
      </c>
      <c r="AJ15" s="61">
        <f t="shared" si="2"/>
        <v>8.3215824682400008</v>
      </c>
      <c r="AK15" s="26"/>
    </row>
    <row r="16" spans="1:37" x14ac:dyDescent="0.2">
      <c r="A16" s="2" t="s">
        <v>511</v>
      </c>
      <c r="B16" s="2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</row>
    <row r="17" spans="1:37" ht="15" customHeight="1" x14ac:dyDescent="0.2">
      <c r="A17" s="31" t="s">
        <v>140</v>
      </c>
      <c r="B17" s="62"/>
      <c r="C17" s="63"/>
      <c r="D17" s="63"/>
      <c r="E17" s="63">
        <v>6.2539199999999996E-3</v>
      </c>
      <c r="F17" s="63">
        <v>6.2539199999999996E-3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</v>
      </c>
      <c r="S17" s="63">
        <v>0</v>
      </c>
      <c r="T17" s="63">
        <v>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4"/>
    </row>
    <row r="18" spans="1:37" ht="15" customHeight="1" x14ac:dyDescent="0.2">
      <c r="A18" s="31" t="s">
        <v>142</v>
      </c>
      <c r="B18" s="62"/>
      <c r="C18" s="63"/>
      <c r="D18" s="63"/>
      <c r="E18" s="63">
        <v>9.9033300000000019E-3</v>
      </c>
      <c r="F18" s="63">
        <v>9.9033300000000019E-3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4"/>
    </row>
    <row r="19" spans="1:37" ht="15" customHeight="1" x14ac:dyDescent="0.2">
      <c r="A19" s="31" t="s">
        <v>143</v>
      </c>
      <c r="B19" s="62"/>
      <c r="C19" s="63"/>
      <c r="D19" s="63"/>
      <c r="E19" s="63">
        <v>3.2713109999999997E-2</v>
      </c>
      <c r="F19" s="63">
        <v>3.2713109999999997E-2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4"/>
    </row>
    <row r="20" spans="1:37" ht="15" customHeight="1" x14ac:dyDescent="0.2">
      <c r="A20" s="31" t="s">
        <v>144</v>
      </c>
      <c r="B20" s="62"/>
      <c r="C20" s="63"/>
      <c r="D20" s="63"/>
      <c r="E20" s="63">
        <v>2.0165331329099998</v>
      </c>
      <c r="F20" s="63">
        <v>2.0576906216099999</v>
      </c>
      <c r="G20" s="63">
        <v>2.0078180747999999</v>
      </c>
      <c r="H20" s="63">
        <v>2.0035321155900001</v>
      </c>
      <c r="I20" s="63">
        <v>1.9938134194199999</v>
      </c>
      <c r="J20" s="63">
        <v>1.95441271335</v>
      </c>
      <c r="K20" s="63">
        <v>1.96785201204</v>
      </c>
      <c r="L20" s="63">
        <v>1.94538042747</v>
      </c>
      <c r="M20" s="63">
        <v>1.95074384112</v>
      </c>
      <c r="N20" s="63">
        <v>1.94456374524</v>
      </c>
      <c r="O20" s="63">
        <v>1.9453666115699999</v>
      </c>
      <c r="P20" s="63">
        <v>1.9738052291699999</v>
      </c>
      <c r="Q20" s="63">
        <v>1.97013376017</v>
      </c>
      <c r="R20" s="63">
        <v>1.97025765048</v>
      </c>
      <c r="S20" s="63">
        <v>1.98258701769</v>
      </c>
      <c r="T20" s="63">
        <v>1.97258699574</v>
      </c>
      <c r="U20" s="63">
        <v>1.97288378991</v>
      </c>
      <c r="V20" s="63">
        <v>1.9927516733099999</v>
      </c>
      <c r="W20" s="63">
        <v>1.98347444352</v>
      </c>
      <c r="X20" s="63">
        <v>1.99051527384</v>
      </c>
      <c r="Y20" s="63">
        <v>1.9986154857</v>
      </c>
      <c r="Z20" s="63">
        <v>2.0222689257000002</v>
      </c>
      <c r="AA20" s="63">
        <v>2.0229825033900002</v>
      </c>
      <c r="AB20" s="63">
        <v>2.0481254560800002</v>
      </c>
      <c r="AC20" s="63">
        <v>2.0472710994000001</v>
      </c>
      <c r="AD20" s="63">
        <v>2.0553569071200002</v>
      </c>
      <c r="AE20" s="63">
        <v>2.0695732050600002</v>
      </c>
      <c r="AF20" s="63">
        <v>2.0809080248399998</v>
      </c>
      <c r="AG20" s="63">
        <v>2.0840176743300001</v>
      </c>
      <c r="AH20" s="63">
        <v>2.0950378708500002</v>
      </c>
      <c r="AI20" s="63">
        <v>2.0930020109099998</v>
      </c>
      <c r="AJ20" s="63">
        <v>2.13393746223</v>
      </c>
      <c r="AK20" s="64"/>
    </row>
    <row r="21" spans="1:37" ht="15" customHeight="1" x14ac:dyDescent="0.2">
      <c r="A21" s="31" t="s">
        <v>145</v>
      </c>
      <c r="B21" s="62"/>
      <c r="C21" s="63"/>
      <c r="D21" s="63"/>
      <c r="E21" s="63">
        <v>5.8234595013899986</v>
      </c>
      <c r="F21" s="63">
        <v>5.8234595013899986</v>
      </c>
      <c r="G21" s="63">
        <v>5.8697714779200014</v>
      </c>
      <c r="H21" s="63">
        <v>5.9268105178200008</v>
      </c>
      <c r="I21" s="63">
        <v>5.9125110768000004</v>
      </c>
      <c r="J21" s="63">
        <v>5.7516679789199996</v>
      </c>
      <c r="K21" s="63">
        <v>5.7959646452100007</v>
      </c>
      <c r="L21" s="63">
        <v>5.8494232733400011</v>
      </c>
      <c r="M21" s="63">
        <v>5.6060266319099998</v>
      </c>
      <c r="N21" s="63">
        <v>5.8402617836399999</v>
      </c>
      <c r="O21" s="63">
        <v>5.8554290489399996</v>
      </c>
      <c r="P21" s="63">
        <v>5.8739787832500001</v>
      </c>
      <c r="Q21" s="63">
        <v>5.8815940647600007</v>
      </c>
      <c r="R21" s="63">
        <v>5.88281288643</v>
      </c>
      <c r="S21" s="63">
        <v>5.6889614130300004</v>
      </c>
      <c r="T21" s="63">
        <v>5.8657984933500007</v>
      </c>
      <c r="U21" s="63">
        <v>5.8907640568500002</v>
      </c>
      <c r="V21" s="63">
        <v>5.7944349773999999</v>
      </c>
      <c r="W21" s="63">
        <v>5.8200850626299996</v>
      </c>
      <c r="X21" s="63">
        <v>5.8455901196100006</v>
      </c>
      <c r="Y21" s="63">
        <v>5.8657663684800001</v>
      </c>
      <c r="Z21" s="63">
        <v>5.6658127487400014</v>
      </c>
      <c r="AA21" s="63">
        <v>5.6938272569100006</v>
      </c>
      <c r="AB21" s="63">
        <v>5.7001849819199997</v>
      </c>
      <c r="AC21" s="63">
        <v>5.7036326449499999</v>
      </c>
      <c r="AD21" s="63">
        <v>5.7133038639600002</v>
      </c>
      <c r="AE21" s="63">
        <v>5.774142512430001</v>
      </c>
      <c r="AF21" s="63">
        <v>5.7446318738700004</v>
      </c>
      <c r="AG21" s="63">
        <v>5.7580242836400002</v>
      </c>
      <c r="AH21" s="63">
        <v>5.7984041809800004</v>
      </c>
      <c r="AI21" s="63">
        <v>5.8028486360400002</v>
      </c>
      <c r="AJ21" s="63">
        <v>5.9050351539900001</v>
      </c>
      <c r="AK21" s="64"/>
    </row>
    <row r="22" spans="1:37" ht="15" customHeight="1" x14ac:dyDescent="0.2">
      <c r="A22" s="31" t="s">
        <v>146</v>
      </c>
      <c r="B22" s="62"/>
      <c r="C22" s="63"/>
      <c r="D22" s="63"/>
      <c r="E22" s="63">
        <v>2.0723849999999999E-2</v>
      </c>
      <c r="F22" s="63">
        <v>2.0723849999999999E-2</v>
      </c>
      <c r="G22" s="63">
        <v>4.4017380000000002E-5</v>
      </c>
      <c r="H22" s="63">
        <v>6.7697136000000003E-4</v>
      </c>
      <c r="I22" s="63">
        <v>3.9231970200000006E-3</v>
      </c>
      <c r="J22" s="63">
        <v>6.5871270000000012E-5</v>
      </c>
      <c r="K22" s="63">
        <v>4.3532275499999998E-3</v>
      </c>
      <c r="L22" s="63">
        <v>3.4943778E-4</v>
      </c>
      <c r="M22" s="63">
        <v>0</v>
      </c>
      <c r="N22" s="63">
        <v>6.9660000000000003E-8</v>
      </c>
      <c r="O22" s="63">
        <v>3.5455779000000002E-4</v>
      </c>
      <c r="P22" s="63">
        <v>7.6200686999999996E-4</v>
      </c>
      <c r="Q22" s="63">
        <v>6.1500878999999999E-4</v>
      </c>
      <c r="R22" s="63">
        <v>1.1381399100000001E-3</v>
      </c>
      <c r="S22" s="63">
        <v>0</v>
      </c>
      <c r="T22" s="63">
        <v>5.4638595000000003E-4</v>
      </c>
      <c r="U22" s="63">
        <v>3.5887670999999998E-4</v>
      </c>
      <c r="V22" s="63">
        <v>3.0320289E-4</v>
      </c>
      <c r="W22" s="63">
        <v>2.4422408999999999E-4</v>
      </c>
      <c r="X22" s="63">
        <v>5.3806931999999998E-4</v>
      </c>
      <c r="Y22" s="63">
        <v>6.5739689999999996E-4</v>
      </c>
      <c r="Z22" s="63">
        <v>3.2422860000000001E-5</v>
      </c>
      <c r="AA22" s="63">
        <v>9.1796400000000004E-6</v>
      </c>
      <c r="AB22" s="63">
        <v>0</v>
      </c>
      <c r="AC22" s="63">
        <v>7.1269919999999995E-5</v>
      </c>
      <c r="AD22" s="63">
        <v>1.0046520000000001E-5</v>
      </c>
      <c r="AE22" s="63">
        <v>2.5967699999999999E-6</v>
      </c>
      <c r="AF22" s="63">
        <v>0</v>
      </c>
      <c r="AG22" s="63">
        <v>1.1723391E-4</v>
      </c>
      <c r="AH22" s="63">
        <v>3.5878769999999997E-4</v>
      </c>
      <c r="AI22" s="63">
        <v>6.3778761000000007E-4</v>
      </c>
      <c r="AJ22" s="63">
        <v>4.1127264000000011E-4</v>
      </c>
      <c r="AK22" s="64"/>
    </row>
    <row r="23" spans="1:37" ht="15" customHeight="1" x14ac:dyDescent="0.2">
      <c r="A23" s="31" t="s">
        <v>147</v>
      </c>
      <c r="B23" s="62"/>
      <c r="C23" s="63"/>
      <c r="D23" s="63"/>
      <c r="E23" s="63">
        <f t="shared" ref="E23:AJ23" si="3">SUM(E17:E22)</f>
        <v>7.9095868442999988</v>
      </c>
      <c r="F23" s="63">
        <f t="shared" si="3"/>
        <v>7.9507443329999985</v>
      </c>
      <c r="G23" s="63">
        <f t="shared" si="3"/>
        <v>7.8776335701000013</v>
      </c>
      <c r="H23" s="63">
        <f t="shared" si="3"/>
        <v>7.9310196047700012</v>
      </c>
      <c r="I23" s="63">
        <f t="shared" si="3"/>
        <v>7.9102476932399997</v>
      </c>
      <c r="J23" s="63">
        <f t="shared" si="3"/>
        <v>7.7061465635399999</v>
      </c>
      <c r="K23" s="63">
        <f t="shared" si="3"/>
        <v>7.7681698848000007</v>
      </c>
      <c r="L23" s="63">
        <f t="shared" si="3"/>
        <v>7.7951531385900008</v>
      </c>
      <c r="M23" s="63">
        <f t="shared" si="3"/>
        <v>7.5567704730299994</v>
      </c>
      <c r="N23" s="63">
        <f t="shared" si="3"/>
        <v>7.7848255985400003</v>
      </c>
      <c r="O23" s="63">
        <f t="shared" si="3"/>
        <v>7.8011502182999992</v>
      </c>
      <c r="P23" s="63">
        <f t="shared" si="3"/>
        <v>7.8485460192899996</v>
      </c>
      <c r="Q23" s="63">
        <f t="shared" si="3"/>
        <v>7.8523428337199999</v>
      </c>
      <c r="R23" s="63">
        <f t="shared" si="3"/>
        <v>7.8542086768199999</v>
      </c>
      <c r="S23" s="63">
        <f t="shared" si="3"/>
        <v>7.6715484307200006</v>
      </c>
      <c r="T23" s="63">
        <f t="shared" si="3"/>
        <v>7.838931875040001</v>
      </c>
      <c r="U23" s="63">
        <f t="shared" si="3"/>
        <v>7.8640067234700002</v>
      </c>
      <c r="V23" s="63">
        <f t="shared" si="3"/>
        <v>7.7874898535999995</v>
      </c>
      <c r="W23" s="63">
        <f t="shared" si="3"/>
        <v>7.8038037302400003</v>
      </c>
      <c r="X23" s="63">
        <f t="shared" si="3"/>
        <v>7.8366434627700006</v>
      </c>
      <c r="Y23" s="63">
        <f t="shared" si="3"/>
        <v>7.8650392510800007</v>
      </c>
      <c r="Z23" s="63">
        <f t="shared" si="3"/>
        <v>7.6881140973000015</v>
      </c>
      <c r="AA23" s="63">
        <f t="shared" si="3"/>
        <v>7.7168189399400005</v>
      </c>
      <c r="AB23" s="63">
        <f t="shared" si="3"/>
        <v>7.7483104379999999</v>
      </c>
      <c r="AC23" s="63">
        <f t="shared" si="3"/>
        <v>7.7509750142699998</v>
      </c>
      <c r="AD23" s="63">
        <f t="shared" si="3"/>
        <v>7.7686708176000003</v>
      </c>
      <c r="AE23" s="63">
        <f t="shared" si="3"/>
        <v>7.8437183142600011</v>
      </c>
      <c r="AF23" s="63">
        <f t="shared" si="3"/>
        <v>7.8255398987099998</v>
      </c>
      <c r="AG23" s="63">
        <f t="shared" si="3"/>
        <v>7.8421591918800004</v>
      </c>
      <c r="AH23" s="63">
        <f t="shared" si="3"/>
        <v>7.8938008395299999</v>
      </c>
      <c r="AI23" s="63">
        <f t="shared" si="3"/>
        <v>7.8964884345600002</v>
      </c>
      <c r="AJ23" s="63">
        <f t="shared" si="3"/>
        <v>8.0393838888599998</v>
      </c>
      <c r="AK23" s="64"/>
    </row>
    <row r="24" spans="1:37" ht="15" customHeight="1" x14ac:dyDescent="0.2">
      <c r="A24" s="31" t="s">
        <v>148</v>
      </c>
      <c r="B24" s="62"/>
      <c r="C24" s="63"/>
      <c r="D24" s="63"/>
      <c r="E24" s="63">
        <f t="shared" ref="E24:AJ24" si="4">SUM(E25:E27)</f>
        <v>5.88928824009</v>
      </c>
      <c r="F24" s="63">
        <f t="shared" si="4"/>
        <v>5.9666887122300007</v>
      </c>
      <c r="G24" s="63">
        <f t="shared" si="4"/>
        <v>5.7725922329999984</v>
      </c>
      <c r="H24" s="63">
        <f t="shared" si="4"/>
        <v>5.8161479800499993</v>
      </c>
      <c r="I24" s="63">
        <f t="shared" si="4"/>
        <v>5.7997649658599997</v>
      </c>
      <c r="J24" s="63">
        <f t="shared" si="4"/>
        <v>5.8434908961600005</v>
      </c>
      <c r="K24" s="63">
        <f t="shared" si="4"/>
        <v>5.7435678831599999</v>
      </c>
      <c r="L24" s="63">
        <f t="shared" si="4"/>
        <v>5.8471957903500007</v>
      </c>
      <c r="M24" s="63">
        <f t="shared" si="4"/>
        <v>5.720587633530001</v>
      </c>
      <c r="N24" s="63">
        <f t="shared" si="4"/>
        <v>5.7626703386099996</v>
      </c>
      <c r="O24" s="63">
        <f t="shared" si="4"/>
        <v>5.7491450639999995</v>
      </c>
      <c r="P24" s="63">
        <f t="shared" si="4"/>
        <v>5.4524125044000016</v>
      </c>
      <c r="Q24" s="63">
        <f t="shared" si="4"/>
        <v>5.3976302975700001</v>
      </c>
      <c r="R24" s="63">
        <f t="shared" si="4"/>
        <v>5.4818607276</v>
      </c>
      <c r="S24" s="63">
        <f t="shared" si="4"/>
        <v>5.4112365364499997</v>
      </c>
      <c r="T24" s="63">
        <f t="shared" si="4"/>
        <v>5.60244232305</v>
      </c>
      <c r="U24" s="63">
        <f t="shared" si="4"/>
        <v>5.6444556429000006</v>
      </c>
      <c r="V24" s="63">
        <f t="shared" si="4"/>
        <v>5.5547839154700007</v>
      </c>
      <c r="W24" s="63">
        <f t="shared" si="4"/>
        <v>5.8872778331399997</v>
      </c>
      <c r="X24" s="63">
        <f t="shared" si="4"/>
        <v>5.9188013012699994</v>
      </c>
      <c r="Y24" s="63">
        <f t="shared" si="4"/>
        <v>5.9381929308599997</v>
      </c>
      <c r="Z24" s="63">
        <f t="shared" si="4"/>
        <v>6.0104425800600003</v>
      </c>
      <c r="AA24" s="63">
        <f t="shared" si="4"/>
        <v>6.1054627248900006</v>
      </c>
      <c r="AB24" s="63">
        <f t="shared" si="4"/>
        <v>6.1575276731400006</v>
      </c>
      <c r="AC24" s="63">
        <f t="shared" si="4"/>
        <v>6.2139963950100006</v>
      </c>
      <c r="AD24" s="63">
        <f t="shared" si="4"/>
        <v>6.2927173188900012</v>
      </c>
      <c r="AE24" s="63">
        <f t="shared" si="4"/>
        <v>6.4243000317600005</v>
      </c>
      <c r="AF24" s="63">
        <f t="shared" si="4"/>
        <v>6.3790779091500003</v>
      </c>
      <c r="AG24" s="63">
        <f t="shared" si="4"/>
        <v>6.66448367922</v>
      </c>
      <c r="AH24" s="63">
        <f t="shared" si="4"/>
        <v>6.7989157492500008</v>
      </c>
      <c r="AI24" s="63">
        <f t="shared" si="4"/>
        <v>6.8978147525099995</v>
      </c>
      <c r="AJ24" s="63">
        <f t="shared" si="4"/>
        <v>6.8478177271499998</v>
      </c>
      <c r="AK24" s="64"/>
    </row>
    <row r="25" spans="1:37" ht="15" customHeight="1" x14ac:dyDescent="0.2">
      <c r="A25" s="31" t="s">
        <v>149</v>
      </c>
      <c r="B25" s="62"/>
      <c r="C25" s="63"/>
      <c r="D25" s="63"/>
      <c r="E25" s="63">
        <v>5.0572382400900002</v>
      </c>
      <c r="F25" s="63">
        <v>5.0572387122300002</v>
      </c>
      <c r="G25" s="63">
        <v>4.8120639141599986</v>
      </c>
      <c r="H25" s="63">
        <v>4.8642016764599996</v>
      </c>
      <c r="I25" s="63">
        <v>4.84471373418</v>
      </c>
      <c r="J25" s="63">
        <v>4.9187718885600002</v>
      </c>
      <c r="K25" s="63">
        <v>4.8334745769299996</v>
      </c>
      <c r="L25" s="63">
        <v>4.8895262714700003</v>
      </c>
      <c r="M25" s="63">
        <v>4.8629256910200009</v>
      </c>
      <c r="N25" s="63">
        <v>4.8379979219399996</v>
      </c>
      <c r="O25" s="63">
        <v>4.8197089598399998</v>
      </c>
      <c r="P25" s="63">
        <v>4.6570494387600014</v>
      </c>
      <c r="Q25" s="63">
        <v>4.62923239734</v>
      </c>
      <c r="R25" s="63">
        <v>4.6860848335799998</v>
      </c>
      <c r="S25" s="63">
        <v>4.6852642542599998</v>
      </c>
      <c r="T25" s="63">
        <v>4.7651552803800001</v>
      </c>
      <c r="U25" s="63">
        <v>4.7985741855000006</v>
      </c>
      <c r="V25" s="63">
        <v>4.7628669184200003</v>
      </c>
      <c r="W25" s="63">
        <v>4.9575984956100001</v>
      </c>
      <c r="X25" s="63">
        <v>4.9780359888299994</v>
      </c>
      <c r="Y25" s="63">
        <v>4.9938136073099999</v>
      </c>
      <c r="Z25" s="63">
        <v>5.0921395758000001</v>
      </c>
      <c r="AA25" s="63">
        <v>5.1563772297900003</v>
      </c>
      <c r="AB25" s="63">
        <v>5.2023769398900006</v>
      </c>
      <c r="AC25" s="63">
        <v>5.2394433393600002</v>
      </c>
      <c r="AD25" s="63">
        <v>5.2887749762700009</v>
      </c>
      <c r="AE25" s="63">
        <v>5.3839438103700008</v>
      </c>
      <c r="AF25" s="63">
        <v>5.3531798607000001</v>
      </c>
      <c r="AG25" s="63">
        <v>5.5420242390899999</v>
      </c>
      <c r="AH25" s="63">
        <v>5.6260691877600006</v>
      </c>
      <c r="AI25" s="63">
        <v>5.6889958986</v>
      </c>
      <c r="AJ25" s="63">
        <v>5.6408575800599996</v>
      </c>
      <c r="AK25" s="64"/>
    </row>
    <row r="26" spans="1:37" ht="15" customHeight="1" x14ac:dyDescent="0.2">
      <c r="A26" s="31" t="s">
        <v>150</v>
      </c>
      <c r="B26" s="62"/>
      <c r="C26" s="63"/>
      <c r="D26" s="63"/>
      <c r="E26" s="63">
        <v>0.83205000000000007</v>
      </c>
      <c r="F26" s="63">
        <v>0.90945000000000009</v>
      </c>
      <c r="G26" s="63">
        <v>0.96052831884000001</v>
      </c>
      <c r="H26" s="63">
        <v>0.95194630358999999</v>
      </c>
      <c r="I26" s="63">
        <v>0.95505123168000006</v>
      </c>
      <c r="J26" s="63">
        <v>0.92471900760000003</v>
      </c>
      <c r="K26" s="63">
        <v>0.91009330622999995</v>
      </c>
      <c r="L26" s="63">
        <v>0.95766951888000007</v>
      </c>
      <c r="M26" s="63">
        <v>0.85766194251000005</v>
      </c>
      <c r="N26" s="63">
        <v>0.92467241667</v>
      </c>
      <c r="O26" s="63">
        <v>0.92943610416</v>
      </c>
      <c r="P26" s="63">
        <v>0.79536306564000003</v>
      </c>
      <c r="Q26" s="63">
        <v>0.76839790022999999</v>
      </c>
      <c r="R26" s="63">
        <v>0.79577589402000004</v>
      </c>
      <c r="S26" s="63">
        <v>0.7259722821900001</v>
      </c>
      <c r="T26" s="63">
        <v>0.83728704266999998</v>
      </c>
      <c r="U26" s="63">
        <v>0.84588145739999998</v>
      </c>
      <c r="V26" s="63">
        <v>0.79191699705000007</v>
      </c>
      <c r="W26" s="63">
        <v>0.92967933752999998</v>
      </c>
      <c r="X26" s="63">
        <v>0.94076531244000006</v>
      </c>
      <c r="Y26" s="63">
        <v>0.94437932355000009</v>
      </c>
      <c r="Z26" s="63">
        <v>0.91830300426</v>
      </c>
      <c r="AA26" s="63">
        <v>0.94908549509999995</v>
      </c>
      <c r="AB26" s="63">
        <v>0.95515073325000011</v>
      </c>
      <c r="AC26" s="63">
        <v>0.97455305565000006</v>
      </c>
      <c r="AD26" s="63">
        <v>1.00394234262</v>
      </c>
      <c r="AE26" s="63">
        <v>1.0403562213899999</v>
      </c>
      <c r="AF26" s="63">
        <v>1.02589804845</v>
      </c>
      <c r="AG26" s="63">
        <v>1.1224594401300001</v>
      </c>
      <c r="AH26" s="63">
        <v>1.1728465614900001</v>
      </c>
      <c r="AI26" s="63">
        <v>1.20881885391</v>
      </c>
      <c r="AJ26" s="63">
        <v>1.20696014709</v>
      </c>
      <c r="AK26" s="64"/>
    </row>
    <row r="27" spans="1:37" ht="15" customHeight="1" x14ac:dyDescent="0.2">
      <c r="A27" s="31" t="s">
        <v>151</v>
      </c>
      <c r="B27" s="62"/>
      <c r="C27" s="63"/>
      <c r="D27" s="63"/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4"/>
    </row>
    <row r="28" spans="1:37" ht="15" customHeight="1" x14ac:dyDescent="0.2">
      <c r="A28" s="31" t="s">
        <v>152</v>
      </c>
      <c r="B28" s="62"/>
      <c r="C28" s="63"/>
      <c r="D28" s="63"/>
      <c r="E28" s="63">
        <v>9.2880000000000004E-2</v>
      </c>
      <c r="F28" s="63">
        <v>9.2880000000000004E-2</v>
      </c>
      <c r="G28" s="63">
        <v>0.12615641558999999</v>
      </c>
      <c r="H28" s="63">
        <v>0.12615641558999999</v>
      </c>
      <c r="I28" s="63">
        <v>0.12615641558999999</v>
      </c>
      <c r="J28" s="63">
        <v>0.12615641558999999</v>
      </c>
      <c r="K28" s="63">
        <v>0.12615641558999999</v>
      </c>
      <c r="L28" s="63">
        <v>0.12615641558999999</v>
      </c>
      <c r="M28" s="63">
        <v>0.12615641558999999</v>
      </c>
      <c r="N28" s="63">
        <v>0.12615641558999999</v>
      </c>
      <c r="O28" s="63">
        <v>0.12615641558999999</v>
      </c>
      <c r="P28" s="63">
        <v>0.12615641558999999</v>
      </c>
      <c r="Q28" s="63">
        <v>0.12615641558999999</v>
      </c>
      <c r="R28" s="63">
        <v>0.12615641558999999</v>
      </c>
      <c r="S28" s="63">
        <v>0.12615641558999999</v>
      </c>
      <c r="T28" s="63">
        <v>0.12615641558999999</v>
      </c>
      <c r="U28" s="63">
        <v>0.12615641558999999</v>
      </c>
      <c r="V28" s="63">
        <v>0.12615641558999999</v>
      </c>
      <c r="W28" s="63">
        <v>0.12615641558999999</v>
      </c>
      <c r="X28" s="63">
        <v>0.12615641558999999</v>
      </c>
      <c r="Y28" s="63">
        <v>0.12615641558999999</v>
      </c>
      <c r="Z28" s="63">
        <v>0.12615641558999999</v>
      </c>
      <c r="AA28" s="63">
        <v>0.12615641558999999</v>
      </c>
      <c r="AB28" s="63">
        <v>0.12615641558999999</v>
      </c>
      <c r="AC28" s="63">
        <v>0.12615641558999999</v>
      </c>
      <c r="AD28" s="63">
        <v>0.12615641558999999</v>
      </c>
      <c r="AE28" s="63">
        <v>0.12615641558999999</v>
      </c>
      <c r="AF28" s="63">
        <v>0.12615641558999999</v>
      </c>
      <c r="AG28" s="63">
        <v>0.12615641558999999</v>
      </c>
      <c r="AH28" s="63">
        <v>0.12615641558999999</v>
      </c>
      <c r="AI28" s="63">
        <v>0.12615641558999999</v>
      </c>
      <c r="AJ28" s="63">
        <v>0.12615641558999999</v>
      </c>
      <c r="AK28" s="64"/>
    </row>
    <row r="29" spans="1:37" ht="15" customHeight="1" x14ac:dyDescent="0.2">
      <c r="A29" s="31" t="s">
        <v>153</v>
      </c>
      <c r="B29" s="62"/>
      <c r="C29" s="63"/>
      <c r="D29" s="63"/>
      <c r="E29" s="63">
        <v>3.4921317255300002</v>
      </c>
      <c r="F29" s="63">
        <v>3.44160228879</v>
      </c>
      <c r="G29" s="63">
        <v>3.38034555648</v>
      </c>
      <c r="H29" s="63">
        <v>3.36082265262</v>
      </c>
      <c r="I29" s="63">
        <v>3.3156184829400002</v>
      </c>
      <c r="J29" s="63">
        <v>3.2895007082099998</v>
      </c>
      <c r="K29" s="63">
        <v>3.26132321499</v>
      </c>
      <c r="L29" s="63">
        <v>3.2609837889</v>
      </c>
      <c r="M29" s="63">
        <v>3.2707197297900001</v>
      </c>
      <c r="N29" s="63">
        <v>3.29661287424</v>
      </c>
      <c r="O29" s="63">
        <v>3.2918889896999999</v>
      </c>
      <c r="P29" s="63">
        <v>3.3052173857999998</v>
      </c>
      <c r="Q29" s="63">
        <v>3.3105410003700002</v>
      </c>
      <c r="R29" s="63">
        <v>3.3166403099999999</v>
      </c>
      <c r="S29" s="63">
        <v>3.3225818397300002</v>
      </c>
      <c r="T29" s="63">
        <v>3.3289168865400001</v>
      </c>
      <c r="U29" s="63">
        <v>3.3339157152299999</v>
      </c>
      <c r="V29" s="63">
        <v>3.3443262590399998</v>
      </c>
      <c r="W29" s="63">
        <v>3.3559235035200001</v>
      </c>
      <c r="X29" s="63">
        <v>3.36772436031</v>
      </c>
      <c r="Y29" s="63">
        <v>3.3821846578799999</v>
      </c>
      <c r="Z29" s="63">
        <v>3.40266797577</v>
      </c>
      <c r="AA29" s="63">
        <v>3.4258452200099998</v>
      </c>
      <c r="AB29" s="63">
        <v>3.44795883345</v>
      </c>
      <c r="AC29" s="63">
        <v>3.4700093774999998</v>
      </c>
      <c r="AD29" s="63">
        <v>3.4762749771600001</v>
      </c>
      <c r="AE29" s="63">
        <v>3.48602650641</v>
      </c>
      <c r="AF29" s="63">
        <v>3.48742508571</v>
      </c>
      <c r="AG29" s="63">
        <v>3.5144307584100001</v>
      </c>
      <c r="AH29" s="63">
        <v>3.5412529002299999</v>
      </c>
      <c r="AI29" s="63">
        <v>3.56807929518</v>
      </c>
      <c r="AJ29" s="63">
        <v>3.60705636396</v>
      </c>
      <c r="AK29" s="64"/>
    </row>
    <row r="30" spans="1:37" ht="15" customHeight="1" x14ac:dyDescent="0.2">
      <c r="A30" s="31" t="s">
        <v>154</v>
      </c>
      <c r="B30" s="62"/>
      <c r="C30" s="63"/>
      <c r="D30" s="63"/>
      <c r="E30" s="63">
        <v>0.77815639935000003</v>
      </c>
      <c r="F30" s="63">
        <v>0.77815639935000003</v>
      </c>
      <c r="G30" s="63">
        <v>0.76590616203000006</v>
      </c>
      <c r="H30" s="63">
        <v>0.76666361778000003</v>
      </c>
      <c r="I30" s="63">
        <v>0.75940287858000011</v>
      </c>
      <c r="J30" s="63">
        <v>0.73790287299000001</v>
      </c>
      <c r="K30" s="63">
        <v>0.73737111564000002</v>
      </c>
      <c r="L30" s="63">
        <v>0.74025749322000001</v>
      </c>
      <c r="M30" s="63">
        <v>0.71536881500999994</v>
      </c>
      <c r="N30" s="63">
        <v>0.72857745783000005</v>
      </c>
      <c r="O30" s="63">
        <v>0.72851551074000009</v>
      </c>
      <c r="P30" s="63">
        <v>0.71675587719</v>
      </c>
      <c r="Q30" s="63">
        <v>0.71314564320000007</v>
      </c>
      <c r="R30" s="63">
        <v>0.71498119968000007</v>
      </c>
      <c r="S30" s="63">
        <v>0.71785748042999997</v>
      </c>
      <c r="T30" s="63">
        <v>0.7295890100400001</v>
      </c>
      <c r="U30" s="63">
        <v>0.73175791284000002</v>
      </c>
      <c r="V30" s="63">
        <v>0.73444729581000001</v>
      </c>
      <c r="W30" s="63">
        <v>0.76560281595000002</v>
      </c>
      <c r="X30" s="63">
        <v>0.77532771573000003</v>
      </c>
      <c r="Y30" s="63">
        <v>0.78069862557000003</v>
      </c>
      <c r="Z30" s="63">
        <v>0.78780081087000009</v>
      </c>
      <c r="AA30" s="63">
        <v>0.79542477666</v>
      </c>
      <c r="AB30" s="63">
        <v>0.80075375892</v>
      </c>
      <c r="AC30" s="63">
        <v>0.8055069935400001</v>
      </c>
      <c r="AD30" s="63">
        <v>0.8126964550800001</v>
      </c>
      <c r="AE30" s="63">
        <v>0.82057699800000006</v>
      </c>
      <c r="AF30" s="63">
        <v>0.82295724924000002</v>
      </c>
      <c r="AG30" s="63">
        <v>0.83730641202000011</v>
      </c>
      <c r="AH30" s="63">
        <v>0.85316150790000012</v>
      </c>
      <c r="AI30" s="63">
        <v>0.86248698111000011</v>
      </c>
      <c r="AJ30" s="63">
        <v>0.88162492833000006</v>
      </c>
      <c r="AK30" s="64"/>
    </row>
    <row r="31" spans="1:37" ht="15" customHeight="1" x14ac:dyDescent="0.15">
      <c r="A31" s="65" t="s">
        <v>155</v>
      </c>
      <c r="B31" s="66"/>
      <c r="C31" s="67"/>
      <c r="D31" s="67"/>
      <c r="E31" s="67">
        <f t="shared" ref="E31:AJ31" si="5">SUM(E23,E24,E28:E30)</f>
        <v>18.162043209269996</v>
      </c>
      <c r="F31" s="67">
        <f t="shared" si="5"/>
        <v>18.230071733369996</v>
      </c>
      <c r="G31" s="67">
        <f t="shared" si="5"/>
        <v>17.922633937199997</v>
      </c>
      <c r="H31" s="67">
        <f t="shared" si="5"/>
        <v>18.000810270810003</v>
      </c>
      <c r="I31" s="67">
        <f t="shared" si="5"/>
        <v>17.911190436209999</v>
      </c>
      <c r="J31" s="67">
        <f t="shared" si="5"/>
        <v>17.703197456489999</v>
      </c>
      <c r="K31" s="67">
        <f t="shared" si="5"/>
        <v>17.636588514179998</v>
      </c>
      <c r="L31" s="67">
        <f t="shared" si="5"/>
        <v>17.769746626650001</v>
      </c>
      <c r="M31" s="67">
        <f t="shared" si="5"/>
        <v>17.389603066949999</v>
      </c>
      <c r="N31" s="67">
        <f t="shared" si="5"/>
        <v>17.69884268481</v>
      </c>
      <c r="O31" s="67">
        <f t="shared" si="5"/>
        <v>17.696856198329996</v>
      </c>
      <c r="P31" s="67">
        <f t="shared" si="5"/>
        <v>17.449088202270001</v>
      </c>
      <c r="Q31" s="67">
        <f t="shared" si="5"/>
        <v>17.39981619045</v>
      </c>
      <c r="R31" s="67">
        <f t="shared" si="5"/>
        <v>17.493847329689999</v>
      </c>
      <c r="S31" s="67">
        <f t="shared" si="5"/>
        <v>17.249380702919996</v>
      </c>
      <c r="T31" s="67">
        <f t="shared" si="5"/>
        <v>17.626036510260001</v>
      </c>
      <c r="U31" s="67">
        <f t="shared" si="5"/>
        <v>17.700292410029999</v>
      </c>
      <c r="V31" s="67">
        <f t="shared" si="5"/>
        <v>17.54720373951</v>
      </c>
      <c r="W31" s="67">
        <f t="shared" si="5"/>
        <v>17.938764298439999</v>
      </c>
      <c r="X31" s="67">
        <f t="shared" si="5"/>
        <v>18.02465325567</v>
      </c>
      <c r="Y31" s="67">
        <f t="shared" si="5"/>
        <v>18.09227188098</v>
      </c>
      <c r="Z31" s="67">
        <f t="shared" si="5"/>
        <v>18.015181879590003</v>
      </c>
      <c r="AA31" s="67">
        <f t="shared" si="5"/>
        <v>18.16970807709</v>
      </c>
      <c r="AB31" s="67">
        <f t="shared" si="5"/>
        <v>18.280707119099997</v>
      </c>
      <c r="AC31" s="67">
        <f t="shared" si="5"/>
        <v>18.366644195909998</v>
      </c>
      <c r="AD31" s="67">
        <f t="shared" si="5"/>
        <v>18.476515984320002</v>
      </c>
      <c r="AE31" s="67">
        <f t="shared" si="5"/>
        <v>18.700778266020002</v>
      </c>
      <c r="AF31" s="67">
        <f t="shared" si="5"/>
        <v>18.641156558400002</v>
      </c>
      <c r="AG31" s="67">
        <f t="shared" si="5"/>
        <v>18.984536457119997</v>
      </c>
      <c r="AH31" s="67">
        <f t="shared" si="5"/>
        <v>19.213287412500001</v>
      </c>
      <c r="AI31" s="67">
        <f t="shared" si="5"/>
        <v>19.351025878949997</v>
      </c>
      <c r="AJ31" s="67">
        <f t="shared" si="5"/>
        <v>19.502039323889999</v>
      </c>
      <c r="AK31" s="68"/>
    </row>
    <row r="32" spans="1:37" ht="15.75" customHeight="1" x14ac:dyDescent="0.2">
      <c r="A32" s="2" t="s">
        <v>512</v>
      </c>
      <c r="B32" s="2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</row>
    <row r="33" spans="1:37" ht="15" customHeight="1" x14ac:dyDescent="0.2">
      <c r="A33" s="16" t="s">
        <v>142</v>
      </c>
      <c r="B33" s="5" t="str">
        <f>About!C106</f>
        <v>Petroleum Diesel</v>
      </c>
      <c r="C33" s="32"/>
      <c r="D33" s="32"/>
      <c r="E33" s="32">
        <v>2.107485575E-2</v>
      </c>
      <c r="F33" s="32">
        <v>2.0946374800000001E-2</v>
      </c>
      <c r="G33" s="32">
        <v>2.003634785E-2</v>
      </c>
      <c r="H33" s="32">
        <v>1.9308252500000001E-2</v>
      </c>
      <c r="I33" s="32">
        <v>1.9553211750000001E-2</v>
      </c>
      <c r="J33" s="32">
        <v>1.9620313550000001E-2</v>
      </c>
      <c r="K33" s="32">
        <v>1.96917564E-2</v>
      </c>
      <c r="L33" s="32">
        <v>1.909601205E-2</v>
      </c>
      <c r="M33" s="32">
        <v>1.8485015149999999E-2</v>
      </c>
      <c r="N33" s="32">
        <v>1.7630440599999998E-2</v>
      </c>
      <c r="O33" s="32">
        <v>1.692529865E-2</v>
      </c>
      <c r="P33" s="32">
        <v>1.6498682550000001E-2</v>
      </c>
      <c r="Q33" s="32">
        <v>1.619681865E-2</v>
      </c>
      <c r="R33" s="32">
        <v>1.6005875249999999E-2</v>
      </c>
      <c r="S33" s="32">
        <v>1.57628E-2</v>
      </c>
      <c r="T33" s="32">
        <v>1.5561525999999999E-2</v>
      </c>
      <c r="U33" s="32">
        <v>1.5335336099999999E-2</v>
      </c>
      <c r="V33" s="32">
        <v>1.5079496750000001E-2</v>
      </c>
      <c r="W33" s="32">
        <v>1.48639593E-2</v>
      </c>
      <c r="X33" s="32">
        <v>1.46510045E-2</v>
      </c>
      <c r="Y33" s="32">
        <v>1.441365975E-2</v>
      </c>
      <c r="Z33" s="32">
        <v>1.4257523249999999E-2</v>
      </c>
      <c r="AA33" s="32">
        <v>1.4046664400000001E-2</v>
      </c>
      <c r="AB33" s="32">
        <v>1.37725738E-2</v>
      </c>
      <c r="AC33" s="32">
        <v>1.35622095E-2</v>
      </c>
      <c r="AD33" s="32">
        <v>1.335565245E-2</v>
      </c>
      <c r="AE33" s="32">
        <v>1.30934703E-2</v>
      </c>
      <c r="AF33" s="32">
        <v>1.2935606800000001E-2</v>
      </c>
      <c r="AG33" s="32">
        <v>1.26880963E-2</v>
      </c>
      <c r="AH33" s="32">
        <v>1.2459983149999999E-2</v>
      </c>
      <c r="AI33" s="32">
        <v>1.2241486249999999E-2</v>
      </c>
      <c r="AJ33" s="32">
        <v>1.1997892899999999E-2</v>
      </c>
      <c r="AK33" s="26"/>
    </row>
    <row r="34" spans="1:37" ht="15" customHeight="1" x14ac:dyDescent="0.2">
      <c r="A34" s="16" t="s">
        <v>140</v>
      </c>
      <c r="B34" s="5" t="str">
        <f>About!C107</f>
        <v>Heavy or Residual Oil</v>
      </c>
      <c r="C34" s="32"/>
      <c r="D34" s="32"/>
      <c r="E34" s="32">
        <v>2.2621085950000001E-2</v>
      </c>
      <c r="F34" s="32">
        <v>1.81067629E-2</v>
      </c>
      <c r="G34" s="32">
        <v>1.8761405799999999E-2</v>
      </c>
      <c r="H34" s="32">
        <v>2.004261215E-2</v>
      </c>
      <c r="I34" s="32">
        <v>2.1067822149999998E-2</v>
      </c>
      <c r="J34" s="32">
        <v>2.1937060500000001E-2</v>
      </c>
      <c r="K34" s="32">
        <v>2.2549760849999999E-2</v>
      </c>
      <c r="L34" s="32">
        <v>2.3093200649999999E-2</v>
      </c>
      <c r="M34" s="32">
        <v>2.3213894400000001E-2</v>
      </c>
      <c r="N34" s="32">
        <v>2.3330309899999999E-2</v>
      </c>
      <c r="O34" s="32">
        <v>2.3457189449999999E-2</v>
      </c>
      <c r="P34" s="32">
        <v>2.3574978699999999E-2</v>
      </c>
      <c r="Q34" s="32">
        <v>2.3284112650000001E-2</v>
      </c>
      <c r="R34" s="32">
        <v>2.33825124E-2</v>
      </c>
      <c r="S34" s="32">
        <v>2.3521112E-2</v>
      </c>
      <c r="T34" s="32">
        <v>2.3617172450000001E-2</v>
      </c>
      <c r="U34" s="32">
        <v>2.37001391E-2</v>
      </c>
      <c r="V34" s="32">
        <v>2.3804669699999999E-2</v>
      </c>
      <c r="W34" s="32">
        <v>2.3941181200000002E-2</v>
      </c>
      <c r="X34" s="32">
        <v>2.4031236399999999E-2</v>
      </c>
      <c r="Y34" s="32">
        <v>2.4110113200000002E-2</v>
      </c>
      <c r="Z34" s="32">
        <v>2.4195678200000001E-2</v>
      </c>
      <c r="AA34" s="32">
        <v>2.4208607149999999E-2</v>
      </c>
      <c r="AB34" s="32">
        <v>2.4210938599999999E-2</v>
      </c>
      <c r="AC34" s="32">
        <v>2.4192655949999999E-2</v>
      </c>
      <c r="AD34" s="32">
        <v>2.4137753049999999E-2</v>
      </c>
      <c r="AE34" s="32">
        <v>2.4045594050000001E-2</v>
      </c>
      <c r="AF34" s="32">
        <v>2.3952218300000001E-2</v>
      </c>
      <c r="AG34" s="32">
        <v>2.3802071349999999E-2</v>
      </c>
      <c r="AH34" s="32">
        <v>2.3695923649999999E-2</v>
      </c>
      <c r="AI34" s="32">
        <v>2.3582208550000001E-2</v>
      </c>
      <c r="AJ34" s="32">
        <v>2.3452408800000001E-2</v>
      </c>
      <c r="AK34" s="26"/>
    </row>
    <row r="35" spans="1:37" ht="15" customHeight="1" x14ac:dyDescent="0.2">
      <c r="A35" s="16" t="s">
        <v>506</v>
      </c>
      <c r="B35" s="5" t="str">
        <f>About!C103</f>
        <v>LPG/propane/butane</v>
      </c>
      <c r="C35" s="32"/>
      <c r="D35" s="32"/>
      <c r="E35" s="32">
        <v>1.5492603000000001E-3</v>
      </c>
      <c r="F35" s="32">
        <v>1.5141472500000001E-3</v>
      </c>
      <c r="G35" s="32">
        <v>1.0876410500000001E-3</v>
      </c>
      <c r="H35" s="32">
        <v>1.0070922000000001E-3</v>
      </c>
      <c r="I35" s="32">
        <v>9.8382479999999995E-4</v>
      </c>
      <c r="J35" s="32">
        <v>9.5671089999999992E-4</v>
      </c>
      <c r="K35" s="32">
        <v>9.164011499999999E-4</v>
      </c>
      <c r="L35" s="32">
        <v>8.7832079999999998E-4</v>
      </c>
      <c r="M35" s="32">
        <v>8.4309784999999986E-4</v>
      </c>
      <c r="N35" s="32">
        <v>8.0897390000000003E-4</v>
      </c>
      <c r="O35" s="32">
        <v>7.8138114999999999E-4</v>
      </c>
      <c r="P35" s="32">
        <v>7.6816174999999988E-4</v>
      </c>
      <c r="Q35" s="32">
        <v>7.604609E-4</v>
      </c>
      <c r="R35" s="32">
        <v>7.5363924999999994E-4</v>
      </c>
      <c r="S35" s="32">
        <v>7.441014999999999E-4</v>
      </c>
      <c r="T35" s="32">
        <v>7.3429684999999992E-4</v>
      </c>
      <c r="U35" s="32">
        <v>7.2387204999999999E-4</v>
      </c>
      <c r="V35" s="32">
        <v>7.1136699999999997E-4</v>
      </c>
      <c r="W35" s="32">
        <v>6.9889334999999992E-4</v>
      </c>
      <c r="X35" s="32">
        <v>6.8817809999999994E-4</v>
      </c>
      <c r="Y35" s="32">
        <v>6.7726660000000003E-4</v>
      </c>
      <c r="Z35" s="32">
        <v>6.6724999999999998E-4</v>
      </c>
      <c r="AA35" s="32">
        <v>6.579006499999999E-4</v>
      </c>
      <c r="AB35" s="32">
        <v>6.4573314999999995E-4</v>
      </c>
      <c r="AC35" s="32">
        <v>6.3527694999999994E-4</v>
      </c>
      <c r="AD35" s="32">
        <v>6.2527604999999993E-4</v>
      </c>
      <c r="AE35" s="32">
        <v>6.153300999999999E-4</v>
      </c>
      <c r="AF35" s="32">
        <v>6.0554114999999996E-4</v>
      </c>
      <c r="AG35" s="32">
        <v>5.9346784999999994E-4</v>
      </c>
      <c r="AH35" s="32">
        <v>5.8214029999999997E-4</v>
      </c>
      <c r="AI35" s="32">
        <v>5.7154279999999992E-4</v>
      </c>
      <c r="AJ35" s="32">
        <v>5.5975209999999987E-4</v>
      </c>
      <c r="AK35" s="26"/>
    </row>
    <row r="36" spans="1:37" ht="15" customHeight="1" x14ac:dyDescent="0.2">
      <c r="A36" s="16" t="s">
        <v>146</v>
      </c>
      <c r="B36" s="5" t="str">
        <f>About!C111</f>
        <v>Heavy or Residual Oil</v>
      </c>
      <c r="C36" s="32"/>
      <c r="D36" s="32"/>
      <c r="E36" s="32">
        <v>0.14715649250000001</v>
      </c>
      <c r="F36" s="32">
        <v>5.8073797599999991E-2</v>
      </c>
      <c r="G36" s="32">
        <v>7.7764046799999986E-2</v>
      </c>
      <c r="H36" s="32">
        <v>9.8762969499999992E-2</v>
      </c>
      <c r="I36" s="32">
        <v>0.1110970465</v>
      </c>
      <c r="J36" s="32">
        <v>0.1225505576</v>
      </c>
      <c r="K36" s="32">
        <v>0.1325531375</v>
      </c>
      <c r="L36" s="32">
        <v>0.14204217825000001</v>
      </c>
      <c r="M36" s="32">
        <v>0.1458487296</v>
      </c>
      <c r="N36" s="32">
        <v>0.14963107154999999</v>
      </c>
      <c r="O36" s="32">
        <v>0.1533866136</v>
      </c>
      <c r="P36" s="32">
        <v>0.15701985265000001</v>
      </c>
      <c r="Q36" s="32">
        <v>0.15528131314999999</v>
      </c>
      <c r="R36" s="32">
        <v>0.15611711835</v>
      </c>
      <c r="S36" s="32">
        <v>0.15728742774999999</v>
      </c>
      <c r="T36" s="32">
        <v>0.15816116415000001</v>
      </c>
      <c r="U36" s="32">
        <v>0.15893304680000001</v>
      </c>
      <c r="V36" s="32">
        <v>0.15984759535000001</v>
      </c>
      <c r="W36" s="32">
        <v>0.1610210369</v>
      </c>
      <c r="X36" s="32">
        <v>0.16192288415</v>
      </c>
      <c r="Y36" s="32">
        <v>0.16272928325</v>
      </c>
      <c r="Z36" s="32">
        <v>0.16356276484999999</v>
      </c>
      <c r="AA36" s="32">
        <v>0.16390241080000001</v>
      </c>
      <c r="AB36" s="32">
        <v>0.16417971989999999</v>
      </c>
      <c r="AC36" s="32">
        <v>0.16429848255000001</v>
      </c>
      <c r="AD36" s="32">
        <v>0.16417028419999999</v>
      </c>
      <c r="AE36" s="32">
        <v>0.16378199965000001</v>
      </c>
      <c r="AF36" s="32">
        <v>0.16336352400000001</v>
      </c>
      <c r="AG36" s="32">
        <v>0.162565336</v>
      </c>
      <c r="AH36" s="32">
        <v>0.16207146110000001</v>
      </c>
      <c r="AI36" s="32">
        <v>0.16151204655000001</v>
      </c>
      <c r="AJ36" s="32">
        <v>0.1608458092</v>
      </c>
      <c r="AK36" s="26"/>
    </row>
    <row r="37" spans="1:37" ht="15" customHeight="1" x14ac:dyDescent="0.2">
      <c r="A37" s="16" t="s">
        <v>147</v>
      </c>
      <c r="B37" s="5"/>
      <c r="C37" s="32"/>
      <c r="D37" s="32"/>
      <c r="E37" s="32">
        <f t="shared" ref="E37:AJ37" si="6">SUM(E33:E36)</f>
        <v>0.19240169450000003</v>
      </c>
      <c r="F37" s="32">
        <f t="shared" si="6"/>
        <v>9.8641082549999995E-2</v>
      </c>
      <c r="G37" s="32">
        <f t="shared" si="6"/>
        <v>0.11764944149999998</v>
      </c>
      <c r="H37" s="32">
        <f t="shared" si="6"/>
        <v>0.13912092634999998</v>
      </c>
      <c r="I37" s="32">
        <f t="shared" si="6"/>
        <v>0.15270190519999999</v>
      </c>
      <c r="J37" s="32">
        <f t="shared" si="6"/>
        <v>0.16506464255</v>
      </c>
      <c r="K37" s="32">
        <f t="shared" si="6"/>
        <v>0.1757110559</v>
      </c>
      <c r="L37" s="32">
        <f t="shared" si="6"/>
        <v>0.18510971175000002</v>
      </c>
      <c r="M37" s="32">
        <f t="shared" si="6"/>
        <v>0.188390737</v>
      </c>
      <c r="N37" s="32">
        <f t="shared" si="6"/>
        <v>0.19140079594999998</v>
      </c>
      <c r="O37" s="32">
        <f t="shared" si="6"/>
        <v>0.19455048285000001</v>
      </c>
      <c r="P37" s="32">
        <f t="shared" si="6"/>
        <v>0.19786167565000001</v>
      </c>
      <c r="Q37" s="32">
        <f t="shared" si="6"/>
        <v>0.19552270534999999</v>
      </c>
      <c r="R37" s="32">
        <f t="shared" si="6"/>
        <v>0.19625914524999999</v>
      </c>
      <c r="S37" s="32">
        <f t="shared" si="6"/>
        <v>0.19731544125</v>
      </c>
      <c r="T37" s="32">
        <f t="shared" si="6"/>
        <v>0.19807415945000001</v>
      </c>
      <c r="U37" s="32">
        <f t="shared" si="6"/>
        <v>0.19869239405</v>
      </c>
      <c r="V37" s="32">
        <f t="shared" si="6"/>
        <v>0.19944312880000001</v>
      </c>
      <c r="W37" s="32">
        <f t="shared" si="6"/>
        <v>0.20052507075000001</v>
      </c>
      <c r="X37" s="32">
        <f t="shared" si="6"/>
        <v>0.20129330314999999</v>
      </c>
      <c r="Y37" s="32">
        <f t="shared" si="6"/>
        <v>0.20193032280000001</v>
      </c>
      <c r="Z37" s="32">
        <f t="shared" si="6"/>
        <v>0.2026832163</v>
      </c>
      <c r="AA37" s="32">
        <f t="shared" si="6"/>
        <v>0.20281558300000002</v>
      </c>
      <c r="AB37" s="32">
        <f t="shared" si="6"/>
        <v>0.20280896544999999</v>
      </c>
      <c r="AC37" s="32">
        <f t="shared" si="6"/>
        <v>0.20268862495000001</v>
      </c>
      <c r="AD37" s="32">
        <f t="shared" si="6"/>
        <v>0.20228896574999999</v>
      </c>
      <c r="AE37" s="32">
        <f t="shared" si="6"/>
        <v>0.20153639410000002</v>
      </c>
      <c r="AF37" s="32">
        <f t="shared" si="6"/>
        <v>0.20085689025</v>
      </c>
      <c r="AG37" s="32">
        <f t="shared" si="6"/>
        <v>0.19964897149999999</v>
      </c>
      <c r="AH37" s="32">
        <f t="shared" si="6"/>
        <v>0.19880950820000001</v>
      </c>
      <c r="AI37" s="32">
        <f t="shared" si="6"/>
        <v>0.19790728415</v>
      </c>
      <c r="AJ37" s="32">
        <f t="shared" si="6"/>
        <v>0.19685586299999999</v>
      </c>
      <c r="AK37" s="26"/>
    </row>
    <row r="38" spans="1:37" ht="15" customHeight="1" x14ac:dyDescent="0.2">
      <c r="A38" s="16" t="s">
        <v>148</v>
      </c>
      <c r="B38" s="5"/>
      <c r="C38" s="32"/>
      <c r="D38" s="32"/>
      <c r="E38" s="32">
        <v>3.3944695563999989</v>
      </c>
      <c r="F38" s="32">
        <v>3.59504965565</v>
      </c>
      <c r="G38" s="32">
        <v>3.39277895685</v>
      </c>
      <c r="H38" s="32">
        <v>3.34584090235</v>
      </c>
      <c r="I38" s="32">
        <v>3.3652663475</v>
      </c>
      <c r="J38" s="32">
        <v>3.3851654067000001</v>
      </c>
      <c r="K38" s="32">
        <v>3.3661124832999998</v>
      </c>
      <c r="L38" s="32">
        <v>3.3336162465000001</v>
      </c>
      <c r="M38" s="32">
        <v>3.3157704803999999</v>
      </c>
      <c r="N38" s="32">
        <v>3.3009956735500001</v>
      </c>
      <c r="O38" s="32">
        <v>3.2906975803999989</v>
      </c>
      <c r="P38" s="32">
        <v>3.28232437005</v>
      </c>
      <c r="Q38" s="32">
        <v>3.2451307796000002</v>
      </c>
      <c r="R38" s="32">
        <v>3.14904014635</v>
      </c>
      <c r="S38" s="32">
        <v>3.029303695999999</v>
      </c>
      <c r="T38" s="32">
        <v>2.9255269236500001</v>
      </c>
      <c r="U38" s="32">
        <v>2.8673945650500001</v>
      </c>
      <c r="V38" s="32">
        <v>2.8455512178500002</v>
      </c>
      <c r="W38" s="32">
        <v>2.84729164135</v>
      </c>
      <c r="X38" s="32">
        <v>2.8563684393500002</v>
      </c>
      <c r="Y38" s="32">
        <v>2.8696948505500002</v>
      </c>
      <c r="Z38" s="32">
        <v>2.8891425740000001</v>
      </c>
      <c r="AA38" s="32">
        <v>2.904240793</v>
      </c>
      <c r="AB38" s="32">
        <v>2.9185170699</v>
      </c>
      <c r="AC38" s="32">
        <v>2.9343366096999999</v>
      </c>
      <c r="AD38" s="32">
        <v>2.94652317735</v>
      </c>
      <c r="AE38" s="32">
        <v>2.9559768146000001</v>
      </c>
      <c r="AF38" s="32">
        <v>2.9645512518500001</v>
      </c>
      <c r="AG38" s="32">
        <v>2.9617265706499998</v>
      </c>
      <c r="AH38" s="32">
        <v>2.95838969265</v>
      </c>
      <c r="AI38" s="32">
        <v>2.9468623994000001</v>
      </c>
      <c r="AJ38" s="32">
        <v>2.9216876849000002</v>
      </c>
      <c r="AK38" s="26"/>
    </row>
    <row r="39" spans="1:37" ht="15" customHeight="1" x14ac:dyDescent="0.2">
      <c r="A39" s="16" t="s">
        <v>508</v>
      </c>
      <c r="B39" s="5"/>
      <c r="C39" s="32"/>
      <c r="D39" s="32"/>
      <c r="E39" s="32">
        <v>4.6090955897499999</v>
      </c>
      <c r="F39" s="32">
        <v>4.6052774360999997</v>
      </c>
      <c r="G39" s="32">
        <v>4.0893919524999998</v>
      </c>
      <c r="H39" s="32">
        <v>3.9096437750500002</v>
      </c>
      <c r="I39" s="32">
        <v>3.9488968836499998</v>
      </c>
      <c r="J39" s="32">
        <v>3.8624395663</v>
      </c>
      <c r="K39" s="32">
        <v>3.7883882476499999</v>
      </c>
      <c r="L39" s="32">
        <v>3.739178654349999</v>
      </c>
      <c r="M39" s="32">
        <v>3.6856911878499989</v>
      </c>
      <c r="N39" s="32">
        <v>3.6364952535500001</v>
      </c>
      <c r="O39" s="32">
        <v>3.58633603005</v>
      </c>
      <c r="P39" s="32">
        <v>3.54940835835</v>
      </c>
      <c r="Q39" s="32">
        <v>3.5407352151999998</v>
      </c>
      <c r="R39" s="32">
        <v>3.547264028799999</v>
      </c>
      <c r="S39" s="32">
        <v>3.568846253599999</v>
      </c>
      <c r="T39" s="32">
        <v>3.57596870775</v>
      </c>
      <c r="U39" s="32">
        <v>3.5725659525500002</v>
      </c>
      <c r="V39" s="32">
        <v>3.5847522847</v>
      </c>
      <c r="W39" s="32">
        <v>3.5899127098500001</v>
      </c>
      <c r="X39" s="32">
        <v>3.597727730249999</v>
      </c>
      <c r="Y39" s="32">
        <v>3.5980549732</v>
      </c>
      <c r="Z39" s="32">
        <v>3.5974790658</v>
      </c>
      <c r="AA39" s="32">
        <v>3.5817124664</v>
      </c>
      <c r="AB39" s="32">
        <v>3.584221891599999</v>
      </c>
      <c r="AC39" s="32">
        <v>3.5630488323499998</v>
      </c>
      <c r="AD39" s="32">
        <v>3.5553579047500001</v>
      </c>
      <c r="AE39" s="32">
        <v>3.5452425910000001</v>
      </c>
      <c r="AF39" s="32">
        <v>3.5300267554500002</v>
      </c>
      <c r="AG39" s="32">
        <v>3.5047677084000002</v>
      </c>
      <c r="AH39" s="32">
        <v>3.4933254620500001</v>
      </c>
      <c r="AI39" s="32">
        <v>3.4643146252500001</v>
      </c>
      <c r="AJ39" s="32">
        <v>3.4402509997499999</v>
      </c>
      <c r="AK39" s="26"/>
    </row>
    <row r="40" spans="1:37" ht="15" customHeight="1" x14ac:dyDescent="0.2">
      <c r="A40" s="16" t="s">
        <v>513</v>
      </c>
      <c r="B40" s="5"/>
      <c r="C40" s="32"/>
      <c r="D40" s="32"/>
      <c r="E40" s="32">
        <v>-0.12952447405</v>
      </c>
      <c r="F40" s="32">
        <v>-0.16170999999999999</v>
      </c>
      <c r="G40" s="32">
        <v>-0.15314386020000001</v>
      </c>
      <c r="H40" s="32">
        <v>-0.2118794913</v>
      </c>
      <c r="I40" s="32">
        <v>-0.17591551699999999</v>
      </c>
      <c r="J40" s="32">
        <v>-0.17656542635</v>
      </c>
      <c r="K40" s="32">
        <v>-0.16413876645</v>
      </c>
      <c r="L40" s="32">
        <v>-0.15834872420000001</v>
      </c>
      <c r="M40" s="32">
        <v>-0.15130906399999999</v>
      </c>
      <c r="N40" s="32">
        <v>-0.14511536689999999</v>
      </c>
      <c r="O40" s="32">
        <v>-0.13997758115</v>
      </c>
      <c r="P40" s="32">
        <v>-0.13625237935000001</v>
      </c>
      <c r="Q40" s="32">
        <v>-0.13317225915</v>
      </c>
      <c r="R40" s="32">
        <v>-0.13028400865</v>
      </c>
      <c r="S40" s="32">
        <v>-0.12768265209999999</v>
      </c>
      <c r="T40" s="32">
        <v>-0.12554154889999999</v>
      </c>
      <c r="U40" s="32">
        <v>-0.12445057945</v>
      </c>
      <c r="V40" s="32">
        <v>-0.12346254705</v>
      </c>
      <c r="W40" s="32">
        <v>-0.12247562935</v>
      </c>
      <c r="X40" s="32">
        <v>-0.12116292095</v>
      </c>
      <c r="Y40" s="32">
        <v>-0.11995172875</v>
      </c>
      <c r="Z40" s="32">
        <v>-0.11888908995</v>
      </c>
      <c r="AA40" s="32">
        <v>-0.11821424899999999</v>
      </c>
      <c r="AB40" s="32">
        <v>-0.1174413537</v>
      </c>
      <c r="AC40" s="32">
        <v>-0.11678704835000001</v>
      </c>
      <c r="AD40" s="32">
        <v>-0.116178273</v>
      </c>
      <c r="AE40" s="32">
        <v>-0.11560246765</v>
      </c>
      <c r="AF40" s="32">
        <v>-0.11499032465</v>
      </c>
      <c r="AG40" s="32">
        <v>-0.11496735555</v>
      </c>
      <c r="AH40" s="32">
        <v>-0.1144821392</v>
      </c>
      <c r="AI40" s="32">
        <v>-0.1143352814</v>
      </c>
      <c r="AJ40" s="32">
        <v>-0.11438438315</v>
      </c>
      <c r="AK40" s="26"/>
    </row>
    <row r="41" spans="1:37" ht="15" customHeight="1" x14ac:dyDescent="0.2">
      <c r="A41" s="16" t="s">
        <v>507</v>
      </c>
      <c r="B41" s="5"/>
      <c r="C41" s="32"/>
      <c r="D41" s="32"/>
      <c r="E41" s="32">
        <v>0.65638767239999996</v>
      </c>
      <c r="F41" s="32">
        <v>0.57972746119999996</v>
      </c>
      <c r="G41" s="32">
        <v>0.55634635394999998</v>
      </c>
      <c r="H41" s="32">
        <v>0.57051308410000001</v>
      </c>
      <c r="I41" s="32">
        <v>0.5877348537</v>
      </c>
      <c r="J41" s="32">
        <v>0.59410483039999995</v>
      </c>
      <c r="K41" s="32">
        <v>0.59520436419999989</v>
      </c>
      <c r="L41" s="32">
        <v>0.59888477389999994</v>
      </c>
      <c r="M41" s="32">
        <v>0.59144561934999995</v>
      </c>
      <c r="N41" s="32">
        <v>0.58492897324999993</v>
      </c>
      <c r="O41" s="32">
        <v>0.5792225178</v>
      </c>
      <c r="P41" s="32">
        <v>0.57531883839999998</v>
      </c>
      <c r="Q41" s="32">
        <v>0.56532577269999995</v>
      </c>
      <c r="R41" s="32">
        <v>0.55903622709999989</v>
      </c>
      <c r="S41" s="32">
        <v>0.55336355019999994</v>
      </c>
      <c r="T41" s="32">
        <v>0.54575496909999999</v>
      </c>
      <c r="U41" s="32">
        <v>0.53693480329999999</v>
      </c>
      <c r="V41" s="32">
        <v>0.52833838604999994</v>
      </c>
      <c r="W41" s="32">
        <v>0.51946101729999994</v>
      </c>
      <c r="X41" s="32">
        <v>0.5102499372</v>
      </c>
      <c r="Y41" s="32">
        <v>0.50018350540000001</v>
      </c>
      <c r="Z41" s="32">
        <v>0.49004767960000001</v>
      </c>
      <c r="AA41" s="32">
        <v>0.47858181259999999</v>
      </c>
      <c r="AB41" s="32">
        <v>0.46746896009999989</v>
      </c>
      <c r="AC41" s="32">
        <v>0.4559752413</v>
      </c>
      <c r="AD41" s="32">
        <v>0.44455128545</v>
      </c>
      <c r="AE41" s="32">
        <v>0.43287930099999988</v>
      </c>
      <c r="AF41" s="32">
        <v>0.42124867035000002</v>
      </c>
      <c r="AG41" s="32">
        <v>0.40904742319999993</v>
      </c>
      <c r="AH41" s="32">
        <v>0.39762580665000002</v>
      </c>
      <c r="AI41" s="32">
        <v>0.38604141250000001</v>
      </c>
      <c r="AJ41" s="32">
        <v>0.37434405684999988</v>
      </c>
      <c r="AK41" s="26"/>
    </row>
    <row r="42" spans="1:37" ht="15" customHeight="1" x14ac:dyDescent="0.2">
      <c r="A42" s="16" t="s">
        <v>509</v>
      </c>
      <c r="B42" s="5"/>
      <c r="C42" s="32"/>
      <c r="D42" s="32"/>
      <c r="E42" s="32">
        <f t="shared" ref="E42:AJ42" si="7">SUM(E39:E41)</f>
        <v>5.1359587880999999</v>
      </c>
      <c r="F42" s="32">
        <f t="shared" si="7"/>
        <v>5.0232948972999996</v>
      </c>
      <c r="G42" s="32">
        <f t="shared" si="7"/>
        <v>4.4925944462499992</v>
      </c>
      <c r="H42" s="32">
        <f t="shared" si="7"/>
        <v>4.2682773678500006</v>
      </c>
      <c r="I42" s="32">
        <f t="shared" si="7"/>
        <v>4.3607162203499996</v>
      </c>
      <c r="J42" s="32">
        <f t="shared" si="7"/>
        <v>4.2799789703500002</v>
      </c>
      <c r="K42" s="32">
        <f t="shared" si="7"/>
        <v>4.2194538454000003</v>
      </c>
      <c r="L42" s="32">
        <f t="shared" si="7"/>
        <v>4.1797147040499985</v>
      </c>
      <c r="M42" s="32">
        <f t="shared" si="7"/>
        <v>4.1258277431999986</v>
      </c>
      <c r="N42" s="32">
        <f t="shared" si="7"/>
        <v>4.0763088599000001</v>
      </c>
      <c r="O42" s="32">
        <f t="shared" si="7"/>
        <v>4.0255809666999998</v>
      </c>
      <c r="P42" s="32">
        <f t="shared" si="7"/>
        <v>3.9884748173999998</v>
      </c>
      <c r="Q42" s="32">
        <f t="shared" si="7"/>
        <v>3.9728887287499997</v>
      </c>
      <c r="R42" s="32">
        <f t="shared" si="7"/>
        <v>3.9760162472499991</v>
      </c>
      <c r="S42" s="32">
        <f t="shared" si="7"/>
        <v>3.9945271516999989</v>
      </c>
      <c r="T42" s="32">
        <f t="shared" si="7"/>
        <v>3.9961821279500001</v>
      </c>
      <c r="U42" s="32">
        <f t="shared" si="7"/>
        <v>3.9850501764000001</v>
      </c>
      <c r="V42" s="32">
        <f t="shared" si="7"/>
        <v>3.9896281237000002</v>
      </c>
      <c r="W42" s="32">
        <f t="shared" si="7"/>
        <v>3.9868980977999997</v>
      </c>
      <c r="X42" s="32">
        <f t="shared" si="7"/>
        <v>3.9868147464999995</v>
      </c>
      <c r="Y42" s="32">
        <f t="shared" si="7"/>
        <v>3.9782867498500001</v>
      </c>
      <c r="Z42" s="32">
        <f t="shared" si="7"/>
        <v>3.9686376554499998</v>
      </c>
      <c r="AA42" s="32">
        <f t="shared" si="7"/>
        <v>3.9420800299999996</v>
      </c>
      <c r="AB42" s="32">
        <f t="shared" si="7"/>
        <v>3.9342494979999989</v>
      </c>
      <c r="AC42" s="32">
        <f t="shared" si="7"/>
        <v>3.9022370252999998</v>
      </c>
      <c r="AD42" s="32">
        <f t="shared" si="7"/>
        <v>3.8837309172000003</v>
      </c>
      <c r="AE42" s="32">
        <f t="shared" si="7"/>
        <v>3.8625194243499998</v>
      </c>
      <c r="AF42" s="32">
        <f t="shared" si="7"/>
        <v>3.8362851011500005</v>
      </c>
      <c r="AG42" s="32">
        <f t="shared" si="7"/>
        <v>3.7988477760500001</v>
      </c>
      <c r="AH42" s="32">
        <f t="shared" si="7"/>
        <v>3.7764691294999997</v>
      </c>
      <c r="AI42" s="32">
        <f t="shared" si="7"/>
        <v>3.7360207563500003</v>
      </c>
      <c r="AJ42" s="32">
        <f t="shared" si="7"/>
        <v>3.70021067345</v>
      </c>
      <c r="AK42" s="26"/>
    </row>
    <row r="43" spans="1:37" ht="15" customHeight="1" x14ac:dyDescent="0.2">
      <c r="A43" s="16" t="s">
        <v>510</v>
      </c>
      <c r="B43" s="5"/>
      <c r="C43" s="32"/>
      <c r="D43" s="32"/>
      <c r="E43" s="32">
        <v>0</v>
      </c>
      <c r="F43" s="32">
        <v>0</v>
      </c>
      <c r="G43" s="32">
        <v>0</v>
      </c>
      <c r="H43" s="32">
        <v>0</v>
      </c>
      <c r="I43" s="32">
        <v>0</v>
      </c>
      <c r="J43" s="32">
        <v>0</v>
      </c>
      <c r="K43" s="32">
        <v>0</v>
      </c>
      <c r="L43" s="32">
        <v>0</v>
      </c>
      <c r="M43" s="32">
        <v>0</v>
      </c>
      <c r="N43" s="32">
        <v>0</v>
      </c>
      <c r="O43" s="32">
        <v>0</v>
      </c>
      <c r="P43" s="32">
        <v>0</v>
      </c>
      <c r="Q43" s="32">
        <v>0</v>
      </c>
      <c r="R43" s="32">
        <v>0</v>
      </c>
      <c r="S43" s="32">
        <v>0</v>
      </c>
      <c r="T43" s="32">
        <v>0</v>
      </c>
      <c r="U43" s="32">
        <v>0</v>
      </c>
      <c r="V43" s="32">
        <v>0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2">
        <v>0</v>
      </c>
      <c r="AD43" s="32">
        <v>0</v>
      </c>
      <c r="AE43" s="32">
        <v>0</v>
      </c>
      <c r="AF43" s="32">
        <v>0</v>
      </c>
      <c r="AG43" s="32">
        <v>0</v>
      </c>
      <c r="AH43" s="32">
        <v>0</v>
      </c>
      <c r="AI43" s="32">
        <v>0</v>
      </c>
      <c r="AJ43" s="32">
        <v>0</v>
      </c>
      <c r="AK43" s="26"/>
    </row>
    <row r="44" spans="1:37" ht="15" customHeight="1" x14ac:dyDescent="0.2">
      <c r="A44" s="16" t="s">
        <v>154</v>
      </c>
      <c r="B44" s="5"/>
      <c r="C44" s="32"/>
      <c r="D44" s="32"/>
      <c r="E44" s="32">
        <v>1.64885982045</v>
      </c>
      <c r="F44" s="32">
        <v>1.5825860384499999</v>
      </c>
      <c r="G44" s="32">
        <v>1.53239627845</v>
      </c>
      <c r="H44" s="32">
        <v>1.5530552333500001</v>
      </c>
      <c r="I44" s="32">
        <v>1.5872055357999999</v>
      </c>
      <c r="J44" s="32">
        <v>1.6172123570500001</v>
      </c>
      <c r="K44" s="32">
        <v>1.6319040324</v>
      </c>
      <c r="L44" s="32">
        <v>1.64063275355</v>
      </c>
      <c r="M44" s="32">
        <v>1.6410803762499999</v>
      </c>
      <c r="N44" s="32">
        <v>1.6417573837999999</v>
      </c>
      <c r="O44" s="32">
        <v>1.64333765945</v>
      </c>
      <c r="P44" s="32">
        <v>1.6455025874</v>
      </c>
      <c r="Q44" s="32">
        <v>1.6365773101000001</v>
      </c>
      <c r="R44" s="32">
        <v>1.6384673389</v>
      </c>
      <c r="S44" s="32">
        <v>1.64137994795</v>
      </c>
      <c r="T44" s="32">
        <v>1.64259585015</v>
      </c>
      <c r="U44" s="32">
        <v>1.6443410700000001</v>
      </c>
      <c r="V44" s="32">
        <v>1.64699051565</v>
      </c>
      <c r="W44" s="32">
        <v>1.65101733015</v>
      </c>
      <c r="X44" s="32">
        <v>1.6533401294500001</v>
      </c>
      <c r="Y44" s="32">
        <v>1.65472384895</v>
      </c>
      <c r="Z44" s="32">
        <v>1.65723734045</v>
      </c>
      <c r="AA44" s="32">
        <v>1.6557272595000001</v>
      </c>
      <c r="AB44" s="32">
        <v>1.6540530664499999</v>
      </c>
      <c r="AC44" s="32">
        <v>1.6517366177999999</v>
      </c>
      <c r="AD44" s="32">
        <v>1.6480266214499999</v>
      </c>
      <c r="AE44" s="32">
        <v>1.64302274885</v>
      </c>
      <c r="AF44" s="32">
        <v>1.6382356854</v>
      </c>
      <c r="AG44" s="32">
        <v>1.6286096857000001</v>
      </c>
      <c r="AH44" s="32">
        <v>1.6211571155</v>
      </c>
      <c r="AI44" s="32">
        <v>1.6120567204</v>
      </c>
      <c r="AJ44" s="32">
        <v>1.59976606175</v>
      </c>
      <c r="AK44" s="26"/>
    </row>
    <row r="45" spans="1:37" ht="15" customHeight="1" x14ac:dyDescent="0.15">
      <c r="A45" s="19" t="s">
        <v>155</v>
      </c>
      <c r="B45" s="60"/>
      <c r="C45" s="61"/>
      <c r="D45" s="61"/>
      <c r="E45" s="61">
        <f t="shared" ref="E45:AJ45" si="8">SUM(E37,E38,E42:E44)</f>
        <v>10.371689859449997</v>
      </c>
      <c r="F45" s="61">
        <f t="shared" si="8"/>
        <v>10.299571673949998</v>
      </c>
      <c r="G45" s="61">
        <f t="shared" si="8"/>
        <v>9.5354191230499978</v>
      </c>
      <c r="H45" s="61">
        <f t="shared" si="8"/>
        <v>9.3062944298999994</v>
      </c>
      <c r="I45" s="61">
        <f t="shared" si="8"/>
        <v>9.4658900088499998</v>
      </c>
      <c r="J45" s="61">
        <f t="shared" si="8"/>
        <v>9.4474213766500004</v>
      </c>
      <c r="K45" s="61">
        <f t="shared" si="8"/>
        <v>9.3931814169999992</v>
      </c>
      <c r="L45" s="61">
        <f t="shared" si="8"/>
        <v>9.3390734158499988</v>
      </c>
      <c r="M45" s="61">
        <f t="shared" si="8"/>
        <v>9.2710693368499992</v>
      </c>
      <c r="N45" s="61">
        <f t="shared" si="8"/>
        <v>9.2104627132000001</v>
      </c>
      <c r="O45" s="61">
        <f t="shared" si="8"/>
        <v>9.1541666893999984</v>
      </c>
      <c r="P45" s="61">
        <f t="shared" si="8"/>
        <v>9.1141634504999995</v>
      </c>
      <c r="Q45" s="61">
        <f t="shared" si="8"/>
        <v>9.0501195237999994</v>
      </c>
      <c r="R45" s="61">
        <f t="shared" si="8"/>
        <v>8.9597828777499995</v>
      </c>
      <c r="S45" s="61">
        <f t="shared" si="8"/>
        <v>8.8625262368999991</v>
      </c>
      <c r="T45" s="61">
        <f t="shared" si="8"/>
        <v>8.7623790612000008</v>
      </c>
      <c r="U45" s="61">
        <f t="shared" si="8"/>
        <v>8.6954782055000006</v>
      </c>
      <c r="V45" s="61">
        <f t="shared" si="8"/>
        <v>8.6816129860000011</v>
      </c>
      <c r="W45" s="61">
        <f t="shared" si="8"/>
        <v>8.6857321400499998</v>
      </c>
      <c r="X45" s="61">
        <f t="shared" si="8"/>
        <v>8.6978166184499983</v>
      </c>
      <c r="Y45" s="61">
        <f t="shared" si="8"/>
        <v>8.7046357721500005</v>
      </c>
      <c r="Z45" s="61">
        <f t="shared" si="8"/>
        <v>8.7177007862</v>
      </c>
      <c r="AA45" s="61">
        <f t="shared" si="8"/>
        <v>8.7048636654999996</v>
      </c>
      <c r="AB45" s="61">
        <f t="shared" si="8"/>
        <v>8.7096285997999985</v>
      </c>
      <c r="AC45" s="61">
        <f t="shared" si="8"/>
        <v>8.6909988777499994</v>
      </c>
      <c r="AD45" s="61">
        <f t="shared" si="8"/>
        <v>8.6805696817500007</v>
      </c>
      <c r="AE45" s="61">
        <f t="shared" si="8"/>
        <v>8.6630553819000014</v>
      </c>
      <c r="AF45" s="61">
        <f t="shared" si="8"/>
        <v>8.6399289286500007</v>
      </c>
      <c r="AG45" s="61">
        <f t="shared" si="8"/>
        <v>8.5888330038999996</v>
      </c>
      <c r="AH45" s="61">
        <f t="shared" si="8"/>
        <v>8.5548254458499997</v>
      </c>
      <c r="AI45" s="61">
        <f t="shared" si="8"/>
        <v>8.4928471603000002</v>
      </c>
      <c r="AJ45" s="61">
        <f t="shared" si="8"/>
        <v>8.4185202830999994</v>
      </c>
      <c r="AK45" s="26"/>
    </row>
    <row r="46" spans="1:37" ht="15.75" customHeight="1" x14ac:dyDescent="0.2">
      <c r="A46" s="2" t="s">
        <v>514</v>
      </c>
      <c r="B46" s="2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</row>
    <row r="47" spans="1:37" ht="15.75" customHeight="1" x14ac:dyDescent="0.2">
      <c r="A47" s="1" t="s">
        <v>515</v>
      </c>
      <c r="B47" s="1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7" ht="15" customHeight="1" x14ac:dyDescent="0.2">
      <c r="A48" s="16" t="s">
        <v>160</v>
      </c>
      <c r="B48" s="5" t="str">
        <f>About!C107</f>
        <v>Heavy or Residual Oil</v>
      </c>
      <c r="C48" s="32"/>
      <c r="D48" s="32"/>
      <c r="E48" s="32">
        <v>4.5818156479999997E-2</v>
      </c>
      <c r="F48" s="32">
        <v>5.1600488040000003E-2</v>
      </c>
      <c r="G48" s="32">
        <v>5.0347434240000002E-2</v>
      </c>
      <c r="H48" s="32">
        <v>4.7711974640000002E-2</v>
      </c>
      <c r="I48" s="32">
        <v>4.4015968480000001E-2</v>
      </c>
      <c r="J48" s="32">
        <v>4.0578806159999987E-2</v>
      </c>
      <c r="K48" s="32">
        <v>3.9009049719999987E-2</v>
      </c>
      <c r="L48" s="32">
        <v>4.3522210919999992E-2</v>
      </c>
      <c r="M48" s="32">
        <v>4.4963349520000001E-2</v>
      </c>
      <c r="N48" s="32">
        <v>4.771429948E-2</v>
      </c>
      <c r="O48" s="32">
        <v>4.7585087319999997E-2</v>
      </c>
      <c r="P48" s="32">
        <v>4.7841518919999999E-2</v>
      </c>
      <c r="Q48" s="32">
        <v>4.6813694920000003E-2</v>
      </c>
      <c r="R48" s="32">
        <v>4.7072678599999987E-2</v>
      </c>
      <c r="S48" s="32">
        <v>4.7670022639999997E-2</v>
      </c>
      <c r="T48" s="32">
        <v>4.8431399E-2</v>
      </c>
      <c r="U48" s="32">
        <v>4.8030058200000003E-2</v>
      </c>
      <c r="V48" s="32">
        <v>4.7572449279999998E-2</v>
      </c>
      <c r="W48" s="32">
        <v>4.7697553639999987E-2</v>
      </c>
      <c r="X48" s="32">
        <v>4.7686943279999991E-2</v>
      </c>
      <c r="Y48" s="32">
        <v>4.7185546959999998E-2</v>
      </c>
      <c r="Z48" s="32">
        <v>4.6515154000000003E-2</v>
      </c>
      <c r="AA48" s="32">
        <v>4.5909262239999998E-2</v>
      </c>
      <c r="AB48" s="32">
        <v>4.5866313880000002E-2</v>
      </c>
      <c r="AC48" s="32">
        <v>4.5737556200000001E-2</v>
      </c>
      <c r="AD48" s="32">
        <v>4.5760891999999997E-2</v>
      </c>
      <c r="AE48" s="32">
        <v>4.6140242959999987E-2</v>
      </c>
      <c r="AF48" s="32">
        <v>4.5948854439999999E-2</v>
      </c>
      <c r="AG48" s="32">
        <v>4.6702189999999998E-2</v>
      </c>
      <c r="AH48" s="32">
        <v>4.6830720440000001E-2</v>
      </c>
      <c r="AI48" s="32">
        <v>4.6834566039999997E-2</v>
      </c>
      <c r="AJ48" s="32">
        <v>4.668528684E-2</v>
      </c>
      <c r="AK48" s="26"/>
    </row>
    <row r="49" spans="1:37" ht="15" customHeight="1" x14ac:dyDescent="0.2">
      <c r="A49" s="16" t="s">
        <v>161</v>
      </c>
      <c r="B49" s="5" t="str">
        <f>About!C106</f>
        <v>Petroleum Diesel</v>
      </c>
      <c r="C49" s="32"/>
      <c r="D49" s="32"/>
      <c r="E49" s="32">
        <v>0.82124892591999998</v>
      </c>
      <c r="F49" s="32">
        <v>0.87506542348000005</v>
      </c>
      <c r="G49" s="32">
        <v>0.89776926903999987</v>
      </c>
      <c r="H49" s="32">
        <v>0.92158262264000002</v>
      </c>
      <c r="I49" s="32">
        <v>0.95008972331999997</v>
      </c>
      <c r="J49" s="32">
        <v>0.97615642372</v>
      </c>
      <c r="K49" s="32">
        <v>1.0032824820399999</v>
      </c>
      <c r="L49" s="32">
        <v>1.0337469931200001</v>
      </c>
      <c r="M49" s="32">
        <v>1.0577785845200001</v>
      </c>
      <c r="N49" s="32">
        <v>1.08954196448</v>
      </c>
      <c r="O49" s="32">
        <v>1.1147054033599999</v>
      </c>
      <c r="P49" s="32">
        <v>1.1455393192800001</v>
      </c>
      <c r="Q49" s="32">
        <v>1.1723558592400001</v>
      </c>
      <c r="R49" s="32">
        <v>1.2036197307200001</v>
      </c>
      <c r="S49" s="32">
        <v>1.2366760014</v>
      </c>
      <c r="T49" s="32">
        <v>1.27577606948</v>
      </c>
      <c r="U49" s="32">
        <v>1.3145763555600001</v>
      </c>
      <c r="V49" s="32">
        <v>1.35139928656</v>
      </c>
      <c r="W49" s="32">
        <v>1.3867479194000001</v>
      </c>
      <c r="X49" s="32">
        <v>1.4258089196799999</v>
      </c>
      <c r="Y49" s="32">
        <v>1.4657506497599999</v>
      </c>
      <c r="Z49" s="32">
        <v>1.50834000552</v>
      </c>
      <c r="AA49" s="32">
        <v>1.55059558068</v>
      </c>
      <c r="AB49" s="32">
        <v>1.59876025236</v>
      </c>
      <c r="AC49" s="32">
        <v>1.64299823432</v>
      </c>
      <c r="AD49" s="32">
        <v>1.6910042225599999</v>
      </c>
      <c r="AE49" s="32">
        <v>1.7406705660799999</v>
      </c>
      <c r="AF49" s="32">
        <v>1.79604280112</v>
      </c>
      <c r="AG49" s="32">
        <v>1.8485926803999999</v>
      </c>
      <c r="AH49" s="32">
        <v>1.9012999496</v>
      </c>
      <c r="AI49" s="32">
        <v>1.9614154525600001</v>
      </c>
      <c r="AJ49" s="32">
        <v>2.0106352869599999</v>
      </c>
      <c r="AK49" s="26"/>
    </row>
    <row r="50" spans="1:37" ht="15" customHeight="1" x14ac:dyDescent="0.2">
      <c r="A50" s="16" t="s">
        <v>316</v>
      </c>
      <c r="B50" s="5" t="str">
        <f>About!C103</f>
        <v>LPG/propane/butane</v>
      </c>
      <c r="C50" s="32"/>
      <c r="D50" s="32"/>
      <c r="E50" s="32">
        <v>0.19150860759999999</v>
      </c>
      <c r="F50" s="32">
        <v>0.22449301799999999</v>
      </c>
      <c r="G50" s="32">
        <v>0.15926007024</v>
      </c>
      <c r="H50" s="32">
        <v>0.14709114100000001</v>
      </c>
      <c r="I50" s="32">
        <v>0.13998303883999999</v>
      </c>
      <c r="J50" s="32">
        <v>0.13346770095999999</v>
      </c>
      <c r="K50" s="32">
        <v>0.12949470671999999</v>
      </c>
      <c r="L50" s="32">
        <v>0.13188069176</v>
      </c>
      <c r="M50" s="32">
        <v>0.13212848824000001</v>
      </c>
      <c r="N50" s="32">
        <v>0.13454212664000001</v>
      </c>
      <c r="O50" s="32">
        <v>0.13378942035999999</v>
      </c>
      <c r="P50" s="32">
        <v>0.13476094127999999</v>
      </c>
      <c r="Q50" s="32">
        <v>0.13413524467999999</v>
      </c>
      <c r="R50" s="32">
        <v>0.13511480640000001</v>
      </c>
      <c r="S50" s="32">
        <v>0.13580704935999999</v>
      </c>
      <c r="T50" s="32">
        <v>0.13713388624</v>
      </c>
      <c r="U50" s="32">
        <v>0.13740339288</v>
      </c>
      <c r="V50" s="32">
        <v>0.13721209175999999</v>
      </c>
      <c r="W50" s="32">
        <v>0.13807558628</v>
      </c>
      <c r="X50" s="32">
        <v>0.13845901008</v>
      </c>
      <c r="Y50" s="32">
        <v>0.13846832692</v>
      </c>
      <c r="Z50" s="32">
        <v>0.13853637656000001</v>
      </c>
      <c r="AA50" s="32">
        <v>0.1388029116</v>
      </c>
      <c r="AB50" s="32">
        <v>0.13931470852</v>
      </c>
      <c r="AC50" s="32">
        <v>0.13988237151999999</v>
      </c>
      <c r="AD50" s="32">
        <v>0.14073515079999999</v>
      </c>
      <c r="AE50" s="32">
        <v>0.14182918904</v>
      </c>
      <c r="AF50" s="32">
        <v>0.14289754916</v>
      </c>
      <c r="AG50" s="32">
        <v>0.14428060172000001</v>
      </c>
      <c r="AH50" s="32">
        <v>0.14514948008</v>
      </c>
      <c r="AI50" s="32">
        <v>0.14625063267999999</v>
      </c>
      <c r="AJ50" s="32">
        <v>0.14679765180000001</v>
      </c>
      <c r="AK50" s="26"/>
    </row>
    <row r="51" spans="1:37" ht="15" customHeight="1" x14ac:dyDescent="0.2">
      <c r="A51" s="16" t="s">
        <v>163</v>
      </c>
      <c r="B51" s="5" t="str">
        <f>About!C109</f>
        <v>Petroleum Diesel</v>
      </c>
      <c r="C51" s="32"/>
      <c r="D51" s="32"/>
      <c r="E51" s="32">
        <v>0.67361781023999989</v>
      </c>
      <c r="F51" s="32">
        <v>0.73812823967999996</v>
      </c>
      <c r="G51" s="32">
        <v>0.58231557503999998</v>
      </c>
      <c r="H51" s="32">
        <v>0.462784311</v>
      </c>
      <c r="I51" s="32">
        <v>0.38907735640000002</v>
      </c>
      <c r="J51" s="32">
        <v>0.32615806143999998</v>
      </c>
      <c r="K51" s="32">
        <v>0.29119858584000002</v>
      </c>
      <c r="L51" s="32">
        <v>0.31628481555999999</v>
      </c>
      <c r="M51" s="32">
        <v>0.31747509868000001</v>
      </c>
      <c r="N51" s="32">
        <v>0.33459495824000002</v>
      </c>
      <c r="O51" s="32">
        <v>0.32273652623999999</v>
      </c>
      <c r="P51" s="32">
        <v>0.31594033719999998</v>
      </c>
      <c r="Q51" s="32">
        <v>0.30468110211999999</v>
      </c>
      <c r="R51" s="32">
        <v>0.30756732980000001</v>
      </c>
      <c r="S51" s="32">
        <v>0.31051302444000001</v>
      </c>
      <c r="T51" s="32">
        <v>0.31717533415999999</v>
      </c>
      <c r="U51" s="32">
        <v>0.31393214739999997</v>
      </c>
      <c r="V51" s="32">
        <v>0.30925110828000002</v>
      </c>
      <c r="W51" s="32">
        <v>0.31089576652000001</v>
      </c>
      <c r="X51" s="32">
        <v>0.31045299811999999</v>
      </c>
      <c r="Y51" s="32">
        <v>0.30605700536000002</v>
      </c>
      <c r="Z51" s="32">
        <v>0.30024238823999999</v>
      </c>
      <c r="AA51" s="32">
        <v>0.29560340600000001</v>
      </c>
      <c r="AB51" s="32">
        <v>0.29474358228000003</v>
      </c>
      <c r="AC51" s="32">
        <v>0.29374000303999998</v>
      </c>
      <c r="AD51" s="32">
        <v>0.29388485980000001</v>
      </c>
      <c r="AE51" s="32">
        <v>0.29666152284000002</v>
      </c>
      <c r="AF51" s="32">
        <v>0.29551474744</v>
      </c>
      <c r="AG51" s="32">
        <v>0.30154741008000002</v>
      </c>
      <c r="AH51" s="32">
        <v>0.30263164203999998</v>
      </c>
      <c r="AI51" s="32">
        <v>0.30286681795999998</v>
      </c>
      <c r="AJ51" s="32">
        <v>0.3019271456</v>
      </c>
      <c r="AK51" s="26"/>
    </row>
    <row r="52" spans="1:37" ht="15" customHeight="1" x14ac:dyDescent="0.2">
      <c r="A52" s="16" t="s">
        <v>165</v>
      </c>
      <c r="B52" s="5" t="str">
        <f>About!C111</f>
        <v>Heavy or Residual Oil</v>
      </c>
      <c r="C52" s="32"/>
      <c r="D52" s="32"/>
      <c r="E52" s="32">
        <v>2.7766890327599998</v>
      </c>
      <c r="F52" s="32">
        <v>1.6178735486</v>
      </c>
      <c r="G52" s="32">
        <v>1.9605644737200001</v>
      </c>
      <c r="H52" s="32">
        <v>2.1310530142399999</v>
      </c>
      <c r="I52" s="32">
        <v>2.0515431016800001</v>
      </c>
      <c r="J52" s="32">
        <v>1.9499582040400001</v>
      </c>
      <c r="K52" s="32">
        <v>1.94537134716</v>
      </c>
      <c r="L52" s="32">
        <v>2.3247154375200001</v>
      </c>
      <c r="M52" s="32">
        <v>2.4591404132000001</v>
      </c>
      <c r="N52" s="32">
        <v>2.6985360751199998</v>
      </c>
      <c r="O52" s="32">
        <v>2.7294216094800001</v>
      </c>
      <c r="P52" s="32">
        <v>2.7858995419200001</v>
      </c>
      <c r="Q52" s="32">
        <v>2.70104835316</v>
      </c>
      <c r="R52" s="32">
        <v>2.7216604894800001</v>
      </c>
      <c r="S52" s="32">
        <v>2.7600788200799999</v>
      </c>
      <c r="T52" s="32">
        <v>2.81463260656</v>
      </c>
      <c r="U52" s="32">
        <v>2.7882501824000001</v>
      </c>
      <c r="V52" s="32">
        <v>2.75550211908</v>
      </c>
      <c r="W52" s="32">
        <v>2.76416690264</v>
      </c>
      <c r="X52" s="32">
        <v>2.7622432810799999</v>
      </c>
      <c r="Y52" s="32">
        <v>2.7265132521200002</v>
      </c>
      <c r="Z52" s="32">
        <v>2.6786270193599999</v>
      </c>
      <c r="AA52" s="32">
        <v>2.6355823620400001</v>
      </c>
      <c r="AB52" s="32">
        <v>2.6299526308800001</v>
      </c>
      <c r="AC52" s="32">
        <v>2.6206618535600001</v>
      </c>
      <c r="AD52" s="32">
        <v>2.6218476967600002</v>
      </c>
      <c r="AE52" s="32">
        <v>2.6464681543999999</v>
      </c>
      <c r="AF52" s="32">
        <v>2.63376704656</v>
      </c>
      <c r="AG52" s="32">
        <v>2.68695547024</v>
      </c>
      <c r="AH52" s="32">
        <v>2.69614516072</v>
      </c>
      <c r="AI52" s="32">
        <v>2.6950964131599999</v>
      </c>
      <c r="AJ52" s="32">
        <v>2.6857568141999999</v>
      </c>
      <c r="AK52" s="26"/>
    </row>
    <row r="53" spans="1:37" ht="15" customHeight="1" x14ac:dyDescent="0.2">
      <c r="A53" s="16" t="s">
        <v>166</v>
      </c>
      <c r="B53" s="5"/>
      <c r="C53" s="32"/>
      <c r="D53" s="32"/>
      <c r="E53" s="32">
        <f t="shared" ref="E53:AJ53" si="9">SUM(E48:E52)</f>
        <v>4.5088825329999995</v>
      </c>
      <c r="F53" s="32">
        <f t="shared" si="9"/>
        <v>3.5071607177999997</v>
      </c>
      <c r="G53" s="32">
        <f t="shared" si="9"/>
        <v>3.6502568222800003</v>
      </c>
      <c r="H53" s="32">
        <f t="shared" si="9"/>
        <v>3.71022306352</v>
      </c>
      <c r="I53" s="32">
        <f t="shared" si="9"/>
        <v>3.57470918872</v>
      </c>
      <c r="J53" s="32">
        <f t="shared" si="9"/>
        <v>3.4263191963200001</v>
      </c>
      <c r="K53" s="32">
        <f t="shared" si="9"/>
        <v>3.4083561714799999</v>
      </c>
      <c r="L53" s="32">
        <f t="shared" si="9"/>
        <v>3.8501501488800001</v>
      </c>
      <c r="M53" s="32">
        <f t="shared" si="9"/>
        <v>4.0114859341599995</v>
      </c>
      <c r="N53" s="32">
        <f t="shared" si="9"/>
        <v>4.30492942396</v>
      </c>
      <c r="O53" s="32">
        <f t="shared" si="9"/>
        <v>4.3482380467599997</v>
      </c>
      <c r="P53" s="32">
        <f t="shared" si="9"/>
        <v>4.4299816586</v>
      </c>
      <c r="Q53" s="32">
        <f t="shared" si="9"/>
        <v>4.35903425412</v>
      </c>
      <c r="R53" s="32">
        <f t="shared" si="9"/>
        <v>4.4150350350000007</v>
      </c>
      <c r="S53" s="32">
        <f t="shared" si="9"/>
        <v>4.4907449179199999</v>
      </c>
      <c r="T53" s="32">
        <f t="shared" si="9"/>
        <v>4.5931492954399999</v>
      </c>
      <c r="U53" s="32">
        <f t="shared" si="9"/>
        <v>4.6021921364400002</v>
      </c>
      <c r="V53" s="32">
        <f t="shared" si="9"/>
        <v>4.6009370549600002</v>
      </c>
      <c r="W53" s="32">
        <f t="shared" si="9"/>
        <v>4.6475837284799999</v>
      </c>
      <c r="X53" s="32">
        <f t="shared" si="9"/>
        <v>4.6846511522399998</v>
      </c>
      <c r="Y53" s="32">
        <f t="shared" si="9"/>
        <v>4.6839747811199999</v>
      </c>
      <c r="Z53" s="32">
        <f t="shared" si="9"/>
        <v>4.6722609436799996</v>
      </c>
      <c r="AA53" s="32">
        <f t="shared" si="9"/>
        <v>4.6664935225599997</v>
      </c>
      <c r="AB53" s="32">
        <f t="shared" si="9"/>
        <v>4.7086374879199999</v>
      </c>
      <c r="AC53" s="32">
        <f t="shared" si="9"/>
        <v>4.7430200186400002</v>
      </c>
      <c r="AD53" s="32">
        <f t="shared" si="9"/>
        <v>4.7932328219200002</v>
      </c>
      <c r="AE53" s="32">
        <f t="shared" si="9"/>
        <v>4.8717696753199995</v>
      </c>
      <c r="AF53" s="32">
        <f t="shared" si="9"/>
        <v>4.9141709987199995</v>
      </c>
      <c r="AG53" s="32">
        <f t="shared" si="9"/>
        <v>5.0280783524399997</v>
      </c>
      <c r="AH53" s="32">
        <f t="shared" si="9"/>
        <v>5.0920569528800002</v>
      </c>
      <c r="AI53" s="32">
        <f t="shared" si="9"/>
        <v>5.1524638824000002</v>
      </c>
      <c r="AJ53" s="32">
        <f t="shared" si="9"/>
        <v>5.1918021854000003</v>
      </c>
      <c r="AK53" s="26"/>
    </row>
    <row r="54" spans="1:37" ht="15" customHeight="1" x14ac:dyDescent="0.2">
      <c r="A54" s="16" t="s">
        <v>167</v>
      </c>
      <c r="B54" s="5"/>
      <c r="C54" s="32"/>
      <c r="D54" s="32"/>
      <c r="E54" s="32">
        <v>42.011297998320003</v>
      </c>
      <c r="F54" s="32">
        <v>42.481444273519998</v>
      </c>
      <c r="G54" s="32">
        <v>45.543487052080003</v>
      </c>
      <c r="H54" s="32">
        <v>48.343594425399999</v>
      </c>
      <c r="I54" s="32">
        <v>50.962709543679999</v>
      </c>
      <c r="J54" s="32">
        <v>53.01586699328</v>
      </c>
      <c r="K54" s="32">
        <v>54.222115016799997</v>
      </c>
      <c r="L54" s="32">
        <v>53.906284366599998</v>
      </c>
      <c r="M54" s="32">
        <v>54.363260895160003</v>
      </c>
      <c r="N54" s="32">
        <v>54.651262668679998</v>
      </c>
      <c r="O54" s="32">
        <v>55.531851824599997</v>
      </c>
      <c r="P54" s="32">
        <v>56.451301520159987</v>
      </c>
      <c r="Q54" s="32">
        <v>57.556164704639997</v>
      </c>
      <c r="R54" s="32">
        <v>58.347028006720002</v>
      </c>
      <c r="S54" s="32">
        <v>59.078661604840001</v>
      </c>
      <c r="T54" s="32">
        <v>59.807128648519999</v>
      </c>
      <c r="U54" s="32">
        <v>60.824783868279987</v>
      </c>
      <c r="V54" s="32">
        <v>61.744574983200003</v>
      </c>
      <c r="W54" s="32">
        <v>62.570261731519999</v>
      </c>
      <c r="X54" s="32">
        <v>63.410368623319997</v>
      </c>
      <c r="Y54" s="32">
        <v>64.425655338039988</v>
      </c>
      <c r="Z54" s="32">
        <v>65.509219020159989</v>
      </c>
      <c r="AA54" s="32">
        <v>66.551003124999994</v>
      </c>
      <c r="AB54" s="32">
        <v>67.701345878360002</v>
      </c>
      <c r="AC54" s="32">
        <v>68.691633116600002</v>
      </c>
      <c r="AD54" s="32">
        <v>69.774513994959989</v>
      </c>
      <c r="AE54" s="32">
        <v>70.821150338039999</v>
      </c>
      <c r="AF54" s="32">
        <v>72.148879239919992</v>
      </c>
      <c r="AG54" s="32">
        <v>73.174053918679988</v>
      </c>
      <c r="AH54" s="32">
        <v>74.365075236560003</v>
      </c>
      <c r="AI54" s="32">
        <v>75.824885675399997</v>
      </c>
      <c r="AJ54" s="32">
        <v>77.020353800400002</v>
      </c>
      <c r="AK54" s="26"/>
    </row>
    <row r="55" spans="1:37" ht="15" customHeight="1" x14ac:dyDescent="0.2">
      <c r="A55" s="16" t="s">
        <v>168</v>
      </c>
      <c r="B55" s="5"/>
      <c r="C55" s="32"/>
      <c r="D55" s="32"/>
      <c r="E55" s="32">
        <v>0.77727774119999993</v>
      </c>
      <c r="F55" s="32">
        <v>0.71333528940000002</v>
      </c>
      <c r="G55" s="32">
        <v>0.75284119063999988</v>
      </c>
      <c r="H55" s="32">
        <v>0.79369798124000002</v>
      </c>
      <c r="I55" s="32">
        <v>0.81639242256</v>
      </c>
      <c r="J55" s="32">
        <v>0.83840472435999991</v>
      </c>
      <c r="K55" s="32">
        <v>0.86024846651999998</v>
      </c>
      <c r="L55" s="32">
        <v>0.88097682735999994</v>
      </c>
      <c r="M55" s="32">
        <v>0.89284962791999989</v>
      </c>
      <c r="N55" s="32">
        <v>0.90567662672000004</v>
      </c>
      <c r="O55" s="32">
        <v>0.91777881731999988</v>
      </c>
      <c r="P55" s="32">
        <v>0.93097370020000003</v>
      </c>
      <c r="Q55" s="32">
        <v>0.93298239691999996</v>
      </c>
      <c r="R55" s="32">
        <v>0.93532403519999996</v>
      </c>
      <c r="S55" s="32">
        <v>0.9377220115199999</v>
      </c>
      <c r="T55" s="32">
        <v>0.94001549239999993</v>
      </c>
      <c r="U55" s="32">
        <v>0.94272160615999989</v>
      </c>
      <c r="V55" s="32">
        <v>0.94498783572</v>
      </c>
      <c r="W55" s="32">
        <v>0.94712875115999984</v>
      </c>
      <c r="X55" s="32">
        <v>0.94930022163999994</v>
      </c>
      <c r="Y55" s="32">
        <v>0.95174513175999997</v>
      </c>
      <c r="Z55" s="32">
        <v>0.95452653187999992</v>
      </c>
      <c r="AA55" s="32">
        <v>0.95701979167999984</v>
      </c>
      <c r="AB55" s="32">
        <v>0.96108593683999999</v>
      </c>
      <c r="AC55" s="32">
        <v>0.96308762407999993</v>
      </c>
      <c r="AD55" s="32">
        <v>0.96584028708000003</v>
      </c>
      <c r="AE55" s="32">
        <v>0.96855033384</v>
      </c>
      <c r="AF55" s="32">
        <v>0.97251736739999994</v>
      </c>
      <c r="AG55" s="32">
        <v>0.97516373451999994</v>
      </c>
      <c r="AH55" s="32">
        <v>0.97754964963999991</v>
      </c>
      <c r="AI55" s="32">
        <v>0.98156983987999991</v>
      </c>
      <c r="AJ55" s="32">
        <v>0.98215257063999994</v>
      </c>
      <c r="AK55" s="26"/>
    </row>
    <row r="56" spans="1:37" ht="15" customHeight="1" x14ac:dyDescent="0.2">
      <c r="A56" s="16" t="s">
        <v>516</v>
      </c>
      <c r="B56" s="5"/>
      <c r="C56" s="32"/>
      <c r="D56" s="32"/>
      <c r="E56" s="32">
        <v>4.6267812000000001E-4</v>
      </c>
      <c r="F56" s="32">
        <v>4.6479319999999998E-4</v>
      </c>
      <c r="G56" s="32">
        <v>4.6412896000000003E-4</v>
      </c>
      <c r="H56" s="32">
        <v>4.6346472000000002E-4</v>
      </c>
      <c r="I56" s="32">
        <v>4.6313259999999998E-4</v>
      </c>
      <c r="J56" s="32">
        <v>4.6280048000000001E-4</v>
      </c>
      <c r="K56" s="32">
        <v>4.6246835999999998E-4</v>
      </c>
      <c r="L56" s="32">
        <v>4.6215371999999997E-4</v>
      </c>
      <c r="M56" s="32">
        <v>4.6197892E-4</v>
      </c>
      <c r="N56" s="32">
        <v>4.6182159999999989E-4</v>
      </c>
      <c r="O56" s="32">
        <v>4.6164680000000002E-4</v>
      </c>
      <c r="P56" s="32">
        <v>4.6148948000000002E-4</v>
      </c>
      <c r="Q56" s="32">
        <v>4.6148948000000002E-4</v>
      </c>
      <c r="R56" s="32">
        <v>4.6148948000000002E-4</v>
      </c>
      <c r="S56" s="32">
        <v>4.6148948000000002E-4</v>
      </c>
      <c r="T56" s="32">
        <v>4.6148948000000002E-4</v>
      </c>
      <c r="U56" s="32">
        <v>4.6148948000000002E-4</v>
      </c>
      <c r="V56" s="32">
        <v>4.6148948000000002E-4</v>
      </c>
      <c r="W56" s="32">
        <v>4.6148948000000002E-4</v>
      </c>
      <c r="X56" s="32">
        <v>4.6148948000000002E-4</v>
      </c>
      <c r="Y56" s="32">
        <v>4.6148948000000002E-4</v>
      </c>
      <c r="Z56" s="32">
        <v>4.6148948000000002E-4</v>
      </c>
      <c r="AA56" s="32">
        <v>4.6148948000000002E-4</v>
      </c>
      <c r="AB56" s="32">
        <v>4.6148948000000002E-4</v>
      </c>
      <c r="AC56" s="32">
        <v>4.6148948000000002E-4</v>
      </c>
      <c r="AD56" s="32">
        <v>4.6148948000000002E-4</v>
      </c>
      <c r="AE56" s="32">
        <v>4.6148948000000002E-4</v>
      </c>
      <c r="AF56" s="32">
        <v>4.6148948000000002E-4</v>
      </c>
      <c r="AG56" s="32">
        <v>4.6148948000000002E-4</v>
      </c>
      <c r="AH56" s="32">
        <v>4.6148948000000002E-4</v>
      </c>
      <c r="AI56" s="32">
        <v>4.6148948000000002E-4</v>
      </c>
      <c r="AJ56" s="32">
        <v>4.6148948000000002E-4</v>
      </c>
      <c r="AK56" s="26"/>
    </row>
    <row r="57" spans="1:37" ht="15" customHeight="1" x14ac:dyDescent="0.2">
      <c r="A57" s="16" t="s">
        <v>169</v>
      </c>
      <c r="B57" s="5"/>
      <c r="C57" s="32"/>
      <c r="D57" s="32"/>
      <c r="E57" s="32">
        <v>7.4227890763199991</v>
      </c>
      <c r="F57" s="32">
        <v>7.3679250897599999</v>
      </c>
      <c r="G57" s="32">
        <v>7.6866939706399986</v>
      </c>
      <c r="H57" s="32">
        <v>8.0038086317199983</v>
      </c>
      <c r="I57" s="32">
        <v>8.2853935671599999</v>
      </c>
      <c r="J57" s="32">
        <v>8.4899727398799989</v>
      </c>
      <c r="K57" s="32">
        <v>8.6289048111999982</v>
      </c>
      <c r="L57" s="32">
        <v>8.7398239589200006</v>
      </c>
      <c r="M57" s="32">
        <v>8.8099578791599988</v>
      </c>
      <c r="N57" s="32">
        <v>8.8989390150799998</v>
      </c>
      <c r="O57" s="32">
        <v>8.983001226559999</v>
      </c>
      <c r="P57" s="32">
        <v>9.0899627449599993</v>
      </c>
      <c r="Q57" s="32">
        <v>9.12912203528</v>
      </c>
      <c r="R57" s="32">
        <v>9.1555468833999996</v>
      </c>
      <c r="S57" s="32">
        <v>9.1800331820400007</v>
      </c>
      <c r="T57" s="32">
        <v>9.2092852977999993</v>
      </c>
      <c r="U57" s="32">
        <v>9.2450977449599989</v>
      </c>
      <c r="V57" s="32">
        <v>9.2548811611200001</v>
      </c>
      <c r="W57" s="32">
        <v>9.2578449999999997</v>
      </c>
      <c r="X57" s="32">
        <v>9.2557101501200005</v>
      </c>
      <c r="Y57" s="32">
        <v>9.2627388406400009</v>
      </c>
      <c r="Z57" s="32">
        <v>9.271235588959998</v>
      </c>
      <c r="AA57" s="32">
        <v>9.2612046559999985</v>
      </c>
      <c r="AB57" s="32">
        <v>9.2765529874799988</v>
      </c>
      <c r="AC57" s="32">
        <v>9.2550113346799989</v>
      </c>
      <c r="AD57" s="32">
        <v>9.2424091636399996</v>
      </c>
      <c r="AE57" s="32">
        <v>9.2217722231999986</v>
      </c>
      <c r="AF57" s="32">
        <v>9.21252011164</v>
      </c>
      <c r="AG57" s="32">
        <v>9.1625819890799995</v>
      </c>
      <c r="AH57" s="32">
        <v>9.0947552365600011</v>
      </c>
      <c r="AI57" s="32">
        <v>9.0340916132399993</v>
      </c>
      <c r="AJ57" s="32">
        <v>8.8982055193199994</v>
      </c>
      <c r="AK57" s="26"/>
    </row>
    <row r="58" spans="1:37" ht="15" customHeight="1" x14ac:dyDescent="0.2">
      <c r="A58" s="16" t="s">
        <v>517</v>
      </c>
      <c r="B58" s="5"/>
      <c r="C58" s="32"/>
      <c r="D58" s="32"/>
      <c r="E58" s="32">
        <f t="shared" ref="E58:AJ58" si="10">SUM(E54:E57)</f>
        <v>50.211827493960008</v>
      </c>
      <c r="F58" s="32">
        <f t="shared" si="10"/>
        <v>50.56316944588</v>
      </c>
      <c r="G58" s="32">
        <f t="shared" si="10"/>
        <v>53.983486342319999</v>
      </c>
      <c r="H58" s="32">
        <f t="shared" si="10"/>
        <v>57.141564503079998</v>
      </c>
      <c r="I58" s="32">
        <f t="shared" si="10"/>
        <v>60.064958665999995</v>
      </c>
      <c r="J58" s="32">
        <f t="shared" si="10"/>
        <v>62.344707258</v>
      </c>
      <c r="K58" s="32">
        <f t="shared" si="10"/>
        <v>63.711730762879995</v>
      </c>
      <c r="L58" s="32">
        <f t="shared" si="10"/>
        <v>63.527547306599999</v>
      </c>
      <c r="M58" s="32">
        <f t="shared" si="10"/>
        <v>64.066530381160007</v>
      </c>
      <c r="N58" s="32">
        <f t="shared" si="10"/>
        <v>64.456340132080001</v>
      </c>
      <c r="O58" s="32">
        <f t="shared" si="10"/>
        <v>65.433093515279992</v>
      </c>
      <c r="P58" s="32">
        <f t="shared" si="10"/>
        <v>66.472699454799994</v>
      </c>
      <c r="Q58" s="32">
        <f t="shared" si="10"/>
        <v>67.618730626320001</v>
      </c>
      <c r="R58" s="32">
        <f t="shared" si="10"/>
        <v>68.438360414800002</v>
      </c>
      <c r="S58" s="32">
        <f t="shared" si="10"/>
        <v>69.196878287880011</v>
      </c>
      <c r="T58" s="32">
        <f t="shared" si="10"/>
        <v>69.956890928199996</v>
      </c>
      <c r="U58" s="32">
        <f t="shared" si="10"/>
        <v>71.013064708879995</v>
      </c>
      <c r="V58" s="32">
        <f t="shared" si="10"/>
        <v>71.944905469520009</v>
      </c>
      <c r="W58" s="32">
        <f t="shared" si="10"/>
        <v>72.775696972160006</v>
      </c>
      <c r="X58" s="32">
        <f t="shared" si="10"/>
        <v>73.615840484559996</v>
      </c>
      <c r="Y58" s="32">
        <f t="shared" si="10"/>
        <v>74.640600799919994</v>
      </c>
      <c r="Z58" s="32">
        <f t="shared" si="10"/>
        <v>75.735442630479994</v>
      </c>
      <c r="AA58" s="32">
        <f t="shared" si="10"/>
        <v>76.769689062159998</v>
      </c>
      <c r="AB58" s="32">
        <f t="shared" si="10"/>
        <v>77.93944629216</v>
      </c>
      <c r="AC58" s="32">
        <f t="shared" si="10"/>
        <v>78.91019356484</v>
      </c>
      <c r="AD58" s="32">
        <f t="shared" si="10"/>
        <v>79.983224935159996</v>
      </c>
      <c r="AE58" s="32">
        <f t="shared" si="10"/>
        <v>81.011934384559993</v>
      </c>
      <c r="AF58" s="32">
        <f t="shared" si="10"/>
        <v>82.33437820844</v>
      </c>
      <c r="AG58" s="32">
        <f t="shared" si="10"/>
        <v>83.312261131759982</v>
      </c>
      <c r="AH58" s="32">
        <f t="shared" si="10"/>
        <v>84.437841612240007</v>
      </c>
      <c r="AI58" s="32">
        <f t="shared" si="10"/>
        <v>85.841008617999989</v>
      </c>
      <c r="AJ58" s="32">
        <f t="shared" si="10"/>
        <v>86.901173379840003</v>
      </c>
      <c r="AK58" s="26"/>
    </row>
    <row r="59" spans="1:37" ht="15" customHeight="1" x14ac:dyDescent="0.2">
      <c r="A59" s="69" t="s">
        <v>518</v>
      </c>
      <c r="B59" s="69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26"/>
    </row>
    <row r="60" spans="1:37" ht="15" customHeight="1" x14ac:dyDescent="0.2">
      <c r="A60" s="16" t="s">
        <v>519</v>
      </c>
      <c r="B60" s="5" t="str">
        <f>About!C104</f>
        <v>LPG/propane/butane</v>
      </c>
      <c r="C60" s="32"/>
      <c r="D60" s="32"/>
      <c r="E60" s="32">
        <v>51.408679999999997</v>
      </c>
      <c r="F60" s="32">
        <v>57.374604856519987</v>
      </c>
      <c r="G60" s="32">
        <v>58.687346021839993</v>
      </c>
      <c r="H60" s="32">
        <v>60.385048353160002</v>
      </c>
      <c r="I60" s="32">
        <v>61.98929498319999</v>
      </c>
      <c r="J60" s="32">
        <v>63.179164036960003</v>
      </c>
      <c r="K60" s="32">
        <v>64.023875650199997</v>
      </c>
      <c r="L60" s="32">
        <v>64.715048344759992</v>
      </c>
      <c r="M60" s="32">
        <v>65.358829577959995</v>
      </c>
      <c r="N60" s="32">
        <v>66.094180228159999</v>
      </c>
      <c r="O60" s="32">
        <v>66.82006538844</v>
      </c>
      <c r="P60" s="32">
        <v>67.673888276879993</v>
      </c>
      <c r="Q60" s="32">
        <v>68.38429494959999</v>
      </c>
      <c r="R60" s="32">
        <v>69.032390701279994</v>
      </c>
      <c r="S60" s="32">
        <v>69.673850363239993</v>
      </c>
      <c r="T60" s="32">
        <v>70.349429324599996</v>
      </c>
      <c r="U60" s="32">
        <v>71.073586114919991</v>
      </c>
      <c r="V60" s="32">
        <v>71.631153733199994</v>
      </c>
      <c r="W60" s="32">
        <v>72.191128260080006</v>
      </c>
      <c r="X60" s="32">
        <v>72.746937635080002</v>
      </c>
      <c r="Y60" s="32">
        <v>73.367520303759989</v>
      </c>
      <c r="Z60" s="32">
        <v>74.02217533804</v>
      </c>
      <c r="AA60" s="32">
        <v>74.621394510079995</v>
      </c>
      <c r="AB60" s="32">
        <v>75.393655456320005</v>
      </c>
      <c r="AC60" s="32">
        <v>76.014186908599996</v>
      </c>
      <c r="AD60" s="32">
        <v>76.722050101479994</v>
      </c>
      <c r="AE60" s="32">
        <v>77.432200709680004</v>
      </c>
      <c r="AF60" s="32">
        <v>78.267724223119998</v>
      </c>
      <c r="AG60" s="32">
        <v>78.957202668679983</v>
      </c>
      <c r="AH60" s="32">
        <v>79.646467753359985</v>
      </c>
      <c r="AI60" s="32">
        <v>80.491158023520001</v>
      </c>
      <c r="AJ60" s="32">
        <v>81.035103530239994</v>
      </c>
      <c r="AK60" s="33">
        <v>1.5187000000000001E-2</v>
      </c>
    </row>
    <row r="61" spans="1:37" ht="15" customHeight="1" x14ac:dyDescent="0.2">
      <c r="A61" s="16" t="s">
        <v>520</v>
      </c>
      <c r="B61" s="5" t="str">
        <f>About!C108</f>
        <v>LPG/propane/butane</v>
      </c>
      <c r="C61" s="32"/>
      <c r="D61" s="32"/>
      <c r="E61" s="32">
        <v>11.017643790239999</v>
      </c>
      <c r="F61" s="32">
        <v>9.9111599999999989</v>
      </c>
      <c r="G61" s="32">
        <v>11.076723078800001</v>
      </c>
      <c r="H61" s="32">
        <v>12.17685669968</v>
      </c>
      <c r="I61" s="32">
        <v>12.857213207239999</v>
      </c>
      <c r="J61" s="32">
        <v>13.511382786960001</v>
      </c>
      <c r="K61" s="32">
        <v>14.017470616600001</v>
      </c>
      <c r="L61" s="32">
        <v>14.458401047040001</v>
      </c>
      <c r="M61" s="32">
        <v>14.85095956292</v>
      </c>
      <c r="N61" s="32">
        <v>15.28586524916</v>
      </c>
      <c r="O61" s="32">
        <v>15.727076286040001</v>
      </c>
      <c r="P61" s="32">
        <v>16.197829624160001</v>
      </c>
      <c r="Q61" s="32">
        <v>16.621689750840002</v>
      </c>
      <c r="R61" s="32">
        <v>17.000898213879999</v>
      </c>
      <c r="S61" s="32">
        <v>17.371124474039998</v>
      </c>
      <c r="T61" s="32">
        <v>17.758511759160001</v>
      </c>
      <c r="U61" s="32">
        <v>18.16912211576</v>
      </c>
      <c r="V61" s="32">
        <v>18.50396696808</v>
      </c>
      <c r="W61" s="32">
        <v>18.83554285064</v>
      </c>
      <c r="X61" s="32">
        <v>19.164410958840001</v>
      </c>
      <c r="Y61" s="32">
        <v>19.518116364080001</v>
      </c>
      <c r="Z61" s="32">
        <v>19.897002618279998</v>
      </c>
      <c r="AA61" s="32">
        <v>20.24955151176</v>
      </c>
      <c r="AB61" s="32">
        <v>20.668002487399999</v>
      </c>
      <c r="AC61" s="32">
        <v>21.049547449599999</v>
      </c>
      <c r="AD61" s="32">
        <v>21.458654543680002</v>
      </c>
      <c r="AE61" s="32">
        <v>21.86910382208</v>
      </c>
      <c r="AF61" s="32">
        <v>22.335439142639999</v>
      </c>
      <c r="AG61" s="32">
        <v>22.74142238592</v>
      </c>
      <c r="AH61" s="32">
        <v>23.144625295360001</v>
      </c>
      <c r="AI61" s="32">
        <v>23.602203572920001</v>
      </c>
      <c r="AJ61" s="32">
        <v>23.970815625</v>
      </c>
      <c r="AK61" s="33">
        <v>2.2957999999999999E-2</v>
      </c>
    </row>
    <row r="62" spans="1:37" ht="15" customHeight="1" x14ac:dyDescent="0.2">
      <c r="A62" s="16" t="s">
        <v>167</v>
      </c>
      <c r="B62" s="5"/>
      <c r="C62" s="32"/>
      <c r="D62" s="32"/>
      <c r="E62" s="32">
        <v>14.76360544792</v>
      </c>
      <c r="F62" s="32">
        <v>14.901698933720001</v>
      </c>
      <c r="G62" s="32">
        <v>15.59041135324</v>
      </c>
      <c r="H62" s="32">
        <v>15.84370385988</v>
      </c>
      <c r="I62" s="32">
        <v>16.193415889200001</v>
      </c>
      <c r="J62" s="32">
        <v>16.467403999159998</v>
      </c>
      <c r="K62" s="32">
        <v>16.629018240840001</v>
      </c>
      <c r="L62" s="32">
        <v>16.779425844759999</v>
      </c>
      <c r="M62" s="32">
        <v>16.918299235719999</v>
      </c>
      <c r="N62" s="32">
        <v>17.05481798328</v>
      </c>
      <c r="O62" s="32">
        <v>17.222131596440001</v>
      </c>
      <c r="P62" s="32">
        <v>17.39584442784</v>
      </c>
      <c r="Q62" s="32">
        <v>17.568063610719999</v>
      </c>
      <c r="R62" s="32">
        <v>17.874117242440001</v>
      </c>
      <c r="S62" s="32">
        <v>18.012459328799999</v>
      </c>
      <c r="T62" s="32">
        <v>18.179159463880001</v>
      </c>
      <c r="U62" s="32">
        <v>18.34871673992</v>
      </c>
      <c r="V62" s="32">
        <v>18.530545447920002</v>
      </c>
      <c r="W62" s="32">
        <v>18.739579958</v>
      </c>
      <c r="X62" s="32">
        <v>18.95221415944</v>
      </c>
      <c r="Y62" s="32">
        <v>19.163066659439998</v>
      </c>
      <c r="Z62" s="32">
        <v>19.367639416999999</v>
      </c>
      <c r="AA62" s="32">
        <v>19.530409121640002</v>
      </c>
      <c r="AB62" s="32">
        <v>19.714836773519998</v>
      </c>
      <c r="AC62" s="32">
        <v>19.892698762599998</v>
      </c>
      <c r="AD62" s="32">
        <v>20.08082640608</v>
      </c>
      <c r="AE62" s="32">
        <v>20.272948509239999</v>
      </c>
      <c r="AF62" s="32">
        <v>20.48037840776</v>
      </c>
      <c r="AG62" s="32">
        <v>20.664313158599999</v>
      </c>
      <c r="AH62" s="32">
        <v>20.851875359040001</v>
      </c>
      <c r="AI62" s="32">
        <v>21.05450423572</v>
      </c>
      <c r="AJ62" s="32">
        <v>21.231117960519999</v>
      </c>
      <c r="AK62" s="33">
        <v>7.8300000000000002E-3</v>
      </c>
    </row>
    <row r="63" spans="1:37" ht="15" customHeight="1" x14ac:dyDescent="0.2">
      <c r="A63" s="16" t="s">
        <v>521</v>
      </c>
      <c r="B63" s="5"/>
      <c r="C63" s="32"/>
      <c r="D63" s="32"/>
      <c r="E63" s="32">
        <f t="shared" ref="E63:AJ63" si="11">SUM(E60:E62)</f>
        <v>77.189929238160005</v>
      </c>
      <c r="F63" s="32">
        <f t="shared" si="11"/>
        <v>82.187463790239988</v>
      </c>
      <c r="G63" s="32">
        <f t="shared" si="11"/>
        <v>85.354480453880001</v>
      </c>
      <c r="H63" s="32">
        <f t="shared" si="11"/>
        <v>88.405608912719998</v>
      </c>
      <c r="I63" s="32">
        <f t="shared" si="11"/>
        <v>91.039924079639988</v>
      </c>
      <c r="J63" s="32">
        <f t="shared" si="11"/>
        <v>93.15795082308</v>
      </c>
      <c r="K63" s="32">
        <f t="shared" si="11"/>
        <v>94.670364507639988</v>
      </c>
      <c r="L63" s="32">
        <f t="shared" si="11"/>
        <v>95.95287523655999</v>
      </c>
      <c r="M63" s="32">
        <f t="shared" si="11"/>
        <v>97.12808837659999</v>
      </c>
      <c r="N63" s="32">
        <f t="shared" si="11"/>
        <v>98.434863460599999</v>
      </c>
      <c r="O63" s="32">
        <f t="shared" si="11"/>
        <v>99.769273270919996</v>
      </c>
      <c r="P63" s="32">
        <f t="shared" si="11"/>
        <v>101.26756232888</v>
      </c>
      <c r="Q63" s="32">
        <f t="shared" si="11"/>
        <v>102.57404831116</v>
      </c>
      <c r="R63" s="32">
        <f t="shared" si="11"/>
        <v>103.90740615760001</v>
      </c>
      <c r="S63" s="32">
        <f t="shared" si="11"/>
        <v>105.05743416607999</v>
      </c>
      <c r="T63" s="32">
        <f t="shared" si="11"/>
        <v>106.28710054763999</v>
      </c>
      <c r="U63" s="32">
        <f t="shared" si="11"/>
        <v>107.5914249706</v>
      </c>
      <c r="V63" s="32">
        <f t="shared" si="11"/>
        <v>108.66566614919999</v>
      </c>
      <c r="W63" s="32">
        <f t="shared" si="11"/>
        <v>109.76625106872001</v>
      </c>
      <c r="X63" s="32">
        <f t="shared" si="11"/>
        <v>110.86356275336</v>
      </c>
      <c r="Y63" s="32">
        <f t="shared" si="11"/>
        <v>112.04870332727998</v>
      </c>
      <c r="Z63" s="32">
        <f t="shared" si="11"/>
        <v>113.28681737331999</v>
      </c>
      <c r="AA63" s="32">
        <f t="shared" si="11"/>
        <v>114.40135514348</v>
      </c>
      <c r="AB63" s="32">
        <f t="shared" si="11"/>
        <v>115.77649471724001</v>
      </c>
      <c r="AC63" s="32">
        <f t="shared" si="11"/>
        <v>116.9564331208</v>
      </c>
      <c r="AD63" s="32">
        <f t="shared" si="11"/>
        <v>118.26153105123998</v>
      </c>
      <c r="AE63" s="32">
        <f t="shared" si="11"/>
        <v>119.57425304099999</v>
      </c>
      <c r="AF63" s="32">
        <f t="shared" si="11"/>
        <v>121.08354177352</v>
      </c>
      <c r="AG63" s="32">
        <f t="shared" si="11"/>
        <v>122.36293821319998</v>
      </c>
      <c r="AH63" s="32">
        <f t="shared" si="11"/>
        <v>123.64296840775998</v>
      </c>
      <c r="AI63" s="32">
        <f t="shared" si="11"/>
        <v>125.14786583216001</v>
      </c>
      <c r="AJ63" s="32">
        <f t="shared" si="11"/>
        <v>126.23703711575999</v>
      </c>
      <c r="AK63" s="33">
        <v>1.5155E-2</v>
      </c>
    </row>
    <row r="64" spans="1:37" ht="15.75" customHeight="1" x14ac:dyDescent="0.2">
      <c r="A64" s="2" t="s">
        <v>522</v>
      </c>
      <c r="B64" s="2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</row>
    <row r="65" spans="1:37" ht="15" customHeight="1" x14ac:dyDescent="0.2">
      <c r="A65" s="16" t="s">
        <v>523</v>
      </c>
      <c r="B65" s="5" t="str">
        <f>About!C107</f>
        <v>Heavy or Residual Oil</v>
      </c>
      <c r="C65" s="32"/>
      <c r="D65" s="32"/>
      <c r="E65" s="32">
        <v>0.68175814367999998</v>
      </c>
      <c r="F65" s="32">
        <v>0.57377255072</v>
      </c>
      <c r="G65" s="32">
        <v>0.64976814912000003</v>
      </c>
      <c r="H65" s="32">
        <v>0.72439711072000001</v>
      </c>
      <c r="I65" s="32">
        <v>0.75407327744000008</v>
      </c>
      <c r="J65" s="32">
        <v>0.78917546752000001</v>
      </c>
      <c r="K65" s="32">
        <v>0.82299108256000009</v>
      </c>
      <c r="L65" s="32">
        <v>0.86513832832000015</v>
      </c>
      <c r="M65" s="32">
        <v>0.88325567007999994</v>
      </c>
      <c r="N65" s="32">
        <v>0.90114303968000009</v>
      </c>
      <c r="O65" s="32">
        <v>0.91963088511999991</v>
      </c>
      <c r="P65" s="32">
        <v>0.93699854847999997</v>
      </c>
      <c r="Q65" s="32">
        <v>0.93901665088000008</v>
      </c>
      <c r="R65" s="32">
        <v>0.94291293088000006</v>
      </c>
      <c r="S65" s="32">
        <v>0.94642240160000002</v>
      </c>
      <c r="T65" s="32">
        <v>0.95105574528000003</v>
      </c>
      <c r="U65" s="32">
        <v>0.95268754400000011</v>
      </c>
      <c r="V65" s="32">
        <v>0.95277306624000002</v>
      </c>
      <c r="W65" s="32">
        <v>0.95233177855999995</v>
      </c>
      <c r="X65" s="32">
        <v>0.95242976383999989</v>
      </c>
      <c r="Y65" s="32">
        <v>0.95315699359999995</v>
      </c>
      <c r="Z65" s="32">
        <v>0.95892027743999997</v>
      </c>
      <c r="AA65" s="32">
        <v>0.9627736320000001</v>
      </c>
      <c r="AB65" s="32">
        <v>0.96617462624000006</v>
      </c>
      <c r="AC65" s="32">
        <v>0.96864819840000005</v>
      </c>
      <c r="AD65" s="32">
        <v>0.96865755199999992</v>
      </c>
      <c r="AE65" s="32">
        <v>0.96777990623999999</v>
      </c>
      <c r="AF65" s="32">
        <v>0.96620470944000003</v>
      </c>
      <c r="AG65" s="32">
        <v>0.96572532480000006</v>
      </c>
      <c r="AH65" s="32">
        <v>0.96514547744000012</v>
      </c>
      <c r="AI65" s="32">
        <v>0.96515387040000011</v>
      </c>
      <c r="AJ65" s="32">
        <v>0.96030595008000008</v>
      </c>
      <c r="AK65" s="33"/>
    </row>
    <row r="66" spans="1:37" ht="15" customHeight="1" x14ac:dyDescent="0.2">
      <c r="A66" s="16" t="s">
        <v>524</v>
      </c>
      <c r="B66" s="5" t="str">
        <f>About!C106</f>
        <v>Petroleum Diesel</v>
      </c>
      <c r="C66" s="32"/>
      <c r="D66" s="32"/>
      <c r="E66" s="32">
        <v>4.09815778816</v>
      </c>
      <c r="F66" s="32">
        <v>4.0278049638400004</v>
      </c>
      <c r="G66" s="32">
        <v>4.0484205763199999</v>
      </c>
      <c r="H66" s="32">
        <v>4.0654387436799997</v>
      </c>
      <c r="I66" s="32">
        <v>4.0162832499199999</v>
      </c>
      <c r="J66" s="32">
        <v>3.9953625078399999</v>
      </c>
      <c r="K66" s="32">
        <v>3.9579601663999999</v>
      </c>
      <c r="L66" s="32">
        <v>3.9685179286399999</v>
      </c>
      <c r="M66" s="32">
        <v>3.9446736809599998</v>
      </c>
      <c r="N66" s="32">
        <v>3.9170375596799998</v>
      </c>
      <c r="O66" s="32">
        <v>3.89280485952</v>
      </c>
      <c r="P66" s="32">
        <v>3.8706821545599999</v>
      </c>
      <c r="Q66" s="32">
        <v>3.8540844441600002</v>
      </c>
      <c r="R66" s="32">
        <v>3.8459310121599999</v>
      </c>
      <c r="S66" s="32">
        <v>3.8412723884800002</v>
      </c>
      <c r="T66" s="32">
        <v>3.8376109343999998</v>
      </c>
      <c r="U66" s="32">
        <v>3.828059568960001</v>
      </c>
      <c r="V66" s="32">
        <v>3.8163966409599999</v>
      </c>
      <c r="W66" s="32">
        <v>3.806681739200001</v>
      </c>
      <c r="X66" s="32">
        <v>3.7958018844799999</v>
      </c>
      <c r="Y66" s="32">
        <v>3.7896924921599999</v>
      </c>
      <c r="Z66" s="32">
        <v>3.7974652073600002</v>
      </c>
      <c r="AA66" s="32">
        <v>3.8002302073599998</v>
      </c>
      <c r="AB66" s="32">
        <v>3.80419021824</v>
      </c>
      <c r="AC66" s="32">
        <v>3.80606030624</v>
      </c>
      <c r="AD66" s="32">
        <v>3.8023525392000002</v>
      </c>
      <c r="AE66" s="32">
        <v>3.7965216819199998</v>
      </c>
      <c r="AF66" s="32">
        <v>3.7913831932800002</v>
      </c>
      <c r="AG66" s="32">
        <v>3.7874339769600001</v>
      </c>
      <c r="AH66" s="32">
        <v>3.7830963081600002</v>
      </c>
      <c r="AI66" s="32">
        <v>3.7799733180800001</v>
      </c>
      <c r="AJ66" s="32">
        <v>3.7648657372800001</v>
      </c>
      <c r="AK66" s="33"/>
    </row>
    <row r="67" spans="1:37" ht="15" customHeight="1" x14ac:dyDescent="0.2">
      <c r="A67" s="16" t="s">
        <v>525</v>
      </c>
      <c r="B67" s="5" t="str">
        <f>About!C105</f>
        <v>Petroleum Diesel</v>
      </c>
      <c r="C67" s="32"/>
      <c r="D67" s="32"/>
      <c r="E67" s="32">
        <v>1.03405870688</v>
      </c>
      <c r="F67" s="32">
        <v>1.04231116064</v>
      </c>
      <c r="G67" s="32">
        <v>1.0784145145599999</v>
      </c>
      <c r="H67" s="32">
        <v>1.0992366899199999</v>
      </c>
      <c r="I67" s="32">
        <v>1.0989019574400001</v>
      </c>
      <c r="J67" s="32">
        <v>1.1024550361600001</v>
      </c>
      <c r="K67" s="32">
        <v>1.1069596288000001</v>
      </c>
      <c r="L67" s="32">
        <v>1.11492722752</v>
      </c>
      <c r="M67" s="32">
        <v>1.1119421651200001</v>
      </c>
      <c r="N67" s="32">
        <v>1.1091748393600001</v>
      </c>
      <c r="O67" s="32">
        <v>1.10673542048</v>
      </c>
      <c r="P67" s="32">
        <v>1.10238809472</v>
      </c>
      <c r="Q67" s="32">
        <v>1.09778379776</v>
      </c>
      <c r="R67" s="32">
        <v>1.09530848128</v>
      </c>
      <c r="S67" s="32">
        <v>1.09164027744</v>
      </c>
      <c r="T67" s="32">
        <v>1.09081015808</v>
      </c>
      <c r="U67" s="32">
        <v>1.0863478841600001</v>
      </c>
      <c r="V67" s="32">
        <v>1.0807387072000001</v>
      </c>
      <c r="W67" s="32">
        <v>1.0739691276800001</v>
      </c>
      <c r="X67" s="32">
        <v>1.06897905792</v>
      </c>
      <c r="Y67" s="32">
        <v>1.06499068288</v>
      </c>
      <c r="Z67" s="32">
        <v>1.06743996096</v>
      </c>
      <c r="AA67" s="32">
        <v>1.0678054591999999</v>
      </c>
      <c r="AB67" s="32">
        <v>1.06754188992</v>
      </c>
      <c r="AC67" s="32">
        <v>1.0661765676799999</v>
      </c>
      <c r="AD67" s="32">
        <v>1.06148063072</v>
      </c>
      <c r="AE67" s="32">
        <v>1.0560052102399999</v>
      </c>
      <c r="AF67" s="32">
        <v>1.0488031151999999</v>
      </c>
      <c r="AG67" s="32">
        <v>1.0441692912</v>
      </c>
      <c r="AH67" s="32">
        <v>1.0395300572799999</v>
      </c>
      <c r="AI67" s="32">
        <v>1.0358188268799999</v>
      </c>
      <c r="AJ67" s="32">
        <v>1.0252769910399999</v>
      </c>
      <c r="AK67" s="33"/>
    </row>
    <row r="68" spans="1:37" ht="15" customHeight="1" x14ac:dyDescent="0.2">
      <c r="A68" s="16" t="s">
        <v>526</v>
      </c>
      <c r="B68" s="5" t="str">
        <f>About!C111</f>
        <v>Heavy or Residual Oil</v>
      </c>
      <c r="C68" s="32"/>
      <c r="D68" s="32"/>
      <c r="E68" s="32">
        <v>0.54373568896000002</v>
      </c>
      <c r="F68" s="32">
        <v>0.22403462112</v>
      </c>
      <c r="G68" s="32">
        <v>0.32545995296000002</v>
      </c>
      <c r="H68" s="32">
        <v>0.42838024287999998</v>
      </c>
      <c r="I68" s="32">
        <v>0.47503688447999998</v>
      </c>
      <c r="J68" s="32">
        <v>0.52449321023999995</v>
      </c>
      <c r="K68" s="32">
        <v>0.57248769471999994</v>
      </c>
      <c r="L68" s="32">
        <v>0.62695512320000002</v>
      </c>
      <c r="M68" s="32">
        <v>0.65116570336000001</v>
      </c>
      <c r="N68" s="32">
        <v>0.67486256863999994</v>
      </c>
      <c r="O68" s="32">
        <v>0.69918726272000009</v>
      </c>
      <c r="P68" s="32">
        <v>0.72327156928000003</v>
      </c>
      <c r="Q68" s="32">
        <v>0.72298727039999999</v>
      </c>
      <c r="R68" s="32">
        <v>0.72393807647999997</v>
      </c>
      <c r="S68" s="32">
        <v>0.72481728960000003</v>
      </c>
      <c r="T68" s="32">
        <v>0.72594702752000007</v>
      </c>
      <c r="U68" s="32">
        <v>0.72519636320000003</v>
      </c>
      <c r="V68" s="32">
        <v>0.72366758048000002</v>
      </c>
      <c r="W68" s="32">
        <v>0.72194785792000005</v>
      </c>
      <c r="X68" s="32">
        <v>0.72013649536000002</v>
      </c>
      <c r="Y68" s="32">
        <v>0.71904417184000002</v>
      </c>
      <c r="Z68" s="32">
        <v>0.72076081024000005</v>
      </c>
      <c r="AA68" s="32">
        <v>0.72132708224000008</v>
      </c>
      <c r="AB68" s="32">
        <v>0.72175487039999997</v>
      </c>
      <c r="AC68" s="32">
        <v>0.72159697152000002</v>
      </c>
      <c r="AD68" s="32">
        <v>0.71995645119999996</v>
      </c>
      <c r="AE68" s="32">
        <v>0.71781091231999994</v>
      </c>
      <c r="AF68" s="32">
        <v>0.71551318784000006</v>
      </c>
      <c r="AG68" s="32">
        <v>0.71372811648000001</v>
      </c>
      <c r="AH68" s="32">
        <v>0.71179621888</v>
      </c>
      <c r="AI68" s="32">
        <v>0.71017556863999998</v>
      </c>
      <c r="AJ68" s="32">
        <v>0.70574069824000008</v>
      </c>
      <c r="AK68" s="33"/>
    </row>
    <row r="69" spans="1:37" ht="15" customHeight="1" x14ac:dyDescent="0.2">
      <c r="A69" s="16" t="s">
        <v>527</v>
      </c>
      <c r="B69" s="5"/>
      <c r="C69" s="32"/>
      <c r="D69" s="32"/>
      <c r="E69" s="32">
        <f t="shared" ref="E69:AJ69" si="12">SUM(E65:E68)</f>
        <v>6.3577103276799996</v>
      </c>
      <c r="F69" s="32">
        <f t="shared" si="12"/>
        <v>5.8679232963200008</v>
      </c>
      <c r="G69" s="32">
        <f t="shared" si="12"/>
        <v>6.1020631929600002</v>
      </c>
      <c r="H69" s="32">
        <f t="shared" si="12"/>
        <v>6.3174527871999997</v>
      </c>
      <c r="I69" s="32">
        <f t="shared" si="12"/>
        <v>6.3442953692799993</v>
      </c>
      <c r="J69" s="32">
        <f t="shared" si="12"/>
        <v>6.4114862217600006</v>
      </c>
      <c r="K69" s="32">
        <f t="shared" si="12"/>
        <v>6.4603985724800008</v>
      </c>
      <c r="L69" s="32">
        <f t="shared" si="12"/>
        <v>6.5755386076800004</v>
      </c>
      <c r="M69" s="32">
        <f t="shared" si="12"/>
        <v>6.5910372195200004</v>
      </c>
      <c r="N69" s="32">
        <f t="shared" si="12"/>
        <v>6.6022180073599994</v>
      </c>
      <c r="O69" s="32">
        <f t="shared" si="12"/>
        <v>6.6183584278399996</v>
      </c>
      <c r="P69" s="32">
        <f t="shared" si="12"/>
        <v>6.6333403670400006</v>
      </c>
      <c r="Q69" s="32">
        <f t="shared" si="12"/>
        <v>6.6138721631999999</v>
      </c>
      <c r="R69" s="32">
        <f t="shared" si="12"/>
        <v>6.6080905007999995</v>
      </c>
      <c r="S69" s="32">
        <f t="shared" si="12"/>
        <v>6.6041523571199994</v>
      </c>
      <c r="T69" s="32">
        <f t="shared" si="12"/>
        <v>6.6054238652799997</v>
      </c>
      <c r="U69" s="32">
        <f t="shared" si="12"/>
        <v>6.5922913603200017</v>
      </c>
      <c r="V69" s="32">
        <f t="shared" si="12"/>
        <v>6.5735759948799997</v>
      </c>
      <c r="W69" s="32">
        <f t="shared" si="12"/>
        <v>6.5549305033600005</v>
      </c>
      <c r="X69" s="32">
        <f t="shared" si="12"/>
        <v>6.5373472016000003</v>
      </c>
      <c r="Y69" s="32">
        <f t="shared" si="12"/>
        <v>6.5268843404800005</v>
      </c>
      <c r="Z69" s="32">
        <f t="shared" si="12"/>
        <v>6.5445862559999997</v>
      </c>
      <c r="AA69" s="32">
        <f t="shared" si="12"/>
        <v>6.5521363807999995</v>
      </c>
      <c r="AB69" s="32">
        <f t="shared" si="12"/>
        <v>6.5596616048000005</v>
      </c>
      <c r="AC69" s="32">
        <f t="shared" si="12"/>
        <v>6.5624820438400011</v>
      </c>
      <c r="AD69" s="32">
        <f t="shared" si="12"/>
        <v>6.55244717312</v>
      </c>
      <c r="AE69" s="32">
        <f t="shared" si="12"/>
        <v>6.538117710719999</v>
      </c>
      <c r="AF69" s="32">
        <f t="shared" si="12"/>
        <v>6.5219042057600003</v>
      </c>
      <c r="AG69" s="32">
        <f t="shared" si="12"/>
        <v>6.51105670944</v>
      </c>
      <c r="AH69" s="32">
        <f t="shared" si="12"/>
        <v>6.4995680617599998</v>
      </c>
      <c r="AI69" s="32">
        <f t="shared" si="12"/>
        <v>6.4911215840000001</v>
      </c>
      <c r="AJ69" s="32">
        <f t="shared" si="12"/>
        <v>6.4561893766400011</v>
      </c>
      <c r="AK69" s="33"/>
    </row>
    <row r="70" spans="1:37" ht="15" customHeight="1" x14ac:dyDescent="0.2">
      <c r="A70" s="16" t="s">
        <v>528</v>
      </c>
      <c r="B70" s="5"/>
      <c r="C70" s="32"/>
      <c r="D70" s="32"/>
      <c r="E70" s="32">
        <v>10.80592783456</v>
      </c>
      <c r="F70" s="32">
        <v>13.506930882560001</v>
      </c>
      <c r="G70" s="32">
        <v>13.437555913920001</v>
      </c>
      <c r="H70" s="32">
        <v>13.30303681216</v>
      </c>
      <c r="I70" s="32">
        <v>13.209792138879999</v>
      </c>
      <c r="J70" s="32">
        <v>13.116280508799999</v>
      </c>
      <c r="K70" s="32">
        <v>13.02288461056</v>
      </c>
      <c r="L70" s="32">
        <v>12.934444729919999</v>
      </c>
      <c r="M70" s="32">
        <v>12.868404117440001</v>
      </c>
      <c r="N70" s="32">
        <v>12.803194408</v>
      </c>
      <c r="O70" s="32">
        <v>12.74642164576</v>
      </c>
      <c r="P70" s="32">
        <v>12.68400393536</v>
      </c>
      <c r="Q70" s="32">
        <v>12.671603084159999</v>
      </c>
      <c r="R70" s="32">
        <v>12.669646589119999</v>
      </c>
      <c r="S70" s="32">
        <v>12.66780119968</v>
      </c>
      <c r="T70" s="32">
        <v>12.678875103679999</v>
      </c>
      <c r="U70" s="32">
        <v>12.68674886304</v>
      </c>
      <c r="V70" s="32">
        <v>12.688689911999999</v>
      </c>
      <c r="W70" s="32">
        <v>12.692943120320001</v>
      </c>
      <c r="X70" s="32">
        <v>12.70282196288</v>
      </c>
      <c r="Y70" s="32">
        <v>12.716218037120001</v>
      </c>
      <c r="Z70" s="32">
        <v>12.747618982400001</v>
      </c>
      <c r="AA70" s="32">
        <v>12.773869506880001</v>
      </c>
      <c r="AB70" s="32">
        <v>12.79967335904</v>
      </c>
      <c r="AC70" s="32">
        <v>12.8232429648</v>
      </c>
      <c r="AD70" s="32">
        <v>12.841406796479999</v>
      </c>
      <c r="AE70" s="32">
        <v>12.85853682784</v>
      </c>
      <c r="AF70" s="32">
        <v>12.87004969376</v>
      </c>
      <c r="AG70" s="32">
        <v>12.89009286592</v>
      </c>
      <c r="AH70" s="32">
        <v>12.908347730879999</v>
      </c>
      <c r="AI70" s="32">
        <v>12.92991303712</v>
      </c>
      <c r="AJ70" s="32">
        <v>12.92681320352</v>
      </c>
      <c r="AK70" s="33"/>
    </row>
    <row r="71" spans="1:37" ht="15" customHeight="1" x14ac:dyDescent="0.2">
      <c r="A71" s="16" t="s">
        <v>529</v>
      </c>
      <c r="B71" s="5"/>
      <c r="C71" s="32"/>
      <c r="D71" s="32"/>
      <c r="E71" s="32">
        <v>48.329252933440003</v>
      </c>
      <c r="F71" s="32">
        <v>49.529059252480003</v>
      </c>
      <c r="G71" s="32">
        <v>52.084804912000003</v>
      </c>
      <c r="H71" s="32">
        <v>54.407028442240012</v>
      </c>
      <c r="I71" s="32">
        <v>55.460468743680003</v>
      </c>
      <c r="J71" s="32">
        <v>56.743015238719998</v>
      </c>
      <c r="K71" s="32">
        <v>58.328829133120003</v>
      </c>
      <c r="L71" s="32">
        <v>59.250518442240001</v>
      </c>
      <c r="M71" s="32">
        <v>59.710440389440002</v>
      </c>
      <c r="N71" s="32">
        <v>60.230254221119999</v>
      </c>
      <c r="O71" s="32">
        <v>60.474376557760003</v>
      </c>
      <c r="P71" s="32">
        <v>60.415990628160003</v>
      </c>
      <c r="Q71" s="32">
        <v>60.645738680960001</v>
      </c>
      <c r="R71" s="32">
        <v>61.132440389440013</v>
      </c>
      <c r="S71" s="32">
        <v>61.411828831679998</v>
      </c>
      <c r="T71" s="32">
        <v>61.909578203520013</v>
      </c>
      <c r="U71" s="32">
        <v>62.057326708480012</v>
      </c>
      <c r="V71" s="32">
        <v>62.226806407039987</v>
      </c>
      <c r="W71" s="32">
        <v>61.984233203520013</v>
      </c>
      <c r="X71" s="32">
        <v>62.120156407039993</v>
      </c>
      <c r="Y71" s="32">
        <v>62.253715778880007</v>
      </c>
      <c r="Z71" s="32">
        <v>63.309742097920008</v>
      </c>
      <c r="AA71" s="32">
        <v>63.437722097920009</v>
      </c>
      <c r="AB71" s="32">
        <v>63.590945087999998</v>
      </c>
      <c r="AC71" s="32">
        <v>63.756561168319998</v>
      </c>
      <c r="AD71" s="32">
        <v>63.793166557760003</v>
      </c>
      <c r="AE71" s="32">
        <v>63.665470477440003</v>
      </c>
      <c r="AF71" s="32">
        <v>63.717301884480001</v>
      </c>
      <c r="AG71" s="32">
        <v>63.780526557759998</v>
      </c>
      <c r="AH71" s="32">
        <v>63.914487097920009</v>
      </c>
      <c r="AI71" s="32">
        <v>63.938508052800003</v>
      </c>
      <c r="AJ71" s="32">
        <v>63.615305477440003</v>
      </c>
      <c r="AK71" s="33"/>
    </row>
    <row r="72" spans="1:37" ht="15" customHeight="1" x14ac:dyDescent="0.2">
      <c r="A72" s="16" t="s">
        <v>530</v>
      </c>
      <c r="B72" s="5"/>
      <c r="C72" s="32"/>
      <c r="D72" s="32"/>
      <c r="E72" s="32">
        <v>2.0190706492800001</v>
      </c>
      <c r="F72" s="32">
        <v>1.8298544755199999</v>
      </c>
      <c r="G72" s="32">
        <v>1.91444600704</v>
      </c>
      <c r="H72" s="32">
        <v>2.0102047510399998</v>
      </c>
      <c r="I72" s="32">
        <v>2.0540339510400001</v>
      </c>
      <c r="J72" s="32">
        <v>2.09696897216</v>
      </c>
      <c r="K72" s="32">
        <v>2.1321089305599998</v>
      </c>
      <c r="L72" s="32">
        <v>2.1864538268799998</v>
      </c>
      <c r="M72" s="32">
        <v>2.2103420870399999</v>
      </c>
      <c r="N72" s="32">
        <v>2.2321168380800001</v>
      </c>
      <c r="O72" s="32">
        <v>2.2552845171200002</v>
      </c>
      <c r="P72" s="32">
        <v>2.28544570592</v>
      </c>
      <c r="Q72" s="32">
        <v>2.2891384060800002</v>
      </c>
      <c r="R72" s="32">
        <v>2.2940716716799998</v>
      </c>
      <c r="S72" s="32">
        <v>2.3029136550399998</v>
      </c>
      <c r="T72" s="32">
        <v>2.3122325961599999</v>
      </c>
      <c r="U72" s="32">
        <v>2.3243748076799999</v>
      </c>
      <c r="V72" s="32">
        <v>2.3342486448000002</v>
      </c>
      <c r="W72" s="32">
        <v>2.3439712822400001</v>
      </c>
      <c r="X72" s="32">
        <v>2.3522631980800002</v>
      </c>
      <c r="Y72" s="32">
        <v>2.36253319808</v>
      </c>
      <c r="Z72" s="32">
        <v>2.3738761318399999</v>
      </c>
      <c r="AA72" s="32">
        <v>2.3837758303999999</v>
      </c>
      <c r="AB72" s="32">
        <v>2.3942427363199998</v>
      </c>
      <c r="AC72" s="32">
        <v>2.4046587536000001</v>
      </c>
      <c r="AD72" s="32">
        <v>2.4161687123200002</v>
      </c>
      <c r="AE72" s="32">
        <v>2.4275870563200002</v>
      </c>
      <c r="AF72" s="32">
        <v>2.4403890758400002</v>
      </c>
      <c r="AG72" s="32">
        <v>2.4513437593599998</v>
      </c>
      <c r="AH72" s="32">
        <v>2.4614413497599998</v>
      </c>
      <c r="AI72" s="32">
        <v>2.4720569779199999</v>
      </c>
      <c r="AJ72" s="32">
        <v>2.4821672588800001</v>
      </c>
      <c r="AK72" s="33"/>
    </row>
    <row r="73" spans="1:37" ht="15" customHeight="1" x14ac:dyDescent="0.2">
      <c r="A73" s="16" t="s">
        <v>531</v>
      </c>
      <c r="B73" s="5"/>
      <c r="C73" s="32"/>
      <c r="D73" s="32"/>
      <c r="E73" s="32">
        <v>0.21028910143999999</v>
      </c>
      <c r="F73" s="32">
        <v>0.20637914496000001</v>
      </c>
      <c r="G73" s="32">
        <v>0.22114878271999999</v>
      </c>
      <c r="H73" s="32">
        <v>0.23135110816000001</v>
      </c>
      <c r="I73" s="32">
        <v>0.23502444384000001</v>
      </c>
      <c r="J73" s="32">
        <v>0.23977298848</v>
      </c>
      <c r="K73" s="32">
        <v>0.24536143584</v>
      </c>
      <c r="L73" s="32">
        <v>0.25088407936000001</v>
      </c>
      <c r="M73" s="32">
        <v>0.25303047775999998</v>
      </c>
      <c r="N73" s="32">
        <v>0.25525448575999998</v>
      </c>
      <c r="O73" s="32">
        <v>0.25756717600000001</v>
      </c>
      <c r="P73" s="32">
        <v>0.25893027359999998</v>
      </c>
      <c r="Q73" s="32">
        <v>0.25959367136</v>
      </c>
      <c r="R73" s="32">
        <v>0.26079710047999999</v>
      </c>
      <c r="S73" s="32">
        <v>0.26137515296000002</v>
      </c>
      <c r="T73" s="32">
        <v>0.26284543776000002</v>
      </c>
      <c r="U73" s="32">
        <v>0.26291498303999999</v>
      </c>
      <c r="V73" s="32">
        <v>0.26241636031999999</v>
      </c>
      <c r="W73" s="32">
        <v>0.26140475584</v>
      </c>
      <c r="X73" s="32">
        <v>0.26100452287999998</v>
      </c>
      <c r="Y73" s="32">
        <v>0.26070869631999999</v>
      </c>
      <c r="Z73" s="32">
        <v>0.26245079168000002</v>
      </c>
      <c r="AA73" s="32">
        <v>0.26344470015999999</v>
      </c>
      <c r="AB73" s="32">
        <v>0.26408913791999999</v>
      </c>
      <c r="AC73" s="32">
        <v>0.26432312959999998</v>
      </c>
      <c r="AD73" s="32">
        <v>0.26340485887999998</v>
      </c>
      <c r="AE73" s="32">
        <v>0.26219116607999998</v>
      </c>
      <c r="AF73" s="32">
        <v>0.26029122240000002</v>
      </c>
      <c r="AG73" s="32">
        <v>0.25921677184000003</v>
      </c>
      <c r="AH73" s="32">
        <v>0.25812176864000003</v>
      </c>
      <c r="AI73" s="32">
        <v>0.25728540511999998</v>
      </c>
      <c r="AJ73" s="32">
        <v>0.25422809248</v>
      </c>
      <c r="AK73" s="33"/>
    </row>
    <row r="74" spans="1:37" ht="15" customHeight="1" x14ac:dyDescent="0.2">
      <c r="A74" s="16" t="s">
        <v>532</v>
      </c>
      <c r="B74" s="5"/>
      <c r="C74" s="32"/>
      <c r="D74" s="32"/>
      <c r="E74" s="32">
        <v>7.9853879020799994</v>
      </c>
      <c r="F74" s="32">
        <v>7.61774935616</v>
      </c>
      <c r="G74" s="32">
        <v>7.9097839667200001</v>
      </c>
      <c r="H74" s="32">
        <v>8.1423240185600001</v>
      </c>
      <c r="I74" s="32">
        <v>8.1934279177600011</v>
      </c>
      <c r="J74" s="32">
        <v>8.2835187593599997</v>
      </c>
      <c r="K74" s="32">
        <v>8.3682146467200003</v>
      </c>
      <c r="L74" s="32">
        <v>8.4798862406400008</v>
      </c>
      <c r="M74" s="32">
        <v>8.4904339667199995</v>
      </c>
      <c r="N74" s="32">
        <v>8.4908713865600003</v>
      </c>
      <c r="O74" s="32">
        <v>8.4991378454399999</v>
      </c>
      <c r="P74" s="32">
        <v>8.4880006908799999</v>
      </c>
      <c r="Q74" s="32">
        <v>8.4526759862400009</v>
      </c>
      <c r="R74" s="32">
        <v>8.4342228502399994</v>
      </c>
      <c r="S74" s="32">
        <v>8.4116816096000004</v>
      </c>
      <c r="T74" s="32">
        <v>8.40812119968</v>
      </c>
      <c r="U74" s="32">
        <v>8.3825110176000006</v>
      </c>
      <c r="V74" s="32">
        <v>8.3483111212800001</v>
      </c>
      <c r="W74" s="32">
        <v>8.3116285772800005</v>
      </c>
      <c r="X74" s="32">
        <v>8.2850887484799998</v>
      </c>
      <c r="Y74" s="32">
        <v>8.26643038944</v>
      </c>
      <c r="Z74" s="32">
        <v>8.2832595382399994</v>
      </c>
      <c r="AA74" s="32">
        <v>8.2863624559999991</v>
      </c>
      <c r="AB74" s="32">
        <v>8.2885990028799998</v>
      </c>
      <c r="AC74" s="32">
        <v>8.2841591017600003</v>
      </c>
      <c r="AD74" s="32">
        <v>8.2592656076799997</v>
      </c>
      <c r="AE74" s="32">
        <v>8.2294732035199996</v>
      </c>
      <c r="AF74" s="32">
        <v>8.1904006124799995</v>
      </c>
      <c r="AG74" s="32">
        <v>8.1664058982400007</v>
      </c>
      <c r="AH74" s="32">
        <v>8.1427930636799992</v>
      </c>
      <c r="AI74" s="32">
        <v>8.1252819363200004</v>
      </c>
      <c r="AJ74" s="32">
        <v>8.0652889824000003</v>
      </c>
      <c r="AK74" s="33"/>
    </row>
    <row r="75" spans="1:37" ht="15" customHeight="1" x14ac:dyDescent="0.2">
      <c r="A75" s="16" t="s">
        <v>533</v>
      </c>
      <c r="B75" s="5"/>
      <c r="C75" s="32"/>
      <c r="D75" s="32"/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3"/>
    </row>
    <row r="76" spans="1:37" ht="15" customHeight="1" x14ac:dyDescent="0.15">
      <c r="A76" s="19" t="s">
        <v>534</v>
      </c>
      <c r="B76" s="60"/>
      <c r="C76" s="61"/>
      <c r="D76" s="61"/>
      <c r="E76" s="61">
        <f t="shared" ref="E76:AJ76" si="13">SUM(E69,E70:E75)</f>
        <v>75.70763874847998</v>
      </c>
      <c r="F76" s="61">
        <f t="shared" si="13"/>
        <v>78.557896407999991</v>
      </c>
      <c r="G76" s="61">
        <f t="shared" si="13"/>
        <v>81.669802775359997</v>
      </c>
      <c r="H76" s="61">
        <f t="shared" si="13"/>
        <v>84.411397919360013</v>
      </c>
      <c r="I76" s="61">
        <f t="shared" si="13"/>
        <v>85.497042564480012</v>
      </c>
      <c r="J76" s="61">
        <f t="shared" si="13"/>
        <v>86.891042689279999</v>
      </c>
      <c r="K76" s="61">
        <f t="shared" si="13"/>
        <v>88.557797329280007</v>
      </c>
      <c r="L76" s="61">
        <f t="shared" si="13"/>
        <v>89.677725926720001</v>
      </c>
      <c r="M76" s="61">
        <f t="shared" si="13"/>
        <v>90.123688257920023</v>
      </c>
      <c r="N76" s="61">
        <f t="shared" si="13"/>
        <v>90.613909346880007</v>
      </c>
      <c r="O76" s="61">
        <f t="shared" si="13"/>
        <v>90.85114616992</v>
      </c>
      <c r="P76" s="61">
        <f t="shared" si="13"/>
        <v>90.765711600960003</v>
      </c>
      <c r="Q76" s="61">
        <f t="shared" si="13"/>
        <v>90.932621991999994</v>
      </c>
      <c r="R76" s="61">
        <f t="shared" si="13"/>
        <v>91.399269101760027</v>
      </c>
      <c r="S76" s="61">
        <f t="shared" si="13"/>
        <v>91.659752806079993</v>
      </c>
      <c r="T76" s="61">
        <f t="shared" si="13"/>
        <v>92.177076406080019</v>
      </c>
      <c r="U76" s="61">
        <f t="shared" si="13"/>
        <v>92.306167740160021</v>
      </c>
      <c r="V76" s="61">
        <f t="shared" si="13"/>
        <v>92.434048440319998</v>
      </c>
      <c r="W76" s="61">
        <f t="shared" si="13"/>
        <v>92.149111442560027</v>
      </c>
      <c r="X76" s="61">
        <f t="shared" si="13"/>
        <v>92.258682040959997</v>
      </c>
      <c r="Y76" s="61">
        <f t="shared" si="13"/>
        <v>92.386490440320003</v>
      </c>
      <c r="Z76" s="61">
        <f t="shared" si="13"/>
        <v>93.521533798080014</v>
      </c>
      <c r="AA76" s="61">
        <f t="shared" si="13"/>
        <v>93.697310972160011</v>
      </c>
      <c r="AB76" s="61">
        <f t="shared" si="13"/>
        <v>93.897210928959993</v>
      </c>
      <c r="AC76" s="61">
        <f t="shared" si="13"/>
        <v>94.09542716192</v>
      </c>
      <c r="AD76" s="61">
        <f t="shared" si="13"/>
        <v>94.125859706239993</v>
      </c>
      <c r="AE76" s="61">
        <f t="shared" si="13"/>
        <v>93.981376441920006</v>
      </c>
      <c r="AF76" s="61">
        <f t="shared" si="13"/>
        <v>94.000336694720005</v>
      </c>
      <c r="AG76" s="61">
        <f t="shared" si="13"/>
        <v>94.058642562559996</v>
      </c>
      <c r="AH76" s="61">
        <f t="shared" si="13"/>
        <v>94.184759072639991</v>
      </c>
      <c r="AI76" s="61">
        <f t="shared" si="13"/>
        <v>94.214166993280003</v>
      </c>
      <c r="AJ76" s="61">
        <f t="shared" si="13"/>
        <v>93.799992391360021</v>
      </c>
      <c r="AK76" s="70"/>
    </row>
    <row r="77" spans="1:37" ht="15.75" customHeight="1" x14ac:dyDescent="0.2">
      <c r="A77" s="2" t="s">
        <v>535</v>
      </c>
      <c r="B77" s="2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</row>
    <row r="78" spans="1:37" ht="15.75" customHeight="1" x14ac:dyDescent="0.15">
      <c r="A78" s="71" t="s">
        <v>536</v>
      </c>
      <c r="B78" s="71"/>
      <c r="C78" s="72">
        <v>8466749</v>
      </c>
      <c r="D78" s="72">
        <v>8533281</v>
      </c>
      <c r="E78" s="72">
        <v>8599813</v>
      </c>
      <c r="F78" s="72">
        <v>8666345</v>
      </c>
      <c r="G78" s="72">
        <v>8732877</v>
      </c>
      <c r="H78" s="72">
        <v>8799409</v>
      </c>
      <c r="I78" s="72">
        <v>8865941</v>
      </c>
      <c r="J78" s="72">
        <v>8932473</v>
      </c>
      <c r="K78" s="72">
        <v>8999006</v>
      </c>
      <c r="L78" s="72">
        <v>9065538</v>
      </c>
      <c r="M78" s="72">
        <v>9132070</v>
      </c>
      <c r="N78" s="72">
        <v>9198602</v>
      </c>
      <c r="O78" s="72">
        <v>9265134</v>
      </c>
      <c r="P78" s="72">
        <v>9331666</v>
      </c>
      <c r="Q78" s="72">
        <v>9398198</v>
      </c>
      <c r="R78" s="72">
        <v>9464730</v>
      </c>
      <c r="S78" s="72">
        <v>9531262</v>
      </c>
      <c r="T78" s="72">
        <v>9597794</v>
      </c>
      <c r="U78" s="72">
        <v>9664326</v>
      </c>
      <c r="V78" s="72">
        <v>9730859</v>
      </c>
      <c r="W78" s="72">
        <v>9797391</v>
      </c>
      <c r="X78" s="72">
        <v>9863923</v>
      </c>
      <c r="Y78" s="72">
        <v>9930455</v>
      </c>
      <c r="Z78" s="72">
        <v>9996987</v>
      </c>
      <c r="AA78" s="72">
        <v>10063519</v>
      </c>
      <c r="AB78" s="72">
        <v>10130051</v>
      </c>
      <c r="AC78" s="72">
        <v>10196583</v>
      </c>
      <c r="AD78" s="72">
        <v>10263115</v>
      </c>
      <c r="AE78" s="72">
        <v>10329648</v>
      </c>
      <c r="AF78" s="72">
        <v>10396180</v>
      </c>
      <c r="AG78" s="72">
        <v>10462712</v>
      </c>
      <c r="AH78" s="72">
        <v>10529244</v>
      </c>
      <c r="AI78" s="72">
        <v>10595776</v>
      </c>
      <c r="AJ78" s="72">
        <v>10662308</v>
      </c>
    </row>
    <row r="79" spans="1:37" ht="15.75" customHeight="1" x14ac:dyDescent="0.2">
      <c r="A79" s="71" t="s">
        <v>537</v>
      </c>
      <c r="B79" s="71"/>
      <c r="C79" s="73">
        <v>8001024</v>
      </c>
      <c r="D79" s="72">
        <v>327892000</v>
      </c>
      <c r="E79" s="51" t="s">
        <v>538</v>
      </c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7" ht="15.75" customHeight="1" x14ac:dyDescent="0.2">
      <c r="A80" s="71" t="s">
        <v>539</v>
      </c>
      <c r="B80" s="71"/>
      <c r="C80" s="51">
        <f>D80*(C79/D79)</f>
        <v>5.1242940968367634</v>
      </c>
      <c r="D80" s="51">
        <v>210</v>
      </c>
      <c r="E80" s="51" t="s">
        <v>538</v>
      </c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7" ht="15.75" customHeight="1" x14ac:dyDescent="0.15">
      <c r="A81" s="71" t="s">
        <v>540</v>
      </c>
      <c r="B81" s="71"/>
      <c r="C81" s="74"/>
      <c r="D81" s="74"/>
      <c r="E81" s="74">
        <f t="shared" ref="E81:AJ81" si="14">$C80*(E78/$C79)</f>
        <v>5.5077913764288233</v>
      </c>
      <c r="F81" s="74">
        <f t="shared" si="14"/>
        <v>5.550402114110744</v>
      </c>
      <c r="G81" s="74">
        <f t="shared" si="14"/>
        <v>5.5930128517926638</v>
      </c>
      <c r="H81" s="74">
        <f t="shared" si="14"/>
        <v>5.6356235894745836</v>
      </c>
      <c r="I81" s="74">
        <f t="shared" si="14"/>
        <v>5.6782343271565034</v>
      </c>
      <c r="J81" s="74">
        <f t="shared" si="14"/>
        <v>5.7208450648384224</v>
      </c>
      <c r="K81" s="74">
        <f t="shared" si="14"/>
        <v>5.7634564429751265</v>
      </c>
      <c r="L81" s="74">
        <f t="shared" si="14"/>
        <v>5.8060671806570454</v>
      </c>
      <c r="M81" s="74">
        <f t="shared" si="14"/>
        <v>5.8486779183389652</v>
      </c>
      <c r="N81" s="74">
        <f t="shared" si="14"/>
        <v>5.891288656020885</v>
      </c>
      <c r="O81" s="74">
        <f t="shared" si="14"/>
        <v>5.9338993937028048</v>
      </c>
      <c r="P81" s="74">
        <f t="shared" si="14"/>
        <v>5.9765101313847246</v>
      </c>
      <c r="Q81" s="74">
        <f t="shared" si="14"/>
        <v>6.0191208690666436</v>
      </c>
      <c r="R81" s="74">
        <f t="shared" si="14"/>
        <v>6.0617316067485634</v>
      </c>
      <c r="S81" s="74">
        <f t="shared" si="14"/>
        <v>6.1043423444304832</v>
      </c>
      <c r="T81" s="74">
        <f t="shared" si="14"/>
        <v>6.146953082112403</v>
      </c>
      <c r="U81" s="74">
        <f t="shared" si="14"/>
        <v>6.1895638197943219</v>
      </c>
      <c r="V81" s="74">
        <f t="shared" si="14"/>
        <v>6.232175197931026</v>
      </c>
      <c r="W81" s="74">
        <f t="shared" si="14"/>
        <v>6.274785935612945</v>
      </c>
      <c r="X81" s="74">
        <f t="shared" si="14"/>
        <v>6.3173966732948656</v>
      </c>
      <c r="Y81" s="74">
        <f t="shared" si="14"/>
        <v>6.3600074109767855</v>
      </c>
      <c r="Z81" s="74">
        <f t="shared" si="14"/>
        <v>6.4026181486587053</v>
      </c>
      <c r="AA81" s="74">
        <f t="shared" si="14"/>
        <v>6.4452288863406251</v>
      </c>
      <c r="AB81" s="74">
        <f t="shared" si="14"/>
        <v>6.487839624022544</v>
      </c>
      <c r="AC81" s="74">
        <f t="shared" si="14"/>
        <v>6.5304503617044638</v>
      </c>
      <c r="AD81" s="74">
        <f t="shared" si="14"/>
        <v>6.5730610993863836</v>
      </c>
      <c r="AE81" s="74">
        <f t="shared" si="14"/>
        <v>6.6156724775230868</v>
      </c>
      <c r="AF81" s="74">
        <f t="shared" si="14"/>
        <v>6.6582832152050067</v>
      </c>
      <c r="AG81" s="74">
        <f t="shared" si="14"/>
        <v>6.7008939528869265</v>
      </c>
      <c r="AH81" s="74">
        <f t="shared" si="14"/>
        <v>6.7435046905688463</v>
      </c>
      <c r="AI81" s="74">
        <f t="shared" si="14"/>
        <v>6.7861154282507652</v>
      </c>
      <c r="AJ81" s="74">
        <f t="shared" si="14"/>
        <v>6.828726165932685</v>
      </c>
    </row>
    <row r="82" spans="1:37" ht="15.75" customHeight="1" x14ac:dyDescent="0.2">
      <c r="A82" s="2" t="s">
        <v>541</v>
      </c>
      <c r="B82" s="2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</row>
    <row r="83" spans="1:37" ht="15" customHeight="1" x14ac:dyDescent="0.2">
      <c r="A83" s="16" t="s">
        <v>523</v>
      </c>
      <c r="B83" s="5" t="str">
        <f>About!C107</f>
        <v>Heavy or Residual Oil</v>
      </c>
      <c r="C83" s="32"/>
      <c r="D83" s="32"/>
      <c r="E83" s="32">
        <v>2.2990363599999998E-3</v>
      </c>
      <c r="F83" s="32">
        <v>1.87018834E-3</v>
      </c>
      <c r="G83" s="32">
        <v>2.0078432599999999E-3</v>
      </c>
      <c r="H83" s="32">
        <v>2.1331794800000001E-3</v>
      </c>
      <c r="I83" s="32">
        <v>2.1559559699999998E-3</v>
      </c>
      <c r="J83" s="32">
        <v>2.17210133E-3</v>
      </c>
      <c r="K83" s="32">
        <v>2.1814845100000002E-3</v>
      </c>
      <c r="L83" s="32">
        <v>2.14877443E-3</v>
      </c>
      <c r="M83" s="32">
        <v>2.06917466E-3</v>
      </c>
      <c r="N83" s="32">
        <v>1.9859317E-3</v>
      </c>
      <c r="O83" s="32">
        <v>1.89647697E-3</v>
      </c>
      <c r="P83" s="32">
        <v>1.80078426E-3</v>
      </c>
      <c r="Q83" s="32">
        <v>1.6715165400000001E-3</v>
      </c>
      <c r="R83" s="32">
        <v>1.5430351200000001E-3</v>
      </c>
      <c r="S83" s="32">
        <v>1.41431781E-3</v>
      </c>
      <c r="T83" s="32">
        <v>1.2833988600000001E-3</v>
      </c>
      <c r="U83" s="32">
        <v>1.1519819200000001E-3</v>
      </c>
      <c r="V83" s="32">
        <v>1.1134007999999999E-3</v>
      </c>
      <c r="W83" s="32">
        <v>1.1134007999999999E-3</v>
      </c>
      <c r="X83" s="32">
        <v>1.1134007999999999E-3</v>
      </c>
      <c r="Y83" s="32">
        <v>1.1134007999999999E-3</v>
      </c>
      <c r="Z83" s="32">
        <v>1.1134007999999999E-3</v>
      </c>
      <c r="AA83" s="32">
        <v>1.1134007999999999E-3</v>
      </c>
      <c r="AB83" s="32">
        <v>1.1134007999999999E-3</v>
      </c>
      <c r="AC83" s="32">
        <v>1.1134007999999999E-3</v>
      </c>
      <c r="AD83" s="32">
        <v>1.1134007999999999E-3</v>
      </c>
      <c r="AE83" s="32">
        <v>1.1134007999999999E-3</v>
      </c>
      <c r="AF83" s="32">
        <v>1.1134007999999999E-3</v>
      </c>
      <c r="AG83" s="32">
        <v>1.1134007999999999E-3</v>
      </c>
      <c r="AH83" s="32">
        <v>1.1134007999999999E-3</v>
      </c>
      <c r="AI83" s="32">
        <v>1.1134007999999999E-3</v>
      </c>
      <c r="AJ83" s="32">
        <v>1.1134007999999999E-3</v>
      </c>
      <c r="AK83" s="26"/>
    </row>
    <row r="84" spans="1:37" ht="15" customHeight="1" x14ac:dyDescent="0.2">
      <c r="A84" s="16" t="s">
        <v>524</v>
      </c>
      <c r="B84" s="5" t="str">
        <f>About!C106</f>
        <v>Petroleum Diesel</v>
      </c>
      <c r="C84" s="32"/>
      <c r="D84" s="32"/>
      <c r="E84" s="32">
        <v>10.329027608800001</v>
      </c>
      <c r="F84" s="32">
        <v>10.342642917499999</v>
      </c>
      <c r="G84" s="32">
        <v>10.41021557375</v>
      </c>
      <c r="H84" s="32">
        <v>10.479494343740001</v>
      </c>
      <c r="I84" s="32">
        <v>10.53377085046</v>
      </c>
      <c r="J84" s="32">
        <v>10.599617394739999</v>
      </c>
      <c r="K84" s="32">
        <v>10.66861461691</v>
      </c>
      <c r="L84" s="32">
        <v>10.72934281997</v>
      </c>
      <c r="M84" s="32">
        <v>10.803008855650001</v>
      </c>
      <c r="N84" s="32">
        <v>10.87604378074</v>
      </c>
      <c r="O84" s="32">
        <v>10.95404589398</v>
      </c>
      <c r="P84" s="32">
        <v>11.03948273582</v>
      </c>
      <c r="Q84" s="32">
        <v>11.157033406369999</v>
      </c>
      <c r="R84" s="32">
        <v>11.296680365</v>
      </c>
      <c r="S84" s="32">
        <v>11.397860977220001</v>
      </c>
      <c r="T84" s="32">
        <v>11.51391990562</v>
      </c>
      <c r="U84" s="32">
        <v>11.62517482933</v>
      </c>
      <c r="V84" s="32">
        <v>11.728343103109999</v>
      </c>
      <c r="W84" s="32">
        <v>11.836883273650001</v>
      </c>
      <c r="X84" s="32">
        <v>11.945039520110001</v>
      </c>
      <c r="Y84" s="32">
        <v>12.05113450733</v>
      </c>
      <c r="Z84" s="32">
        <v>12.15928996749</v>
      </c>
      <c r="AA84" s="32">
        <v>12.263714827299999</v>
      </c>
      <c r="AB84" s="32">
        <v>12.36834926227</v>
      </c>
      <c r="AC84" s="32">
        <v>12.477526938640001</v>
      </c>
      <c r="AD84" s="32">
        <v>12.58961133022</v>
      </c>
      <c r="AE84" s="32">
        <v>12.70551666802</v>
      </c>
      <c r="AF84" s="32">
        <v>12.82283378126</v>
      </c>
      <c r="AG84" s="32">
        <v>12.94098112246</v>
      </c>
      <c r="AH84" s="32">
        <v>13.061324127780001</v>
      </c>
      <c r="AI84" s="32">
        <v>13.18393555618</v>
      </c>
      <c r="AJ84" s="32">
        <v>13.30850104492</v>
      </c>
      <c r="AK84" s="26"/>
    </row>
    <row r="85" spans="1:37" ht="15" customHeight="1" x14ac:dyDescent="0.2">
      <c r="A85" s="16" t="s">
        <v>542</v>
      </c>
      <c r="B85" s="5" t="str">
        <f>About!C103</f>
        <v>LPG/propane/butane</v>
      </c>
      <c r="C85" s="32"/>
      <c r="D85" s="32"/>
      <c r="E85" s="32">
        <v>3.3764235716000002</v>
      </c>
      <c r="F85" s="32">
        <v>3.3862923180600002</v>
      </c>
      <c r="G85" s="32">
        <v>3.4610985673700001</v>
      </c>
      <c r="H85" s="32">
        <v>3.5380964444599998</v>
      </c>
      <c r="I85" s="32">
        <v>3.5870810211299999</v>
      </c>
      <c r="J85" s="32">
        <v>3.6406596341799999</v>
      </c>
      <c r="K85" s="32">
        <v>3.6956075886800002</v>
      </c>
      <c r="L85" s="32">
        <v>3.7480664056899999</v>
      </c>
      <c r="M85" s="32">
        <v>3.79331639809</v>
      </c>
      <c r="N85" s="32">
        <v>3.8382320557299998</v>
      </c>
      <c r="O85" s="32">
        <v>3.8856905027300011</v>
      </c>
      <c r="P85" s="32">
        <v>3.9350398177599999</v>
      </c>
      <c r="Q85" s="32">
        <v>3.9837056284100001</v>
      </c>
      <c r="R85" s="32">
        <v>4.0398682067299996</v>
      </c>
      <c r="S85" s="32">
        <v>4.0823654676699999</v>
      </c>
      <c r="T85" s="32">
        <v>4.1306337774599999</v>
      </c>
      <c r="U85" s="32">
        <v>4.1765064670400003</v>
      </c>
      <c r="V85" s="32">
        <v>4.2189501547399999</v>
      </c>
      <c r="W85" s="32">
        <v>4.2630395421299996</v>
      </c>
      <c r="X85" s="32">
        <v>4.3070089663499997</v>
      </c>
      <c r="Y85" s="32">
        <v>4.3497161956000001</v>
      </c>
      <c r="Z85" s="32">
        <v>4.3938791806699999</v>
      </c>
      <c r="AA85" s="32">
        <v>4.4367543898099999</v>
      </c>
      <c r="AB85" s="32">
        <v>4.4791856539700001</v>
      </c>
      <c r="AC85" s="32">
        <v>4.5233022473400002</v>
      </c>
      <c r="AD85" s="32">
        <v>4.5686682451999996</v>
      </c>
      <c r="AE85" s="32">
        <v>4.61538838271</v>
      </c>
      <c r="AF85" s="32">
        <v>4.6623805013900004</v>
      </c>
      <c r="AG85" s="32">
        <v>4.7095969776700004</v>
      </c>
      <c r="AH85" s="32">
        <v>4.7573053632300004</v>
      </c>
      <c r="AI85" s="32">
        <v>4.8057572216500004</v>
      </c>
      <c r="AJ85" s="32">
        <v>4.8547934058100006</v>
      </c>
      <c r="AK85" s="26"/>
    </row>
    <row r="86" spans="1:37" ht="15" customHeight="1" x14ac:dyDescent="0.2">
      <c r="A86" s="16" t="s">
        <v>525</v>
      </c>
      <c r="B86" s="5" t="str">
        <f>About!C105</f>
        <v>Petroleum Diesel</v>
      </c>
      <c r="C86" s="32"/>
      <c r="D86" s="32"/>
      <c r="E86" s="32">
        <v>1.3474088957899999</v>
      </c>
      <c r="F86" s="32">
        <v>0.56258436153000002</v>
      </c>
      <c r="G86" s="32">
        <v>0.81515479868000007</v>
      </c>
      <c r="H86" s="32">
        <v>1.07542156644</v>
      </c>
      <c r="I86" s="32">
        <v>1.2123516751000001</v>
      </c>
      <c r="J86" s="32">
        <v>1.3536625493700001</v>
      </c>
      <c r="K86" s="32">
        <v>1.4983299810799999</v>
      </c>
      <c r="L86" s="32">
        <v>1.6448436714000001</v>
      </c>
      <c r="M86" s="32">
        <v>1.72825668188</v>
      </c>
      <c r="N86" s="32">
        <v>1.81303083008</v>
      </c>
      <c r="O86" s="32">
        <v>1.90012361972</v>
      </c>
      <c r="P86" s="32">
        <v>1.9902922839099999</v>
      </c>
      <c r="Q86" s="32">
        <v>2.0162147340000001</v>
      </c>
      <c r="R86" s="32">
        <v>2.0413357085000001</v>
      </c>
      <c r="S86" s="32">
        <v>2.0652736946500001</v>
      </c>
      <c r="T86" s="32">
        <v>2.0908609974700001</v>
      </c>
      <c r="U86" s="32">
        <v>2.1150825233999999</v>
      </c>
      <c r="V86" s="32">
        <v>2.13750276708</v>
      </c>
      <c r="W86" s="32">
        <v>2.1588113922400001</v>
      </c>
      <c r="X86" s="32">
        <v>2.1800260283399999</v>
      </c>
      <c r="Y86" s="32">
        <v>2.2011420886300002</v>
      </c>
      <c r="Z86" s="32">
        <v>2.2232607600500001</v>
      </c>
      <c r="AA86" s="32">
        <v>2.24581897317</v>
      </c>
      <c r="AB86" s="32">
        <v>2.26830280231</v>
      </c>
      <c r="AC86" s="32">
        <v>2.2916826727199999</v>
      </c>
      <c r="AD86" s="32">
        <v>2.3156900629499999</v>
      </c>
      <c r="AE86" s="32">
        <v>2.34044690192</v>
      </c>
      <c r="AF86" s="32">
        <v>2.3654369050500001</v>
      </c>
      <c r="AG86" s="32">
        <v>2.3905942852400002</v>
      </c>
      <c r="AH86" s="32">
        <v>2.4161218030499998</v>
      </c>
      <c r="AI86" s="32">
        <v>2.4420900420099998</v>
      </c>
      <c r="AJ86" s="32">
        <v>2.4684248016099999</v>
      </c>
      <c r="AK86" s="26"/>
    </row>
    <row r="87" spans="1:37" ht="15" customHeight="1" x14ac:dyDescent="0.2">
      <c r="A87" s="16" t="s">
        <v>526</v>
      </c>
      <c r="B87" s="5" t="str">
        <f>About!C111</f>
        <v>Heavy or Residual Oil</v>
      </c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26"/>
    </row>
    <row r="88" spans="1:37" ht="15" customHeight="1" x14ac:dyDescent="0.2">
      <c r="A88" s="16" t="s">
        <v>527</v>
      </c>
      <c r="B88" s="5"/>
      <c r="C88" s="32"/>
      <c r="D88" s="32"/>
      <c r="E88" s="32">
        <f t="shared" ref="E88:AJ88" si="15">SUM(E83:E87)</f>
        <v>15.055159112550001</v>
      </c>
      <c r="F88" s="32">
        <f t="shared" si="15"/>
        <v>14.29338978543</v>
      </c>
      <c r="G88" s="32">
        <f t="shared" si="15"/>
        <v>14.688476783059999</v>
      </c>
      <c r="H88" s="32">
        <f t="shared" si="15"/>
        <v>15.09514553412</v>
      </c>
      <c r="I88" s="32">
        <f t="shared" si="15"/>
        <v>15.335359502660001</v>
      </c>
      <c r="J88" s="32">
        <f t="shared" si="15"/>
        <v>15.59611167962</v>
      </c>
      <c r="K88" s="32">
        <f t="shared" si="15"/>
        <v>15.86473367118</v>
      </c>
      <c r="L88" s="32">
        <f t="shared" si="15"/>
        <v>16.124401671489998</v>
      </c>
      <c r="M88" s="32">
        <f t="shared" si="15"/>
        <v>16.326651110280004</v>
      </c>
      <c r="N88" s="32">
        <f t="shared" si="15"/>
        <v>16.529292598249999</v>
      </c>
      <c r="O88" s="32">
        <f t="shared" si="15"/>
        <v>16.7417564934</v>
      </c>
      <c r="P88" s="32">
        <f t="shared" si="15"/>
        <v>16.966615621750002</v>
      </c>
      <c r="Q88" s="32">
        <f t="shared" si="15"/>
        <v>17.158625285319999</v>
      </c>
      <c r="R88" s="32">
        <f t="shared" si="15"/>
        <v>17.37942731535</v>
      </c>
      <c r="S88" s="32">
        <f t="shared" si="15"/>
        <v>17.546914457349999</v>
      </c>
      <c r="T88" s="32">
        <f t="shared" si="15"/>
        <v>17.736698079410001</v>
      </c>
      <c r="U88" s="32">
        <f t="shared" si="15"/>
        <v>17.91791580169</v>
      </c>
      <c r="V88" s="32">
        <f t="shared" si="15"/>
        <v>18.085909425729998</v>
      </c>
      <c r="W88" s="32">
        <f t="shared" si="15"/>
        <v>18.259847608819999</v>
      </c>
      <c r="X88" s="32">
        <f t="shared" si="15"/>
        <v>18.433187915599998</v>
      </c>
      <c r="Y88" s="32">
        <f t="shared" si="15"/>
        <v>18.603106192359999</v>
      </c>
      <c r="Z88" s="32">
        <f t="shared" si="15"/>
        <v>18.777543309009999</v>
      </c>
      <c r="AA88" s="32">
        <f t="shared" si="15"/>
        <v>18.947401591079998</v>
      </c>
      <c r="AB88" s="32">
        <f t="shared" si="15"/>
        <v>19.116951119349999</v>
      </c>
      <c r="AC88" s="32">
        <f t="shared" si="15"/>
        <v>19.293625259500001</v>
      </c>
      <c r="AD88" s="32">
        <f t="shared" si="15"/>
        <v>19.475083039169999</v>
      </c>
      <c r="AE88" s="32">
        <f t="shared" si="15"/>
        <v>19.662465353449999</v>
      </c>
      <c r="AF88" s="32">
        <f t="shared" si="15"/>
        <v>19.8517645885</v>
      </c>
      <c r="AG88" s="32">
        <f t="shared" si="15"/>
        <v>20.042285786169998</v>
      </c>
      <c r="AH88" s="32">
        <f t="shared" si="15"/>
        <v>20.235864694860002</v>
      </c>
      <c r="AI88" s="32">
        <f t="shared" si="15"/>
        <v>20.43289622064</v>
      </c>
      <c r="AJ88" s="32">
        <f t="shared" si="15"/>
        <v>20.632832653139999</v>
      </c>
      <c r="AK88" s="26"/>
    </row>
    <row r="89" spans="1:37" ht="15" customHeight="1" x14ac:dyDescent="0.2">
      <c r="A89" s="16" t="s">
        <v>528</v>
      </c>
      <c r="B89" s="5"/>
      <c r="C89" s="32"/>
      <c r="D89" s="32"/>
      <c r="E89" s="32">
        <v>4.7054548803199996</v>
      </c>
      <c r="F89" s="32">
        <v>5.1162850979200014</v>
      </c>
      <c r="G89" s="32">
        <v>5.0712910461699998</v>
      </c>
      <c r="H89" s="32">
        <v>5.0265241827000002</v>
      </c>
      <c r="I89" s="32">
        <v>5.0065879131400006</v>
      </c>
      <c r="J89" s="32">
        <v>4.9926846613800002</v>
      </c>
      <c r="K89" s="32">
        <v>4.97959326437</v>
      </c>
      <c r="L89" s="32">
        <v>4.9613643142099999</v>
      </c>
      <c r="M89" s="32">
        <v>4.9669845769300007</v>
      </c>
      <c r="N89" s="32">
        <v>4.9706607391100004</v>
      </c>
      <c r="O89" s="32">
        <v>4.9788745599600004</v>
      </c>
      <c r="P89" s="32">
        <v>4.9860541604200002</v>
      </c>
      <c r="Q89" s="32">
        <v>5.0235550614800006</v>
      </c>
      <c r="R89" s="32">
        <v>5.0706875609200006</v>
      </c>
      <c r="S89" s="32">
        <v>5.10227027019</v>
      </c>
      <c r="T89" s="32">
        <v>5.1403934490700003</v>
      </c>
      <c r="U89" s="32">
        <v>5.1760490612899996</v>
      </c>
      <c r="V89" s="32">
        <v>5.2081628900000014</v>
      </c>
      <c r="W89" s="32">
        <v>5.2416652458800002</v>
      </c>
      <c r="X89" s="32">
        <v>5.2757095459300007</v>
      </c>
      <c r="Y89" s="32">
        <v>5.3080165161300004</v>
      </c>
      <c r="Z89" s="32">
        <v>5.3421451861699998</v>
      </c>
      <c r="AA89" s="32">
        <v>5.3753816153900003</v>
      </c>
      <c r="AB89" s="32">
        <v>5.4088583903099998</v>
      </c>
      <c r="AC89" s="32">
        <v>5.4449663347100001</v>
      </c>
      <c r="AD89" s="32">
        <v>5.4830691222099999</v>
      </c>
      <c r="AE89" s="32">
        <v>5.5231351959700001</v>
      </c>
      <c r="AF89" s="32">
        <v>5.5636767977600003</v>
      </c>
      <c r="AG89" s="32">
        <v>5.6048910791999997</v>
      </c>
      <c r="AH89" s="32">
        <v>5.6470572030000001</v>
      </c>
      <c r="AI89" s="32">
        <v>5.6905403006700004</v>
      </c>
      <c r="AJ89" s="32">
        <v>5.73524158672</v>
      </c>
      <c r="AK89" s="26"/>
    </row>
    <row r="90" spans="1:37" ht="15" customHeight="1" x14ac:dyDescent="0.2">
      <c r="A90" s="16" t="s">
        <v>530</v>
      </c>
      <c r="B90" s="5"/>
      <c r="C90" s="32"/>
      <c r="D90" s="32"/>
      <c r="E90" s="32">
        <v>0</v>
      </c>
      <c r="F90" s="32">
        <v>0</v>
      </c>
      <c r="G90" s="32">
        <v>0</v>
      </c>
      <c r="H90" s="32">
        <v>0</v>
      </c>
      <c r="I90" s="32">
        <v>0</v>
      </c>
      <c r="J90" s="32">
        <v>0</v>
      </c>
      <c r="K90" s="32">
        <v>0</v>
      </c>
      <c r="L90" s="32">
        <v>0</v>
      </c>
      <c r="M90" s="32">
        <v>0</v>
      </c>
      <c r="N90" s="32">
        <v>0</v>
      </c>
      <c r="O90" s="32">
        <v>0</v>
      </c>
      <c r="P90" s="32">
        <v>0</v>
      </c>
      <c r="Q90" s="32">
        <v>0</v>
      </c>
      <c r="R90" s="32">
        <v>0</v>
      </c>
      <c r="S90" s="32">
        <v>0</v>
      </c>
      <c r="T90" s="32">
        <v>0</v>
      </c>
      <c r="U90" s="32">
        <v>0</v>
      </c>
      <c r="V90" s="32">
        <v>0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2">
        <v>0</v>
      </c>
      <c r="AD90" s="32">
        <v>0</v>
      </c>
      <c r="AE90" s="32">
        <v>0</v>
      </c>
      <c r="AF90" s="32">
        <v>0</v>
      </c>
      <c r="AG90" s="32">
        <v>0</v>
      </c>
      <c r="AH90" s="32">
        <v>0</v>
      </c>
      <c r="AI90" s="32">
        <v>0</v>
      </c>
      <c r="AJ90" s="32">
        <v>0</v>
      </c>
      <c r="AK90" s="26"/>
    </row>
    <row r="91" spans="1:37" ht="15" customHeight="1" x14ac:dyDescent="0.2">
      <c r="A91" s="16" t="s">
        <v>531</v>
      </c>
      <c r="B91" s="5"/>
      <c r="C91" s="32"/>
      <c r="D91" s="32"/>
      <c r="E91" s="32">
        <v>3.3894649861400001</v>
      </c>
      <c r="F91" s="32">
        <v>3.3914058628500001</v>
      </c>
      <c r="G91" s="32">
        <v>3.4479355908499998</v>
      </c>
      <c r="H91" s="32">
        <v>3.5097784003700001</v>
      </c>
      <c r="I91" s="32">
        <v>3.55208810255</v>
      </c>
      <c r="J91" s="32">
        <v>3.6000760439700001</v>
      </c>
      <c r="K91" s="32">
        <v>3.6499024858400002</v>
      </c>
      <c r="L91" s="32">
        <v>3.6986367045900002</v>
      </c>
      <c r="M91" s="32">
        <v>3.7428736542799999</v>
      </c>
      <c r="N91" s="32">
        <v>3.7850709941899998</v>
      </c>
      <c r="O91" s="32">
        <v>3.8308953001099999</v>
      </c>
      <c r="P91" s="32">
        <v>3.8792079834300002</v>
      </c>
      <c r="Q91" s="32">
        <v>3.92743349229</v>
      </c>
      <c r="R91" s="32">
        <v>3.9738192950400002</v>
      </c>
      <c r="S91" s="32">
        <v>4.0178551091900001</v>
      </c>
      <c r="T91" s="32">
        <v>4.06549749797</v>
      </c>
      <c r="U91" s="32">
        <v>4.1106615215700009</v>
      </c>
      <c r="V91" s="32">
        <v>4.1518669964499999</v>
      </c>
      <c r="W91" s="32">
        <v>4.1903525547899996</v>
      </c>
      <c r="X91" s="32">
        <v>4.2290444382499999</v>
      </c>
      <c r="Y91" s="32">
        <v>4.2669101038800008</v>
      </c>
      <c r="Z91" s="32">
        <v>4.3060371257599996</v>
      </c>
      <c r="AA91" s="32">
        <v>4.3461187944700006</v>
      </c>
      <c r="AB91" s="32">
        <v>4.3866032060400002</v>
      </c>
      <c r="AC91" s="32">
        <v>4.42889610761</v>
      </c>
      <c r="AD91" s="32">
        <v>4.47262594622</v>
      </c>
      <c r="AE91" s="32">
        <v>4.5177287956800001</v>
      </c>
      <c r="AF91" s="32">
        <v>4.5628792162899998</v>
      </c>
      <c r="AG91" s="32">
        <v>4.6081488137700006</v>
      </c>
      <c r="AH91" s="32">
        <v>4.6539643131299986</v>
      </c>
      <c r="AI91" s="32">
        <v>4.70044090732</v>
      </c>
      <c r="AJ91" s="32">
        <v>4.7474710304999999</v>
      </c>
      <c r="AK91" s="26"/>
    </row>
    <row r="92" spans="1:37" ht="15" customHeight="1" x14ac:dyDescent="0.2">
      <c r="A92" s="16" t="s">
        <v>543</v>
      </c>
      <c r="B92" s="5"/>
      <c r="C92" s="32"/>
      <c r="D92" s="32"/>
      <c r="E92" s="32">
        <v>6.72582610096</v>
      </c>
      <c r="F92" s="32">
        <v>6.6935131286700003</v>
      </c>
      <c r="G92" s="32">
        <v>6.8753241929299991</v>
      </c>
      <c r="H92" s="32">
        <v>7.0675935189699999</v>
      </c>
      <c r="I92" s="32">
        <v>7.1767591911599986</v>
      </c>
      <c r="J92" s="32">
        <v>7.2961495678200006</v>
      </c>
      <c r="K92" s="32">
        <v>7.4183114423000003</v>
      </c>
      <c r="L92" s="32">
        <v>7.5329306029800014</v>
      </c>
      <c r="M92" s="32">
        <v>7.617658778840001</v>
      </c>
      <c r="N92" s="32">
        <v>7.7044666133600002</v>
      </c>
      <c r="O92" s="32">
        <v>7.7947762611400009</v>
      </c>
      <c r="P92" s="32">
        <v>7.8897523111100014</v>
      </c>
      <c r="Q92" s="32">
        <v>7.9655715769200004</v>
      </c>
      <c r="R92" s="32">
        <v>8.0427642205200005</v>
      </c>
      <c r="S92" s="32">
        <v>8.1107264097900007</v>
      </c>
      <c r="T92" s="32">
        <v>8.1865168970199989</v>
      </c>
      <c r="U92" s="32">
        <v>8.2582024526800009</v>
      </c>
      <c r="V92" s="32">
        <v>8.3232603380600008</v>
      </c>
      <c r="W92" s="32">
        <v>8.3861625819899999</v>
      </c>
      <c r="X92" s="32">
        <v>8.4492815826200012</v>
      </c>
      <c r="Y92" s="32">
        <v>8.5118622822700001</v>
      </c>
      <c r="Z92" s="32">
        <v>8.5768129687499997</v>
      </c>
      <c r="AA92" s="32">
        <v>8.6431938300900004</v>
      </c>
      <c r="AB92" s="32">
        <v>8.7088196075400006</v>
      </c>
      <c r="AC92" s="32">
        <v>8.7785263082000018</v>
      </c>
      <c r="AD92" s="32">
        <v>8.8512109104299999</v>
      </c>
      <c r="AE92" s="32">
        <v>8.9270261661100001</v>
      </c>
      <c r="AF92" s="32">
        <v>9.00385726897</v>
      </c>
      <c r="AG92" s="32">
        <v>9.0815746367700001</v>
      </c>
      <c r="AH92" s="32">
        <v>9.1605005738800003</v>
      </c>
      <c r="AI92" s="32">
        <v>9.2412054361100004</v>
      </c>
      <c r="AJ92" s="32">
        <v>9.3233204487600005</v>
      </c>
      <c r="AK92" s="26"/>
    </row>
    <row r="93" spans="1:37" ht="15" customHeight="1" x14ac:dyDescent="0.15">
      <c r="A93" s="19" t="s">
        <v>534</v>
      </c>
      <c r="B93" s="60"/>
      <c r="C93" s="61"/>
      <c r="D93" s="61"/>
      <c r="E93" s="61">
        <f t="shared" ref="E93:AJ93" si="16">SUM(E88,E89:E92)</f>
        <v>29.875905079969996</v>
      </c>
      <c r="F93" s="61">
        <f t="shared" si="16"/>
        <v>29.494593874869999</v>
      </c>
      <c r="G93" s="61">
        <f t="shared" si="16"/>
        <v>30.08302761301</v>
      </c>
      <c r="H93" s="61">
        <f t="shared" si="16"/>
        <v>30.69904163616</v>
      </c>
      <c r="I93" s="61">
        <f t="shared" si="16"/>
        <v>31.07079470951</v>
      </c>
      <c r="J93" s="61">
        <f t="shared" si="16"/>
        <v>31.485021952789999</v>
      </c>
      <c r="K93" s="61">
        <f t="shared" si="16"/>
        <v>31.912540863690005</v>
      </c>
      <c r="L93" s="61">
        <f t="shared" si="16"/>
        <v>32.317333293270003</v>
      </c>
      <c r="M93" s="61">
        <f t="shared" si="16"/>
        <v>32.654168120330006</v>
      </c>
      <c r="N93" s="61">
        <f t="shared" si="16"/>
        <v>32.989490944909996</v>
      </c>
      <c r="O93" s="61">
        <f t="shared" si="16"/>
        <v>33.346302614610003</v>
      </c>
      <c r="P93" s="61">
        <f t="shared" si="16"/>
        <v>33.721630076709999</v>
      </c>
      <c r="Q93" s="61">
        <f t="shared" si="16"/>
        <v>34.075185416010001</v>
      </c>
      <c r="R93" s="61">
        <f t="shared" si="16"/>
        <v>34.466698391830001</v>
      </c>
      <c r="S93" s="61">
        <f t="shared" si="16"/>
        <v>34.777766246520002</v>
      </c>
      <c r="T93" s="61">
        <f t="shared" si="16"/>
        <v>35.12910592347</v>
      </c>
      <c r="U93" s="61">
        <f t="shared" si="16"/>
        <v>35.462828837230006</v>
      </c>
      <c r="V93" s="61">
        <f t="shared" si="16"/>
        <v>35.769199650239997</v>
      </c>
      <c r="W93" s="61">
        <f t="shared" si="16"/>
        <v>36.078027991479999</v>
      </c>
      <c r="X93" s="61">
        <f t="shared" si="16"/>
        <v>36.387223482400003</v>
      </c>
      <c r="Y93" s="61">
        <f t="shared" si="16"/>
        <v>36.689895094640001</v>
      </c>
      <c r="Z93" s="61">
        <f t="shared" si="16"/>
        <v>37.002538589689998</v>
      </c>
      <c r="AA93" s="61">
        <f t="shared" si="16"/>
        <v>37.31209583103</v>
      </c>
      <c r="AB93" s="61">
        <f t="shared" si="16"/>
        <v>37.621232323240001</v>
      </c>
      <c r="AC93" s="61">
        <f t="shared" si="16"/>
        <v>37.946014010020001</v>
      </c>
      <c r="AD93" s="61">
        <f t="shared" si="16"/>
        <v>38.281989018029996</v>
      </c>
      <c r="AE93" s="61">
        <f t="shared" si="16"/>
        <v>38.630355511209999</v>
      </c>
      <c r="AF93" s="61">
        <f t="shared" si="16"/>
        <v>38.982177871520001</v>
      </c>
      <c r="AG93" s="61">
        <f t="shared" si="16"/>
        <v>39.33690031591</v>
      </c>
      <c r="AH93" s="61">
        <f t="shared" si="16"/>
        <v>39.697386784869998</v>
      </c>
      <c r="AI93" s="61">
        <f t="shared" si="16"/>
        <v>40.065082864740006</v>
      </c>
      <c r="AJ93" s="61">
        <f t="shared" si="16"/>
        <v>40.438865719120002</v>
      </c>
      <c r="AK93" s="26"/>
    </row>
    <row r="94" spans="1:37" ht="15.75" customHeight="1" x14ac:dyDescent="0.2">
      <c r="A94" s="2" t="s">
        <v>544</v>
      </c>
      <c r="B94" s="2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</row>
    <row r="95" spans="1:37" ht="15" customHeight="1" x14ac:dyDescent="0.2">
      <c r="A95" s="16" t="s">
        <v>99</v>
      </c>
      <c r="B95" s="16" t="str">
        <f>About!C103</f>
        <v>LPG/propane/butane</v>
      </c>
      <c r="C95" s="34"/>
      <c r="D95" s="34"/>
      <c r="E95" s="34">
        <v>4.20957873E-3</v>
      </c>
      <c r="F95" s="34">
        <v>4.2751123199999998E-3</v>
      </c>
      <c r="G95" s="34">
        <v>4.50957393E-3</v>
      </c>
      <c r="H95" s="34">
        <v>4.4533925999999998E-3</v>
      </c>
      <c r="I95" s="34">
        <v>4.4196883199999993E-3</v>
      </c>
      <c r="J95" s="34">
        <v>4.4109008099999999E-3</v>
      </c>
      <c r="K95" s="34">
        <v>4.4202304800000014E-3</v>
      </c>
      <c r="L95" s="34">
        <v>4.4534151899999997E-3</v>
      </c>
      <c r="M95" s="34">
        <v>4.4797325399999997E-3</v>
      </c>
      <c r="N95" s="34">
        <v>4.5156732300000004E-3</v>
      </c>
      <c r="O95" s="34">
        <v>4.5459664199999994E-3</v>
      </c>
      <c r="P95" s="34">
        <v>4.5886841100000004E-3</v>
      </c>
      <c r="Q95" s="34">
        <v>4.6383369299999996E-3</v>
      </c>
      <c r="R95" s="34">
        <v>4.6871765100000001E-3</v>
      </c>
      <c r="S95" s="34">
        <v>4.7134486800000002E-3</v>
      </c>
      <c r="T95" s="34">
        <v>4.7528230499999996E-3</v>
      </c>
      <c r="U95" s="34">
        <v>4.7883571200000004E-3</v>
      </c>
      <c r="V95" s="34">
        <v>4.8142904399999997E-3</v>
      </c>
      <c r="W95" s="34">
        <v>4.8444029100000001E-3</v>
      </c>
      <c r="X95" s="34">
        <v>4.8748542299999996E-3</v>
      </c>
      <c r="Y95" s="34">
        <v>4.8994999199999997E-3</v>
      </c>
      <c r="Z95" s="34">
        <v>4.9301545499999986E-3</v>
      </c>
      <c r="AA95" s="34">
        <v>4.9632940799999997E-3</v>
      </c>
      <c r="AB95" s="34">
        <v>4.9911249600000001E-3</v>
      </c>
      <c r="AC95" s="34">
        <v>5.0275174500000004E-3</v>
      </c>
      <c r="AD95" s="34">
        <v>5.0692185899999997E-3</v>
      </c>
      <c r="AE95" s="34">
        <v>5.1150762899999994E-3</v>
      </c>
      <c r="AF95" s="34">
        <v>5.1597818999999986E-3</v>
      </c>
      <c r="AG95" s="34">
        <v>5.2023866399999999E-3</v>
      </c>
      <c r="AH95" s="34">
        <v>5.2413995700000002E-3</v>
      </c>
      <c r="AI95" s="34">
        <v>5.2819937999999999E-3</v>
      </c>
      <c r="AJ95" s="34">
        <v>5.3191769399999998E-3</v>
      </c>
      <c r="AK95" s="33">
        <v>-2.4114E-2</v>
      </c>
    </row>
    <row r="96" spans="1:37" ht="15" customHeight="1" x14ac:dyDescent="0.2">
      <c r="A96" s="16" t="s">
        <v>101</v>
      </c>
      <c r="B96" s="16" t="str">
        <f>About!C104</f>
        <v>LPG/propane/butane</v>
      </c>
      <c r="C96" s="34"/>
      <c r="D96" s="34"/>
      <c r="E96" s="34">
        <v>6.6437189999999993E-2</v>
      </c>
      <c r="F96" s="34">
        <v>7.4147157000000005E-2</v>
      </c>
      <c r="G96" s="34">
        <v>7.5843666000000004E-2</v>
      </c>
      <c r="H96" s="34">
        <v>7.8037651979999997E-2</v>
      </c>
      <c r="I96" s="34">
        <v>8.0110871819999999E-2</v>
      </c>
      <c r="J96" s="34">
        <v>8.1648595709999994E-2</v>
      </c>
      <c r="K96" s="34">
        <v>8.2740234869999998E-2</v>
      </c>
      <c r="L96" s="34">
        <v>8.3633466059999995E-2</v>
      </c>
      <c r="M96" s="34">
        <v>8.4465455759999988E-2</v>
      </c>
      <c r="N96" s="34">
        <v>8.5415771879999991E-2</v>
      </c>
      <c r="O96" s="34">
        <v>8.6353844220000003E-2</v>
      </c>
      <c r="P96" s="34">
        <v>8.7457275359999989E-2</v>
      </c>
      <c r="Q96" s="34">
        <v>8.8375355550000007E-2</v>
      </c>
      <c r="R96" s="34">
        <v>8.9212924979999997E-2</v>
      </c>
      <c r="S96" s="34">
        <v>9.0041887619999997E-2</v>
      </c>
      <c r="T96" s="34">
        <v>9.0914968530000001E-2</v>
      </c>
      <c r="U96" s="34">
        <v>9.185082705E-2</v>
      </c>
      <c r="V96" s="34">
        <v>9.257138027999999E-2</v>
      </c>
      <c r="W96" s="34">
        <v>9.3295050929999998E-2</v>
      </c>
      <c r="X96" s="34">
        <v>9.4013345160000011E-2</v>
      </c>
      <c r="Y96" s="34">
        <v>9.4815357929999997E-2</v>
      </c>
      <c r="Z96" s="34">
        <v>9.5661376019999994E-2</v>
      </c>
      <c r="AA96" s="34">
        <v>9.6435783809999995E-2</v>
      </c>
      <c r="AB96" s="34">
        <v>9.7433787420000001E-2</v>
      </c>
      <c r="AC96" s="34">
        <v>9.8235732419999999E-2</v>
      </c>
      <c r="AD96" s="34">
        <v>9.9150514470000006E-2</v>
      </c>
      <c r="AE96" s="34">
        <v>0.1000682784</v>
      </c>
      <c r="AF96" s="34">
        <v>0.10114805781</v>
      </c>
      <c r="AG96" s="34">
        <v>0.10203909777</v>
      </c>
      <c r="AH96" s="34">
        <v>0.10292986664999999</v>
      </c>
      <c r="AI96" s="34">
        <v>0.10402146063000001</v>
      </c>
      <c r="AJ96" s="34">
        <v>0.10472443884</v>
      </c>
      <c r="AK96" s="33">
        <v>1.5187000000000001E-2</v>
      </c>
    </row>
    <row r="97" spans="1:37" ht="15" customHeight="1" x14ac:dyDescent="0.2">
      <c r="A97" s="16" t="s">
        <v>102</v>
      </c>
      <c r="B97" s="16" t="str">
        <f>About!C105</f>
        <v>Petroleum Diesel</v>
      </c>
      <c r="C97" s="34"/>
      <c r="D97" s="34"/>
      <c r="E97" s="34">
        <v>5.9502060000000004E-3</v>
      </c>
      <c r="F97" s="34">
        <v>5.9660189999999986E-3</v>
      </c>
      <c r="G97" s="34">
        <v>6.0982834499999994E-3</v>
      </c>
      <c r="H97" s="34">
        <v>6.2178297299999999E-3</v>
      </c>
      <c r="I97" s="34">
        <v>6.2746887600000001E-3</v>
      </c>
      <c r="J97" s="34">
        <v>6.3584072999999996E-3</v>
      </c>
      <c r="K97" s="34">
        <v>6.45495696E-3</v>
      </c>
      <c r="L97" s="34">
        <v>6.5524328099999998E-3</v>
      </c>
      <c r="M97" s="34">
        <v>6.6236590799999993E-3</v>
      </c>
      <c r="N97" s="34">
        <v>6.6991774499999997E-3</v>
      </c>
      <c r="O97" s="34">
        <v>6.77801655E-3</v>
      </c>
      <c r="P97" s="34">
        <v>6.8582788199999991E-3</v>
      </c>
      <c r="Q97" s="34">
        <v>6.94247175E-3</v>
      </c>
      <c r="R97" s="34">
        <v>7.0100610299999996E-3</v>
      </c>
      <c r="S97" s="34">
        <v>7.0638478199999992E-3</v>
      </c>
      <c r="T97" s="34">
        <v>7.1314145099999997E-3</v>
      </c>
      <c r="U97" s="34">
        <v>7.1931755699999999E-3</v>
      </c>
      <c r="V97" s="34">
        <v>7.2449066700000014E-3</v>
      </c>
      <c r="W97" s="34">
        <v>7.293497759999999E-3</v>
      </c>
      <c r="X97" s="34">
        <v>7.3438282799999999E-3</v>
      </c>
      <c r="Y97" s="34">
        <v>7.3900474199999986E-3</v>
      </c>
      <c r="Z97" s="34">
        <v>7.4507693399999998E-3</v>
      </c>
      <c r="AA97" s="34">
        <v>7.5124400400000003E-3</v>
      </c>
      <c r="AB97" s="34">
        <v>7.5692764799999996E-3</v>
      </c>
      <c r="AC97" s="34">
        <v>7.6337709300000004E-3</v>
      </c>
      <c r="AD97" s="34">
        <v>7.7007954599999989E-3</v>
      </c>
      <c r="AE97" s="34">
        <v>7.7719087799999996E-3</v>
      </c>
      <c r="AF97" s="34">
        <v>7.8413278499999996E-3</v>
      </c>
      <c r="AG97" s="34">
        <v>7.9100466299999988E-3</v>
      </c>
      <c r="AH97" s="34">
        <v>7.9768452599999987E-3</v>
      </c>
      <c r="AI97" s="34">
        <v>8.0450444699999984E-3</v>
      </c>
      <c r="AJ97" s="34">
        <v>8.1026037900000011E-3</v>
      </c>
      <c r="AK97" s="33">
        <v>7.5979999999999997E-3</v>
      </c>
    </row>
    <row r="98" spans="1:37" ht="15" customHeight="1" x14ac:dyDescent="0.2">
      <c r="A98" s="16" t="s">
        <v>104</v>
      </c>
      <c r="B98" s="16" t="str">
        <f>About!C106</f>
        <v>Petroleum Diesel</v>
      </c>
      <c r="C98" s="34"/>
      <c r="D98" s="34"/>
      <c r="E98" s="34">
        <v>2.840455305E-2</v>
      </c>
      <c r="F98" s="34">
        <v>2.8607863050000001E-2</v>
      </c>
      <c r="G98" s="34">
        <v>2.8674797219999999E-2</v>
      </c>
      <c r="H98" s="34">
        <v>2.8757679929999991E-2</v>
      </c>
      <c r="I98" s="34">
        <v>2.8784042459999999E-2</v>
      </c>
      <c r="J98" s="34">
        <v>2.8962616409999999E-2</v>
      </c>
      <c r="K98" s="34">
        <v>2.9214630450000001E-2</v>
      </c>
      <c r="L98" s="34">
        <v>2.9506561019999999E-2</v>
      </c>
      <c r="M98" s="34">
        <v>2.9750420069999998E-2</v>
      </c>
      <c r="N98" s="34">
        <v>3.0020257620000001E-2</v>
      </c>
      <c r="O98" s="34">
        <v>3.0290727690000002E-2</v>
      </c>
      <c r="P98" s="34">
        <v>3.059447283E-2</v>
      </c>
      <c r="Q98" s="34">
        <v>3.1000641030000001E-2</v>
      </c>
      <c r="R98" s="34">
        <v>3.1300929900000003E-2</v>
      </c>
      <c r="S98" s="34">
        <v>3.1565119949999998E-2</v>
      </c>
      <c r="T98" s="34">
        <v>3.1892155380000002E-2</v>
      </c>
      <c r="U98" s="34">
        <v>3.2204416950000002E-2</v>
      </c>
      <c r="V98" s="34">
        <v>3.2464947420000001E-2</v>
      </c>
      <c r="W98" s="34">
        <v>3.2709845610000003E-2</v>
      </c>
      <c r="X98" s="34">
        <v>3.2960187990000001E-2</v>
      </c>
      <c r="Y98" s="34">
        <v>3.3183941940000003E-2</v>
      </c>
      <c r="Z98" s="34">
        <v>3.3475420710000002E-2</v>
      </c>
      <c r="AA98" s="34">
        <v>3.3782463989999997E-2</v>
      </c>
      <c r="AB98" s="34">
        <v>3.4070283180000001E-2</v>
      </c>
      <c r="AC98" s="34">
        <v>3.4403824529999988E-2</v>
      </c>
      <c r="AD98" s="34">
        <v>3.4770708719999988E-2</v>
      </c>
      <c r="AE98" s="34">
        <v>3.516138018E-2</v>
      </c>
      <c r="AF98" s="34">
        <v>3.556217196E-2</v>
      </c>
      <c r="AG98" s="34">
        <v>3.5938950570000003E-2</v>
      </c>
      <c r="AH98" s="34">
        <v>3.6301429709999999E-2</v>
      </c>
      <c r="AI98" s="34">
        <v>3.6676378529999998E-2</v>
      </c>
      <c r="AJ98" s="34">
        <v>3.6998173080000002E-2</v>
      </c>
      <c r="AK98" s="33">
        <v>6.8669999999999998E-3</v>
      </c>
    </row>
    <row r="99" spans="1:37" ht="15" customHeight="1" x14ac:dyDescent="0.2">
      <c r="A99" s="16" t="s">
        <v>105</v>
      </c>
      <c r="B99" s="16" t="str">
        <f>About!C107</f>
        <v>Heavy or Residual Oil</v>
      </c>
      <c r="C99" s="34"/>
      <c r="D99" s="34"/>
      <c r="E99" s="34">
        <v>9.1227456000000007E-4</v>
      </c>
      <c r="F99" s="34">
        <v>8.5579956000000001E-4</v>
      </c>
      <c r="G99" s="34">
        <v>8.8579907999999984E-4</v>
      </c>
      <c r="H99" s="34">
        <v>9.363555E-4</v>
      </c>
      <c r="I99" s="34">
        <v>9.4918661999999999E-4</v>
      </c>
      <c r="J99" s="34">
        <v>9.7331273999999991E-4</v>
      </c>
      <c r="K99" s="34">
        <v>1.0031089500000001E-3</v>
      </c>
      <c r="L99" s="34">
        <v>1.0570312799999999E-3</v>
      </c>
      <c r="M99" s="34">
        <v>1.0787402699999999E-3</v>
      </c>
      <c r="N99" s="34">
        <v>1.10388294E-3</v>
      </c>
      <c r="O99" s="34">
        <v>1.1221582499999999E-3</v>
      </c>
      <c r="P99" s="34">
        <v>1.1409983099999999E-3</v>
      </c>
      <c r="Q99" s="34">
        <v>1.13995917E-3</v>
      </c>
      <c r="R99" s="34">
        <v>1.1449289699999999E-3</v>
      </c>
      <c r="S99" s="34">
        <v>1.1505538800000001E-3</v>
      </c>
      <c r="T99" s="34">
        <v>1.15798599E-3</v>
      </c>
      <c r="U99" s="34">
        <v>1.15929621E-3</v>
      </c>
      <c r="V99" s="34">
        <v>1.15936398E-3</v>
      </c>
      <c r="W99" s="34">
        <v>1.1609000999999999E-3</v>
      </c>
      <c r="X99" s="34">
        <v>1.1622103199999999E-3</v>
      </c>
      <c r="Y99" s="34">
        <v>1.1626395300000001E-3</v>
      </c>
      <c r="Z99" s="34">
        <v>1.16751897E-3</v>
      </c>
      <c r="AA99" s="34">
        <v>1.17097524E-3</v>
      </c>
      <c r="AB99" s="34">
        <v>1.1749059E-3</v>
      </c>
      <c r="AC99" s="34">
        <v>1.1780233200000001E-3</v>
      </c>
      <c r="AD99" s="34">
        <v>1.17935613E-3</v>
      </c>
      <c r="AE99" s="34">
        <v>1.1807793E-3</v>
      </c>
      <c r="AF99" s="34">
        <v>1.1801467799999999E-3</v>
      </c>
      <c r="AG99" s="34">
        <v>1.18265427E-3</v>
      </c>
      <c r="AH99" s="34">
        <v>1.1835352800000001E-3</v>
      </c>
      <c r="AI99" s="34">
        <v>1.18470996E-3</v>
      </c>
      <c r="AJ99" s="34">
        <v>1.1810729700000001E-3</v>
      </c>
      <c r="AK99" s="33">
        <v>9.9550000000000003E-3</v>
      </c>
    </row>
    <row r="100" spans="1:37" ht="15" customHeight="1" x14ac:dyDescent="0.2">
      <c r="A100" s="16" t="s">
        <v>107</v>
      </c>
      <c r="B100" s="16" t="str">
        <f>About!C108</f>
        <v>LPG/propane/butane</v>
      </c>
      <c r="C100" s="34"/>
      <c r="D100" s="34"/>
      <c r="E100" s="34">
        <v>1.4238476999999999E-2</v>
      </c>
      <c r="F100" s="34">
        <v>1.280853E-2</v>
      </c>
      <c r="G100" s="34">
        <v>1.4314831199999999E-2</v>
      </c>
      <c r="H100" s="34">
        <v>1.573657803E-2</v>
      </c>
      <c r="I100" s="34">
        <v>1.6615826010000001E-2</v>
      </c>
      <c r="J100" s="34">
        <v>1.746121158E-2</v>
      </c>
      <c r="K100" s="34">
        <v>1.8115259849999999E-2</v>
      </c>
      <c r="L100" s="34">
        <v>1.8685092600000001E-2</v>
      </c>
      <c r="M100" s="34">
        <v>1.9192396229999999E-2</v>
      </c>
      <c r="N100" s="34">
        <v>1.9754435430000002E-2</v>
      </c>
      <c r="O100" s="34">
        <v>2.032462962E-2</v>
      </c>
      <c r="P100" s="34">
        <v>2.0933000909999999E-2</v>
      </c>
      <c r="Q100" s="34">
        <v>2.1480785820000001E-2</v>
      </c>
      <c r="R100" s="34">
        <v>2.1970830689999998E-2</v>
      </c>
      <c r="S100" s="34">
        <v>2.244928689E-2</v>
      </c>
      <c r="T100" s="34">
        <v>2.294992647E-2</v>
      </c>
      <c r="U100" s="34">
        <v>2.348056557E-2</v>
      </c>
      <c r="V100" s="34">
        <v>2.3913299610000001E-2</v>
      </c>
      <c r="W100" s="34">
        <v>2.4341809320000001E-2</v>
      </c>
      <c r="X100" s="34">
        <v>2.4766817579999999E-2</v>
      </c>
      <c r="Y100" s="34">
        <v>2.5223926229999999E-2</v>
      </c>
      <c r="Z100" s="34">
        <v>2.5713587069999998E-2</v>
      </c>
      <c r="AA100" s="34">
        <v>2.6169182190000001E-2</v>
      </c>
      <c r="AB100" s="34">
        <v>2.6709964199999998E-2</v>
      </c>
      <c r="AC100" s="34">
        <v>2.7203058719999999E-2</v>
      </c>
      <c r="AD100" s="34">
        <v>2.773175508E-2</v>
      </c>
      <c r="AE100" s="34">
        <v>2.8262190869999999E-2</v>
      </c>
      <c r="AF100" s="34">
        <v>2.886484689E-2</v>
      </c>
      <c r="AG100" s="34">
        <v>2.9389522229999999E-2</v>
      </c>
      <c r="AH100" s="34">
        <v>2.9910583170000001E-2</v>
      </c>
      <c r="AI100" s="34">
        <v>3.0501944190000001E-2</v>
      </c>
      <c r="AJ100" s="34">
        <v>3.0978299519999999E-2</v>
      </c>
      <c r="AK100" s="33">
        <v>2.2957999999999999E-2</v>
      </c>
    </row>
    <row r="101" spans="1:37" ht="15" customHeight="1" x14ac:dyDescent="0.2">
      <c r="A101" s="16" t="s">
        <v>108</v>
      </c>
      <c r="B101" s="16" t="str">
        <f>About!C109</f>
        <v>Petroleum Diesel</v>
      </c>
      <c r="C101" s="34"/>
      <c r="D101" s="34"/>
      <c r="E101" s="34">
        <v>2.92386888E-3</v>
      </c>
      <c r="F101" s="34">
        <v>2.6836242299999999E-3</v>
      </c>
      <c r="G101" s="34">
        <v>2.2527199799999998E-3</v>
      </c>
      <c r="H101" s="34">
        <v>1.9313998200000001E-3</v>
      </c>
      <c r="I101" s="34">
        <v>1.7368999200000001E-3</v>
      </c>
      <c r="J101" s="34">
        <v>1.57549437E-3</v>
      </c>
      <c r="K101" s="34">
        <v>1.4765953499999999E-3</v>
      </c>
      <c r="L101" s="34">
        <v>1.5030256500000001E-3</v>
      </c>
      <c r="M101" s="34">
        <v>1.49037525E-3</v>
      </c>
      <c r="N101" s="34">
        <v>1.5123779099999999E-3</v>
      </c>
      <c r="O101" s="34">
        <v>1.47664053E-3</v>
      </c>
      <c r="P101" s="34">
        <v>1.4533276499999999E-3</v>
      </c>
      <c r="Q101" s="34">
        <v>1.42804944E-3</v>
      </c>
      <c r="R101" s="34">
        <v>1.4321156399999999E-3</v>
      </c>
      <c r="S101" s="34">
        <v>1.4357526300000001E-3</v>
      </c>
      <c r="T101" s="34">
        <v>1.4469346800000001E-3</v>
      </c>
      <c r="U101" s="34">
        <v>1.4210013599999999E-3</v>
      </c>
      <c r="V101" s="34">
        <v>1.4227182E-3</v>
      </c>
      <c r="W101" s="34">
        <v>1.43850861E-3</v>
      </c>
      <c r="X101" s="34">
        <v>1.4480641799999999E-3</v>
      </c>
      <c r="Y101" s="34">
        <v>1.4489226E-3</v>
      </c>
      <c r="Z101" s="34">
        <v>1.4487192899999999E-3</v>
      </c>
      <c r="AA101" s="34">
        <v>1.45174635E-3</v>
      </c>
      <c r="AB101" s="34">
        <v>1.4604209100000001E-3</v>
      </c>
      <c r="AC101" s="34">
        <v>1.47006684E-3</v>
      </c>
      <c r="AD101" s="34">
        <v>1.48233321E-3</v>
      </c>
      <c r="AE101" s="34">
        <v>1.4995242E-3</v>
      </c>
      <c r="AF101" s="34">
        <v>1.5087635099999999E-3</v>
      </c>
      <c r="AG101" s="34">
        <v>1.5316245899999999E-3</v>
      </c>
      <c r="AH101" s="34">
        <v>1.54443312E-3</v>
      </c>
      <c r="AI101" s="34">
        <v>1.55468898E-3</v>
      </c>
      <c r="AJ101" s="34">
        <v>1.5616467000000001E-3</v>
      </c>
      <c r="AK101" s="33">
        <v>-2.2539999999999999E-3</v>
      </c>
    </row>
    <row r="102" spans="1:37" ht="15" customHeight="1" x14ac:dyDescent="0.2">
      <c r="A102" s="16" t="s">
        <v>109</v>
      </c>
      <c r="B102" s="16" t="str">
        <f>About!C110</f>
        <v>Petroleum Diesel</v>
      </c>
      <c r="C102" s="34"/>
      <c r="D102" s="34"/>
      <c r="E102" s="34">
        <v>1.8880721999999999E-2</v>
      </c>
      <c r="F102" s="34">
        <v>1.8925902000000001E-2</v>
      </c>
      <c r="G102" s="34">
        <v>1.9046690729999999E-2</v>
      </c>
      <c r="H102" s="34">
        <v>1.924435323E-2</v>
      </c>
      <c r="I102" s="34">
        <v>1.9303606800000001E-2</v>
      </c>
      <c r="J102" s="34">
        <v>1.93309407E-2</v>
      </c>
      <c r="K102" s="34">
        <v>1.9369479240000001E-2</v>
      </c>
      <c r="L102" s="34">
        <v>1.9436187510000001E-2</v>
      </c>
      <c r="M102" s="34">
        <v>1.9533437460000001E-2</v>
      </c>
      <c r="N102" s="34">
        <v>1.9666469969999999E-2</v>
      </c>
      <c r="O102" s="34">
        <v>1.9829795670000001E-2</v>
      </c>
      <c r="P102" s="34">
        <v>2.0262868560000001E-2</v>
      </c>
      <c r="Q102" s="34">
        <v>2.0760729570000001E-2</v>
      </c>
      <c r="R102" s="34">
        <v>2.1165881219999998E-2</v>
      </c>
      <c r="S102" s="34">
        <v>2.1639390210000001E-2</v>
      </c>
      <c r="T102" s="34">
        <v>2.2126972769999999E-2</v>
      </c>
      <c r="U102" s="34">
        <v>2.2590496979999999E-2</v>
      </c>
      <c r="V102" s="34">
        <v>2.3058177749999999E-2</v>
      </c>
      <c r="W102" s="34">
        <v>2.35733427E-2</v>
      </c>
      <c r="X102" s="34">
        <v>2.4037567199999998E-2</v>
      </c>
      <c r="Y102" s="34">
        <v>2.449293642E-2</v>
      </c>
      <c r="Z102" s="34">
        <v>2.5022536380000002E-2</v>
      </c>
      <c r="AA102" s="34">
        <v>2.554334883E-2</v>
      </c>
      <c r="AB102" s="34">
        <v>2.607839298E-2</v>
      </c>
      <c r="AC102" s="34">
        <v>2.662748811E-2</v>
      </c>
      <c r="AD102" s="34">
        <v>2.7182095199999999E-2</v>
      </c>
      <c r="AE102" s="34">
        <v>2.7751001760000001E-2</v>
      </c>
      <c r="AF102" s="34">
        <v>2.8334659589999998E-2</v>
      </c>
      <c r="AG102" s="34">
        <v>2.8926856439999999E-2</v>
      </c>
      <c r="AH102" s="34">
        <v>2.9520499049999999E-2</v>
      </c>
      <c r="AI102" s="34">
        <v>3.013627986E-2</v>
      </c>
      <c r="AJ102" s="34">
        <v>3.0762949049999998E-2</v>
      </c>
      <c r="AK102" s="33">
        <v>1.9109999999999999E-2</v>
      </c>
    </row>
    <row r="103" spans="1:37" ht="15" customHeight="1" x14ac:dyDescent="0.2">
      <c r="A103" s="16" t="s">
        <v>110</v>
      </c>
      <c r="B103" s="16" t="str">
        <f>About!C111</f>
        <v>Heavy or Residual Oil</v>
      </c>
      <c r="C103" s="34"/>
      <c r="D103" s="34"/>
      <c r="E103" s="34">
        <v>8.8643160000000006E-3</v>
      </c>
      <c r="F103" s="34">
        <v>4.5428489999999998E-3</v>
      </c>
      <c r="G103" s="34">
        <v>5.7728970899999987E-3</v>
      </c>
      <c r="H103" s="34">
        <v>6.7078068299999986E-3</v>
      </c>
      <c r="I103" s="34">
        <v>6.8646491999999996E-3</v>
      </c>
      <c r="J103" s="34">
        <v>7.0243153199999993E-3</v>
      </c>
      <c r="K103" s="34">
        <v>7.3756575899999993E-3</v>
      </c>
      <c r="L103" s="34">
        <v>8.4035477699999986E-3</v>
      </c>
      <c r="M103" s="34">
        <v>8.8297984799999996E-3</v>
      </c>
      <c r="N103" s="34">
        <v>9.4476349799999994E-3</v>
      </c>
      <c r="O103" s="34">
        <v>9.71320302E-3</v>
      </c>
      <c r="P103" s="34">
        <v>1.0032670800000001E-2</v>
      </c>
      <c r="Q103" s="34">
        <v>9.9481164300000008E-3</v>
      </c>
      <c r="R103" s="34">
        <v>1.002871755E-2</v>
      </c>
      <c r="S103" s="34">
        <v>1.0134303210000001E-2</v>
      </c>
      <c r="T103" s="34">
        <v>1.0278924389999999E-2</v>
      </c>
      <c r="U103" s="34">
        <v>1.027623618E-2</v>
      </c>
      <c r="V103" s="34">
        <v>1.0259271089999999E-2</v>
      </c>
      <c r="W103" s="34">
        <v>1.0313893710000001E-2</v>
      </c>
      <c r="X103" s="34">
        <v>1.034651367E-2</v>
      </c>
      <c r="Y103" s="34">
        <v>1.0318118039999999E-2</v>
      </c>
      <c r="Z103" s="34">
        <v>1.028244843E-2</v>
      </c>
      <c r="AA103" s="34">
        <v>1.026186894E-2</v>
      </c>
      <c r="AB103" s="34">
        <v>1.029505365E-2</v>
      </c>
      <c r="AC103" s="34">
        <v>1.0333004850000001E-2</v>
      </c>
      <c r="AD103" s="34">
        <v>1.03914E-2</v>
      </c>
      <c r="AE103" s="34">
        <v>1.0492942050000001E-2</v>
      </c>
      <c r="AF103" s="34">
        <v>1.053163872E-2</v>
      </c>
      <c r="AG103" s="34">
        <v>1.067775084E-2</v>
      </c>
      <c r="AH103" s="34">
        <v>1.074800574E-2</v>
      </c>
      <c r="AI103" s="34">
        <v>1.080059526E-2</v>
      </c>
      <c r="AJ103" s="34">
        <v>1.0832831189999999E-2</v>
      </c>
      <c r="AK103" s="33">
        <v>-8.0940000000000005E-3</v>
      </c>
    </row>
    <row r="104" spans="1:37" ht="15" customHeight="1" x14ac:dyDescent="0.2">
      <c r="A104" s="16" t="s">
        <v>545</v>
      </c>
      <c r="B104" s="16"/>
      <c r="C104" s="34"/>
      <c r="D104" s="34"/>
      <c r="E104" s="34">
        <f t="shared" ref="E104:AJ104" si="17">SUM(E95:E103)</f>
        <v>0.15082118621999999</v>
      </c>
      <c r="F104" s="34">
        <f t="shared" si="17"/>
        <v>0.15281285615999998</v>
      </c>
      <c r="G104" s="34">
        <f t="shared" si="17"/>
        <v>0.15739925868000001</v>
      </c>
      <c r="H104" s="34">
        <f t="shared" si="17"/>
        <v>0.16202304765</v>
      </c>
      <c r="I104" s="34">
        <f t="shared" si="17"/>
        <v>0.16505945991000001</v>
      </c>
      <c r="J104" s="34">
        <f t="shared" si="17"/>
        <v>0.16774579494</v>
      </c>
      <c r="K104" s="34">
        <f t="shared" si="17"/>
        <v>0.17017015373999997</v>
      </c>
      <c r="L104" s="34">
        <f t="shared" si="17"/>
        <v>0.17323075989</v>
      </c>
      <c r="M104" s="34">
        <f t="shared" si="17"/>
        <v>0.17544401513999999</v>
      </c>
      <c r="N104" s="34">
        <f t="shared" si="17"/>
        <v>0.17813568140999997</v>
      </c>
      <c r="O104" s="34">
        <f t="shared" si="17"/>
        <v>0.18043498197000002</v>
      </c>
      <c r="P104" s="34">
        <f t="shared" si="17"/>
        <v>0.18332157735000001</v>
      </c>
      <c r="Q104" s="34">
        <f t="shared" si="17"/>
        <v>0.18571444569000001</v>
      </c>
      <c r="R104" s="34">
        <f t="shared" si="17"/>
        <v>0.18795356649</v>
      </c>
      <c r="S104" s="34">
        <f t="shared" si="17"/>
        <v>0.19019359088999999</v>
      </c>
      <c r="T104" s="34">
        <f t="shared" si="17"/>
        <v>0.19265210577</v>
      </c>
      <c r="U104" s="34">
        <f t="shared" si="17"/>
        <v>0.19496437299000002</v>
      </c>
      <c r="V104" s="34">
        <f t="shared" si="17"/>
        <v>0.19690835543999996</v>
      </c>
      <c r="W104" s="34">
        <f t="shared" si="17"/>
        <v>0.19897125164999999</v>
      </c>
      <c r="X104" s="34">
        <f t="shared" si="17"/>
        <v>0.20095338861000001</v>
      </c>
      <c r="Y104" s="34">
        <f t="shared" si="17"/>
        <v>0.20293539003000002</v>
      </c>
      <c r="Z104" s="34">
        <f t="shared" si="17"/>
        <v>0.20515253075999998</v>
      </c>
      <c r="AA104" s="34">
        <f t="shared" si="17"/>
        <v>0.20729110347000002</v>
      </c>
      <c r="AB104" s="34">
        <f t="shared" si="17"/>
        <v>0.20978320968</v>
      </c>
      <c r="AC104" s="34">
        <f t="shared" si="17"/>
        <v>0.21211248716999997</v>
      </c>
      <c r="AD104" s="34">
        <f t="shared" si="17"/>
        <v>0.21465817685999999</v>
      </c>
      <c r="AE104" s="34">
        <f t="shared" si="17"/>
        <v>0.21730308183000002</v>
      </c>
      <c r="AF104" s="34">
        <f t="shared" si="17"/>
        <v>0.22013139501000001</v>
      </c>
      <c r="AG104" s="34">
        <f t="shared" si="17"/>
        <v>0.22279888998</v>
      </c>
      <c r="AH104" s="34">
        <f t="shared" si="17"/>
        <v>0.22535659755000001</v>
      </c>
      <c r="AI104" s="34">
        <f t="shared" si="17"/>
        <v>0.22820309567999997</v>
      </c>
      <c r="AJ104" s="34">
        <f t="shared" si="17"/>
        <v>0.23046119208000002</v>
      </c>
      <c r="AK104" s="33">
        <v>1.1660999999999999E-2</v>
      </c>
    </row>
    <row r="105" spans="1:37" ht="15" customHeight="1" x14ac:dyDescent="0.2">
      <c r="A105" s="16" t="s">
        <v>546</v>
      </c>
      <c r="B105" s="16"/>
      <c r="C105" s="34"/>
      <c r="D105" s="34"/>
      <c r="E105" s="34">
        <v>0.14198088339000001</v>
      </c>
      <c r="F105" s="34">
        <v>0.14836255839000001</v>
      </c>
      <c r="G105" s="34">
        <v>0.15217270074</v>
      </c>
      <c r="H105" s="34">
        <v>0.15629758956000001</v>
      </c>
      <c r="I105" s="34">
        <v>0.16035168131999999</v>
      </c>
      <c r="J105" s="34">
        <v>0.16335917838</v>
      </c>
      <c r="K105" s="34">
        <v>0.16458861654000001</v>
      </c>
      <c r="L105" s="34">
        <v>0.16321776498000001</v>
      </c>
      <c r="M105" s="34">
        <v>0.16358616270000001</v>
      </c>
      <c r="N105" s="34">
        <v>0.16372818603</v>
      </c>
      <c r="O105" s="34">
        <v>0.16507710270000001</v>
      </c>
      <c r="P105" s="34">
        <v>0.16625643624</v>
      </c>
      <c r="Q105" s="34">
        <v>0.16836096582000001</v>
      </c>
      <c r="R105" s="34">
        <v>0.16968426543000001</v>
      </c>
      <c r="S105" s="34">
        <v>0.17076006899999999</v>
      </c>
      <c r="T105" s="34">
        <v>0.17197340049000001</v>
      </c>
      <c r="U105" s="34">
        <v>0.17381803211999999</v>
      </c>
      <c r="V105" s="34">
        <v>0.17556523307999999</v>
      </c>
      <c r="W105" s="34">
        <v>0.17715559167</v>
      </c>
      <c r="X105" s="34">
        <v>0.17882682246000001</v>
      </c>
      <c r="Y105" s="34">
        <v>0.18078255170999999</v>
      </c>
      <c r="Z105" s="34">
        <v>0.18300746339999999</v>
      </c>
      <c r="AA105" s="34">
        <v>0.18522679536</v>
      </c>
      <c r="AB105" s="34">
        <v>0.18747594611999999</v>
      </c>
      <c r="AC105" s="34">
        <v>0.18962899901999999</v>
      </c>
      <c r="AD105" s="34">
        <v>0.19197539973</v>
      </c>
      <c r="AE105" s="34">
        <v>0.19427894721</v>
      </c>
      <c r="AF105" s="34">
        <v>0.19697411493</v>
      </c>
      <c r="AG105" s="34">
        <v>0.19919317581000001</v>
      </c>
      <c r="AH105" s="34">
        <v>0.20163226329</v>
      </c>
      <c r="AI105" s="34">
        <v>0.20440233945</v>
      </c>
      <c r="AJ105" s="34">
        <v>0.20673188802</v>
      </c>
      <c r="AK105" s="33">
        <v>8.1650000000000004E-3</v>
      </c>
    </row>
    <row r="106" spans="1:37" ht="15" customHeight="1" x14ac:dyDescent="0.2">
      <c r="A106" s="16" t="s">
        <v>547</v>
      </c>
      <c r="B106" s="16"/>
      <c r="C106" s="34"/>
      <c r="D106" s="34"/>
      <c r="E106" s="34">
        <v>1.9079513999999999E-2</v>
      </c>
      <c r="F106" s="34">
        <v>1.9257975E-2</v>
      </c>
      <c r="G106" s="34">
        <v>2.0148020999999999E-2</v>
      </c>
      <c r="H106" s="34">
        <v>2.0475350100000001E-2</v>
      </c>
      <c r="I106" s="34">
        <v>2.092730823E-2</v>
      </c>
      <c r="J106" s="34">
        <v>2.1281383890000002E-2</v>
      </c>
      <c r="K106" s="34">
        <v>2.1490251030000001E-2</v>
      </c>
      <c r="L106" s="34">
        <v>2.1684615389999998E-2</v>
      </c>
      <c r="M106" s="34">
        <v>2.186409294E-2</v>
      </c>
      <c r="N106" s="34">
        <v>2.2040520840000001E-2</v>
      </c>
      <c r="O106" s="34">
        <v>2.225675232E-2</v>
      </c>
      <c r="P106" s="34">
        <v>2.2481251739999999E-2</v>
      </c>
      <c r="Q106" s="34">
        <v>2.2703808419999999E-2</v>
      </c>
      <c r="R106" s="34">
        <v>2.309933673E-2</v>
      </c>
      <c r="S106" s="34">
        <v>2.3278113990000002E-2</v>
      </c>
      <c r="T106" s="34">
        <v>2.3493554819999998E-2</v>
      </c>
      <c r="U106" s="34">
        <v>2.371267782E-2</v>
      </c>
      <c r="V106" s="34">
        <v>2.3947659E-2</v>
      </c>
      <c r="W106" s="34">
        <v>2.421779022E-2</v>
      </c>
      <c r="X106" s="34">
        <v>2.449259757E-2</v>
      </c>
      <c r="Y106" s="34">
        <v>2.4765078150000001E-2</v>
      </c>
      <c r="Z106" s="34">
        <v>2.5029471509999991E-2</v>
      </c>
      <c r="AA106" s="34">
        <v>2.5239807E-2</v>
      </c>
      <c r="AB106" s="34">
        <v>2.547815409E-2</v>
      </c>
      <c r="AC106" s="34">
        <v>2.5708007339999998E-2</v>
      </c>
      <c r="AD106" s="34">
        <v>2.595114351E-2</v>
      </c>
      <c r="AE106" s="34">
        <v>2.6199430199999998E-2</v>
      </c>
      <c r="AF106" s="34">
        <v>2.6467483140000001E-2</v>
      </c>
      <c r="AG106" s="34">
        <v>2.670519771E-2</v>
      </c>
      <c r="AH106" s="34">
        <v>2.6947588410000001E-2</v>
      </c>
      <c r="AI106" s="34">
        <v>2.7209451690000001E-2</v>
      </c>
      <c r="AJ106" s="34">
        <v>2.7437701049999999E-2</v>
      </c>
      <c r="AK106" s="33">
        <v>7.8300000000000002E-3</v>
      </c>
    </row>
    <row r="107" spans="1:37" ht="15" customHeight="1" x14ac:dyDescent="0.2">
      <c r="A107" s="16" t="s">
        <v>548</v>
      </c>
      <c r="B107" s="16"/>
      <c r="C107" s="34"/>
      <c r="D107" s="34"/>
      <c r="E107" s="34">
        <v>4.3186613220000003E-2</v>
      </c>
      <c r="F107" s="34">
        <v>4.4258757209999999E-2</v>
      </c>
      <c r="G107" s="34">
        <v>4.6542561029999999E-2</v>
      </c>
      <c r="H107" s="34">
        <v>4.8617678429999998E-2</v>
      </c>
      <c r="I107" s="34">
        <v>4.9559026319999998E-2</v>
      </c>
      <c r="J107" s="34">
        <v>5.070508479E-2</v>
      </c>
      <c r="K107" s="34">
        <v>5.2122155490000002E-2</v>
      </c>
      <c r="L107" s="34">
        <v>5.2945786889999992E-2</v>
      </c>
      <c r="M107" s="34">
        <v>5.3356766759999993E-2</v>
      </c>
      <c r="N107" s="34">
        <v>5.3821262340000002E-2</v>
      </c>
      <c r="O107" s="34">
        <v>5.4039413969999998E-2</v>
      </c>
      <c r="P107" s="34">
        <v>5.3987231070000002E-2</v>
      </c>
      <c r="Q107" s="34">
        <v>5.4192528990000002E-2</v>
      </c>
      <c r="R107" s="34">
        <v>5.4627454259999993E-2</v>
      </c>
      <c r="S107" s="34">
        <v>5.4877096349999988E-2</v>
      </c>
      <c r="T107" s="34">
        <v>5.532189345E-2</v>
      </c>
      <c r="U107" s="34">
        <v>5.5453909409999988E-2</v>
      </c>
      <c r="V107" s="34">
        <v>5.5605375360000001E-2</v>
      </c>
      <c r="W107" s="34">
        <v>5.538860172E-2</v>
      </c>
      <c r="X107" s="34">
        <v>5.5510068150000001E-2</v>
      </c>
      <c r="Y107" s="34">
        <v>5.562941112E-2</v>
      </c>
      <c r="Z107" s="34">
        <v>5.6573063190000002E-2</v>
      </c>
      <c r="AA107" s="34">
        <v>5.6687413769999993E-2</v>
      </c>
      <c r="AB107" s="34">
        <v>5.6824354349999988E-2</v>
      </c>
      <c r="AC107" s="34">
        <v>5.6972341439999991E-2</v>
      </c>
      <c r="AD107" s="34">
        <v>5.7005051760000001E-2</v>
      </c>
      <c r="AE107" s="34">
        <v>5.6890949670000003E-2</v>
      </c>
      <c r="AF107" s="34">
        <v>5.6937259169999997E-2</v>
      </c>
      <c r="AG107" s="34">
        <v>5.699375676E-2</v>
      </c>
      <c r="AH107" s="34">
        <v>5.7113461169999998E-2</v>
      </c>
      <c r="AI107" s="34">
        <v>5.7134921669999998E-2</v>
      </c>
      <c r="AJ107" s="34">
        <v>5.6846108519999987E-2</v>
      </c>
      <c r="AK107" s="33">
        <v>9.1850000000000005E-3</v>
      </c>
    </row>
    <row r="108" spans="1:37" ht="15" customHeight="1" x14ac:dyDescent="0.2">
      <c r="A108" s="16" t="s">
        <v>549</v>
      </c>
      <c r="B108" s="16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3">
        <v>4.9936000000000001E-2</v>
      </c>
    </row>
    <row r="109" spans="1:37" ht="15" customHeight="1" x14ac:dyDescent="0.2">
      <c r="A109" s="16" t="s">
        <v>550</v>
      </c>
      <c r="B109" s="16"/>
      <c r="C109" s="34"/>
      <c r="D109" s="34"/>
      <c r="E109" s="34">
        <f t="shared" ref="E109:AJ109" si="18">SUM(E105:E108)</f>
        <v>0.20424701061</v>
      </c>
      <c r="F109" s="34">
        <f t="shared" si="18"/>
        <v>0.21187929060000002</v>
      </c>
      <c r="G109" s="34">
        <f t="shared" si="18"/>
        <v>0.21886328277</v>
      </c>
      <c r="H109" s="34">
        <f t="shared" si="18"/>
        <v>0.22539061809000002</v>
      </c>
      <c r="I109" s="34">
        <f t="shared" si="18"/>
        <v>0.23083801587</v>
      </c>
      <c r="J109" s="34">
        <f t="shared" si="18"/>
        <v>0.23534564706</v>
      </c>
      <c r="K109" s="34">
        <f t="shared" si="18"/>
        <v>0.23820102306000002</v>
      </c>
      <c r="L109" s="34">
        <f t="shared" si="18"/>
        <v>0.23784816725999999</v>
      </c>
      <c r="M109" s="34">
        <f t="shared" si="18"/>
        <v>0.23880702240000001</v>
      </c>
      <c r="N109" s="34">
        <f t="shared" si="18"/>
        <v>0.23958996921</v>
      </c>
      <c r="O109" s="34">
        <f t="shared" si="18"/>
        <v>0.24137326899</v>
      </c>
      <c r="P109" s="34">
        <f t="shared" si="18"/>
        <v>0.24272491905000002</v>
      </c>
      <c r="Q109" s="34">
        <f t="shared" si="18"/>
        <v>0.24525730323</v>
      </c>
      <c r="R109" s="34">
        <f t="shared" si="18"/>
        <v>0.24741105642</v>
      </c>
      <c r="S109" s="34">
        <f t="shared" si="18"/>
        <v>0.24891527933999996</v>
      </c>
      <c r="T109" s="34">
        <f t="shared" si="18"/>
        <v>0.25078884876000002</v>
      </c>
      <c r="U109" s="34">
        <f t="shared" si="18"/>
        <v>0.25298461935</v>
      </c>
      <c r="V109" s="34">
        <f t="shared" si="18"/>
        <v>0.25511826743999999</v>
      </c>
      <c r="W109" s="34">
        <f t="shared" si="18"/>
        <v>0.25676198361000002</v>
      </c>
      <c r="X109" s="34">
        <f t="shared" si="18"/>
        <v>0.25882948818000001</v>
      </c>
      <c r="Y109" s="34">
        <f t="shared" si="18"/>
        <v>0.26117704098</v>
      </c>
      <c r="Z109" s="34">
        <f t="shared" si="18"/>
        <v>0.26460999809999997</v>
      </c>
      <c r="AA109" s="34">
        <f t="shared" si="18"/>
        <v>0.26715401613</v>
      </c>
      <c r="AB109" s="34">
        <f t="shared" si="18"/>
        <v>0.26977845455999999</v>
      </c>
      <c r="AC109" s="34">
        <f t="shared" si="18"/>
        <v>0.27230934779999999</v>
      </c>
      <c r="AD109" s="34">
        <f t="shared" si="18"/>
        <v>0.27493159499999997</v>
      </c>
      <c r="AE109" s="34">
        <f t="shared" si="18"/>
        <v>0.27736932708000001</v>
      </c>
      <c r="AF109" s="34">
        <f t="shared" si="18"/>
        <v>0.28037885724</v>
      </c>
      <c r="AG109" s="34">
        <f t="shared" si="18"/>
        <v>0.28289213027999999</v>
      </c>
      <c r="AH109" s="34">
        <f t="shared" si="18"/>
        <v>0.28569331286999999</v>
      </c>
      <c r="AI109" s="34">
        <f t="shared" si="18"/>
        <v>0.28874671280999997</v>
      </c>
      <c r="AJ109" s="34">
        <f t="shared" si="18"/>
        <v>0.29101569759000001</v>
      </c>
      <c r="AK109" s="33">
        <v>9.3620000000000005E-3</v>
      </c>
    </row>
    <row r="110" spans="1:37" ht="15" customHeight="1" x14ac:dyDescent="0.2">
      <c r="A110" s="16" t="s">
        <v>551</v>
      </c>
      <c r="B110" s="16"/>
      <c r="C110" s="34"/>
      <c r="D110" s="34"/>
      <c r="E110" s="34">
        <v>1.3077350999999999E-2</v>
      </c>
      <c r="F110" s="34">
        <v>1.2982473E-2</v>
      </c>
      <c r="G110" s="34">
        <v>1.1515817249999999E-2</v>
      </c>
      <c r="H110" s="34">
        <v>1.082284641E-2</v>
      </c>
      <c r="I110" s="34">
        <v>1.1035689390000001E-2</v>
      </c>
      <c r="J110" s="34">
        <v>1.0781393760000001E-2</v>
      </c>
      <c r="K110" s="34">
        <v>1.0600493040000001E-2</v>
      </c>
      <c r="L110" s="34">
        <v>1.047197853E-2</v>
      </c>
      <c r="M110" s="34">
        <v>1.0336257810000001E-2</v>
      </c>
      <c r="N110" s="34">
        <v>1.02104541E-2</v>
      </c>
      <c r="O110" s="34">
        <v>1.007886735E-2</v>
      </c>
      <c r="P110" s="34">
        <v>9.9812785500000001E-3</v>
      </c>
      <c r="Q110" s="34">
        <v>9.9646297199999997E-3</v>
      </c>
      <c r="R110" s="34">
        <v>9.9911729699999983E-3</v>
      </c>
      <c r="S110" s="34">
        <v>1.006020801E-2</v>
      </c>
      <c r="T110" s="34">
        <v>1.008629946E-2</v>
      </c>
      <c r="U110" s="34">
        <v>1.0079093250000001E-2</v>
      </c>
      <c r="V110" s="34">
        <v>1.0116457109999999E-2</v>
      </c>
      <c r="W110" s="34">
        <v>1.013360292E-2</v>
      </c>
      <c r="X110" s="34">
        <v>1.015931034E-2</v>
      </c>
      <c r="Y110" s="34">
        <v>1.016319582E-2</v>
      </c>
      <c r="Z110" s="34">
        <v>1.016405424E-2</v>
      </c>
      <c r="AA110" s="34">
        <v>1.0120094099999999E-2</v>
      </c>
      <c r="AB110" s="34">
        <v>1.0129017150000001E-2</v>
      </c>
      <c r="AC110" s="34">
        <v>1.0069447319999999E-2</v>
      </c>
      <c r="AD110" s="34">
        <v>1.004855157E-2</v>
      </c>
      <c r="AE110" s="34">
        <v>1.0020585150000001E-2</v>
      </c>
      <c r="AF110" s="34">
        <v>9.9780481799999991E-3</v>
      </c>
      <c r="AG110" s="34">
        <v>9.9049017599999994E-3</v>
      </c>
      <c r="AH110" s="34">
        <v>9.8728691399999988E-3</v>
      </c>
      <c r="AI110" s="34">
        <v>9.7893087299999997E-3</v>
      </c>
      <c r="AJ110" s="34">
        <v>9.7193926799999993E-3</v>
      </c>
      <c r="AK110" s="33">
        <v>-4.522E-3</v>
      </c>
    </row>
    <row r="111" spans="1:37" ht="15" customHeight="1" x14ac:dyDescent="0.2">
      <c r="A111" s="16" t="s">
        <v>552</v>
      </c>
      <c r="B111" s="16"/>
      <c r="C111" s="34"/>
      <c r="D111" s="34"/>
      <c r="E111" s="34">
        <v>1.1511254070000001E-2</v>
      </c>
      <c r="F111" s="34">
        <v>1.027293804E-2</v>
      </c>
      <c r="G111" s="34">
        <v>1.0646441099999999E-2</v>
      </c>
      <c r="H111" s="34">
        <v>1.11815982E-2</v>
      </c>
      <c r="I111" s="34">
        <v>1.145859678E-2</v>
      </c>
      <c r="J111" s="34">
        <v>1.1691431909999999E-2</v>
      </c>
      <c r="K111" s="34">
        <v>1.1889749519999999E-2</v>
      </c>
      <c r="L111" s="34">
        <v>1.205088399E-2</v>
      </c>
      <c r="M111" s="34">
        <v>1.203845949E-2</v>
      </c>
      <c r="N111" s="34">
        <v>1.2019845330000001E-2</v>
      </c>
      <c r="O111" s="34">
        <v>1.199174337E-2</v>
      </c>
      <c r="P111" s="34">
        <v>1.1965606740000001E-2</v>
      </c>
      <c r="Q111" s="34">
        <v>1.1796362459999999E-2</v>
      </c>
      <c r="R111" s="34">
        <v>1.1637825839999999E-2</v>
      </c>
      <c r="S111" s="34">
        <v>1.1485975860000001E-2</v>
      </c>
      <c r="T111" s="34">
        <v>1.133674632E-2</v>
      </c>
      <c r="U111" s="34">
        <v>1.115365437E-2</v>
      </c>
      <c r="V111" s="34">
        <v>1.109232252E-2</v>
      </c>
      <c r="W111" s="34">
        <v>1.103625414E-2</v>
      </c>
      <c r="X111" s="34">
        <v>1.098115713E-2</v>
      </c>
      <c r="Y111" s="34">
        <v>1.0926737820000001E-2</v>
      </c>
      <c r="Z111" s="34">
        <v>1.089052605E-2</v>
      </c>
      <c r="AA111" s="34">
        <v>1.085695731E-2</v>
      </c>
      <c r="AB111" s="34">
        <v>1.0823546700000001E-2</v>
      </c>
      <c r="AC111" s="34">
        <v>1.0795218840000001E-2</v>
      </c>
      <c r="AD111" s="34">
        <v>1.077522669E-2</v>
      </c>
      <c r="AE111" s="34">
        <v>1.075841973E-2</v>
      </c>
      <c r="AF111" s="34">
        <v>1.074728286E-2</v>
      </c>
      <c r="AG111" s="34">
        <v>1.073447433E-2</v>
      </c>
      <c r="AH111" s="34">
        <v>1.0720762199999999E-2</v>
      </c>
      <c r="AI111" s="34">
        <v>1.07085636E-2</v>
      </c>
      <c r="AJ111" s="34">
        <v>1.069279578E-2</v>
      </c>
      <c r="AK111" s="33">
        <v>-1.155E-3</v>
      </c>
    </row>
    <row r="112" spans="1:37" ht="15" customHeight="1" x14ac:dyDescent="0.2">
      <c r="A112" s="16" t="s">
        <v>553</v>
      </c>
      <c r="B112" s="16"/>
      <c r="C112" s="34"/>
      <c r="D112" s="34"/>
      <c r="E112" s="34">
        <f t="shared" ref="E112:AJ112" si="19">SUM(E110:E111)</f>
        <v>2.4588605069999998E-2</v>
      </c>
      <c r="F112" s="34">
        <f t="shared" si="19"/>
        <v>2.325541104E-2</v>
      </c>
      <c r="G112" s="34">
        <f t="shared" si="19"/>
        <v>2.2162258349999998E-2</v>
      </c>
      <c r="H112" s="34">
        <f t="shared" si="19"/>
        <v>2.200444461E-2</v>
      </c>
      <c r="I112" s="34">
        <f t="shared" si="19"/>
        <v>2.2494286170000002E-2</v>
      </c>
      <c r="J112" s="34">
        <f t="shared" si="19"/>
        <v>2.2472825670000002E-2</v>
      </c>
      <c r="K112" s="34">
        <f t="shared" si="19"/>
        <v>2.2490242559999998E-2</v>
      </c>
      <c r="L112" s="34">
        <f t="shared" si="19"/>
        <v>2.2522862519999999E-2</v>
      </c>
      <c r="M112" s="34">
        <f t="shared" si="19"/>
        <v>2.2374717299999999E-2</v>
      </c>
      <c r="N112" s="34">
        <f t="shared" si="19"/>
        <v>2.2230299430000003E-2</v>
      </c>
      <c r="O112" s="34">
        <f t="shared" si="19"/>
        <v>2.2070610720000002E-2</v>
      </c>
      <c r="P112" s="34">
        <f t="shared" si="19"/>
        <v>2.1946885290000002E-2</v>
      </c>
      <c r="Q112" s="34">
        <f t="shared" si="19"/>
        <v>2.1760992180000001E-2</v>
      </c>
      <c r="R112" s="34">
        <f t="shared" si="19"/>
        <v>2.1628998809999998E-2</v>
      </c>
      <c r="S112" s="34">
        <f t="shared" si="19"/>
        <v>2.1546183869999999E-2</v>
      </c>
      <c r="T112" s="34">
        <f t="shared" si="19"/>
        <v>2.142304578E-2</v>
      </c>
      <c r="U112" s="34">
        <f t="shared" si="19"/>
        <v>2.1232747619999999E-2</v>
      </c>
      <c r="V112" s="34">
        <f t="shared" si="19"/>
        <v>2.1208779630000001E-2</v>
      </c>
      <c r="W112" s="34">
        <f t="shared" si="19"/>
        <v>2.1169857059999998E-2</v>
      </c>
      <c r="X112" s="34">
        <f t="shared" si="19"/>
        <v>2.114046747E-2</v>
      </c>
      <c r="Y112" s="34">
        <f t="shared" si="19"/>
        <v>2.1089933640000003E-2</v>
      </c>
      <c r="Z112" s="34">
        <f t="shared" si="19"/>
        <v>2.105458029E-2</v>
      </c>
      <c r="AA112" s="34">
        <f t="shared" si="19"/>
        <v>2.0977051409999999E-2</v>
      </c>
      <c r="AB112" s="34">
        <f t="shared" si="19"/>
        <v>2.0952563850000001E-2</v>
      </c>
      <c r="AC112" s="34">
        <f t="shared" si="19"/>
        <v>2.086466616E-2</v>
      </c>
      <c r="AD112" s="34">
        <f t="shared" si="19"/>
        <v>2.0823778260000002E-2</v>
      </c>
      <c r="AE112" s="34">
        <f t="shared" si="19"/>
        <v>2.077900488E-2</v>
      </c>
      <c r="AF112" s="34">
        <f t="shared" si="19"/>
        <v>2.0725331039999999E-2</v>
      </c>
      <c r="AG112" s="34">
        <f t="shared" si="19"/>
        <v>2.0639376090000001E-2</v>
      </c>
      <c r="AH112" s="34">
        <f t="shared" si="19"/>
        <v>2.0593631339999998E-2</v>
      </c>
      <c r="AI112" s="34">
        <f t="shared" si="19"/>
        <v>2.049787233E-2</v>
      </c>
      <c r="AJ112" s="34">
        <f t="shared" si="19"/>
        <v>2.0412188460000001E-2</v>
      </c>
      <c r="AK112" s="33">
        <v>-2.7520000000000001E-3</v>
      </c>
    </row>
    <row r="113" spans="1:37" ht="15" customHeight="1" x14ac:dyDescent="0.2">
      <c r="A113" s="16" t="s">
        <v>554</v>
      </c>
      <c r="B113" s="16"/>
      <c r="C113" s="34"/>
      <c r="D113" s="34"/>
      <c r="E113" s="34">
        <v>3.671387793E-2</v>
      </c>
      <c r="F113" s="34">
        <v>3.4895382930000003E-2</v>
      </c>
      <c r="G113" s="34">
        <v>3.5826926760000002E-2</v>
      </c>
      <c r="H113" s="34">
        <v>3.6871917570000003E-2</v>
      </c>
      <c r="I113" s="34">
        <v>3.7492961849999999E-2</v>
      </c>
      <c r="J113" s="34">
        <v>3.819745359E-2</v>
      </c>
      <c r="K113" s="34">
        <v>3.8973171600000002E-2</v>
      </c>
      <c r="L113" s="34">
        <v>3.9762850230000001E-2</v>
      </c>
      <c r="M113" s="34">
        <v>4.0320732870000001E-2</v>
      </c>
      <c r="N113" s="34">
        <v>4.0910286689999999E-2</v>
      </c>
      <c r="O113" s="34">
        <v>4.1513688179999987E-2</v>
      </c>
      <c r="P113" s="34">
        <v>4.2130801799999999E-2</v>
      </c>
      <c r="Q113" s="34">
        <v>4.2585696630000003E-2</v>
      </c>
      <c r="R113" s="34">
        <v>4.2915985019999998E-2</v>
      </c>
      <c r="S113" s="34">
        <v>4.3232177250000003E-2</v>
      </c>
      <c r="T113" s="34">
        <v>4.3658699039999999E-2</v>
      </c>
      <c r="U113" s="34">
        <v>4.4043067890000002E-2</v>
      </c>
      <c r="V113" s="34">
        <v>4.4385306389999997E-2</v>
      </c>
      <c r="W113" s="34">
        <v>4.4652252420000003E-2</v>
      </c>
      <c r="X113" s="34">
        <v>4.4970726240000002E-2</v>
      </c>
      <c r="Y113" s="34">
        <v>4.5220436099999997E-2</v>
      </c>
      <c r="Z113" s="34">
        <v>4.5599564069999987E-2</v>
      </c>
      <c r="AA113" s="34">
        <v>4.6021725989999998E-2</v>
      </c>
      <c r="AB113" s="34">
        <v>4.6375914599999998E-2</v>
      </c>
      <c r="AC113" s="34">
        <v>4.6819424069999997E-2</v>
      </c>
      <c r="AD113" s="34">
        <v>4.7346742439999992E-2</v>
      </c>
      <c r="AE113" s="34">
        <v>4.7911266539999997E-2</v>
      </c>
      <c r="AF113" s="34">
        <v>4.8490180469999991E-2</v>
      </c>
      <c r="AG113" s="34">
        <v>4.9057460549999987E-2</v>
      </c>
      <c r="AH113" s="34">
        <v>4.9543168140000003E-2</v>
      </c>
      <c r="AI113" s="34">
        <v>5.0025238739999998E-2</v>
      </c>
      <c r="AJ113" s="34">
        <v>5.048837892E-2</v>
      </c>
      <c r="AK113" s="33">
        <v>1.3637E-2</v>
      </c>
    </row>
    <row r="114" spans="1:37" ht="15" customHeight="1" x14ac:dyDescent="0.2">
      <c r="A114" s="16" t="s">
        <v>555</v>
      </c>
      <c r="B114" s="16"/>
      <c r="C114" s="34"/>
      <c r="D114" s="34"/>
      <c r="E114" s="34">
        <v>6.8509280339999992E-2</v>
      </c>
      <c r="F114" s="34">
        <v>6.7506284339999986E-2</v>
      </c>
      <c r="G114" s="34">
        <v>6.8967586260000005E-2</v>
      </c>
      <c r="H114" s="34">
        <v>7.0762090679999987E-2</v>
      </c>
      <c r="I114" s="34">
        <v>7.1958073050000002E-2</v>
      </c>
      <c r="J114" s="34">
        <v>7.3090758239999998E-2</v>
      </c>
      <c r="K114" s="34">
        <v>7.4018348819999996E-2</v>
      </c>
      <c r="L114" s="34">
        <v>7.4972414879999991E-2</v>
      </c>
      <c r="M114" s="34">
        <v>7.5549544199999999E-2</v>
      </c>
      <c r="N114" s="34">
        <v>7.6203163259999998E-2</v>
      </c>
      <c r="O114" s="34">
        <v>7.6887188459999992E-2</v>
      </c>
      <c r="P114" s="34">
        <v>7.7641558919999992E-2</v>
      </c>
      <c r="Q114" s="34">
        <v>7.8117936839999999E-2</v>
      </c>
      <c r="R114" s="34">
        <v>7.8563479409999998E-2</v>
      </c>
      <c r="S114" s="34">
        <v>7.8966033209999995E-2</v>
      </c>
      <c r="T114" s="34">
        <v>7.9443856889999998E-2</v>
      </c>
      <c r="U114" s="34">
        <v>7.9918721279999994E-2</v>
      </c>
      <c r="V114" s="34">
        <v>8.0285289209999985E-2</v>
      </c>
      <c r="W114" s="34">
        <v>8.0658814859999997E-2</v>
      </c>
      <c r="X114" s="34">
        <v>8.1004825889999993E-2</v>
      </c>
      <c r="Y114" s="34">
        <v>8.1383411699999991E-2</v>
      </c>
      <c r="Z114" s="34">
        <v>8.1888975899999994E-2</v>
      </c>
      <c r="AA114" s="34">
        <v>8.2395127440000007E-2</v>
      </c>
      <c r="AB114" s="34">
        <v>8.2887273179999998E-2</v>
      </c>
      <c r="AC114" s="34">
        <v>8.33763015E-2</v>
      </c>
      <c r="AD114" s="34">
        <v>8.3880487710000007E-2</v>
      </c>
      <c r="AE114" s="34">
        <v>8.4393212940000004E-2</v>
      </c>
      <c r="AF114" s="34">
        <v>8.4889921859999995E-2</v>
      </c>
      <c r="AG114" s="34">
        <v>8.5334221979999986E-2</v>
      </c>
      <c r="AH114" s="34">
        <v>8.5726000349999998E-2</v>
      </c>
      <c r="AI114" s="34">
        <v>8.6127469829999997E-2</v>
      </c>
      <c r="AJ114" s="34">
        <v>8.6329808460000004E-2</v>
      </c>
      <c r="AK114" s="33">
        <v>9.4739999999999998E-3</v>
      </c>
    </row>
    <row r="115" spans="1:37" ht="15" customHeight="1" x14ac:dyDescent="0.15">
      <c r="A115" s="19" t="s">
        <v>556</v>
      </c>
      <c r="B115" s="19"/>
      <c r="C115" s="35"/>
      <c r="D115" s="35"/>
      <c r="E115" s="35">
        <v>0.48881674205999998</v>
      </c>
      <c r="F115" s="35">
        <v>0.49581824147999992</v>
      </c>
      <c r="G115" s="35">
        <v>0.51009654464999998</v>
      </c>
      <c r="H115" s="35">
        <v>0.52436520189000002</v>
      </c>
      <c r="I115" s="35">
        <v>0.53525242979999998</v>
      </c>
      <c r="J115" s="35">
        <v>0.54513722645999996</v>
      </c>
      <c r="K115" s="35">
        <v>0.55414180377</v>
      </c>
      <c r="L115" s="35">
        <v>0.56033098938000003</v>
      </c>
      <c r="M115" s="35">
        <v>0.56495803130999989</v>
      </c>
      <c r="N115" s="35">
        <v>0.57002781464999996</v>
      </c>
      <c r="O115" s="35">
        <v>0.57567788991000002</v>
      </c>
      <c r="P115" s="35">
        <v>0.58139794898999997</v>
      </c>
      <c r="Q115" s="35">
        <v>0.58706855855999995</v>
      </c>
      <c r="R115" s="35">
        <v>0.59213355282000002</v>
      </c>
      <c r="S115" s="35">
        <v>0.59648542595999998</v>
      </c>
      <c r="T115" s="35">
        <v>0.60159869504999997</v>
      </c>
      <c r="U115" s="35">
        <v>0.60677573570999999</v>
      </c>
      <c r="V115" s="35">
        <v>0.61156648736999997</v>
      </c>
      <c r="W115" s="35">
        <v>0.61584636617999999</v>
      </c>
      <c r="X115" s="35">
        <v>0.62053103519999997</v>
      </c>
      <c r="Y115" s="35">
        <v>0.62543835125999991</v>
      </c>
      <c r="Z115" s="35">
        <v>0.63196616097000002</v>
      </c>
      <c r="AA115" s="35">
        <v>0.63747116324999997</v>
      </c>
      <c r="AB115" s="35">
        <v>0.64340964503999998</v>
      </c>
      <c r="AC115" s="35">
        <v>0.64911436551000001</v>
      </c>
      <c r="AD115" s="35">
        <v>0.65530131470999997</v>
      </c>
      <c r="AE115" s="35">
        <v>0.66138803207999997</v>
      </c>
      <c r="AF115" s="35">
        <v>0.66824782442999997</v>
      </c>
      <c r="AG115" s="35">
        <v>0.67435417250999996</v>
      </c>
      <c r="AH115" s="35">
        <v>0.68057326728</v>
      </c>
      <c r="AI115" s="35">
        <v>0.68723248301999995</v>
      </c>
      <c r="AJ115" s="35">
        <v>0.69233944950000004</v>
      </c>
      <c r="AK115" s="29">
        <v>9.9469999999999992E-3</v>
      </c>
    </row>
    <row r="116" spans="1:37" ht="15" customHeight="1" x14ac:dyDescent="0.2">
      <c r="A116" s="16" t="s">
        <v>557</v>
      </c>
      <c r="B116" s="16"/>
      <c r="C116" s="34"/>
      <c r="D116" s="34"/>
      <c r="E116" s="34">
        <v>0.13136685894</v>
      </c>
      <c r="F116" s="34">
        <v>0.12753751509</v>
      </c>
      <c r="G116" s="34">
        <v>0.12816788904000001</v>
      </c>
      <c r="H116" s="34">
        <v>0.12866554674</v>
      </c>
      <c r="I116" s="34">
        <v>0.12817358172000001</v>
      </c>
      <c r="J116" s="34">
        <v>0.12862526877</v>
      </c>
      <c r="K116" s="34">
        <v>0.12714776982000001</v>
      </c>
      <c r="L116" s="34">
        <v>0.12633934149000001</v>
      </c>
      <c r="M116" s="34">
        <v>0.12669321384000001</v>
      </c>
      <c r="N116" s="34">
        <v>0.1271945763</v>
      </c>
      <c r="O116" s="34">
        <v>0.1278711468</v>
      </c>
      <c r="P116" s="34">
        <v>0.12895417916999999</v>
      </c>
      <c r="Q116" s="34">
        <v>0.12940690535999999</v>
      </c>
      <c r="R116" s="34">
        <v>0.12955082625</v>
      </c>
      <c r="S116" s="34">
        <v>0.12956083362000001</v>
      </c>
      <c r="T116" s="34">
        <v>0.12941869734</v>
      </c>
      <c r="U116" s="34">
        <v>0.12960931176000001</v>
      </c>
      <c r="V116" s="34">
        <v>0.12968562078000001</v>
      </c>
      <c r="W116" s="34">
        <v>0.1296885123</v>
      </c>
      <c r="X116" s="34">
        <v>0.12957739208999999</v>
      </c>
      <c r="Y116" s="34">
        <v>0.12948920073</v>
      </c>
      <c r="Z116" s="34">
        <v>0.12962887470000001</v>
      </c>
      <c r="AA116" s="34">
        <v>0.13001261103</v>
      </c>
      <c r="AB116" s="34">
        <v>0.13047448616999999</v>
      </c>
      <c r="AC116" s="34">
        <v>0.13079512863000001</v>
      </c>
      <c r="AD116" s="34">
        <v>0.13136039820000001</v>
      </c>
      <c r="AE116" s="34">
        <v>0.13197039596999999</v>
      </c>
      <c r="AF116" s="34">
        <v>0.13264371351000001</v>
      </c>
      <c r="AG116" s="34">
        <v>0.13308873651</v>
      </c>
      <c r="AH116" s="34">
        <v>0.13330844685000001</v>
      </c>
      <c r="AI116" s="34">
        <v>0.13345846704</v>
      </c>
      <c r="AJ116" s="34">
        <v>0.13346226216000001</v>
      </c>
      <c r="AK116" s="33">
        <v>2.0569999999999998E-3</v>
      </c>
    </row>
    <row r="117" spans="1:37" ht="15.75" customHeight="1" x14ac:dyDescent="0.15">
      <c r="A117" s="19" t="s">
        <v>558</v>
      </c>
      <c r="B117" s="19"/>
      <c r="C117" s="35"/>
      <c r="D117" s="35"/>
      <c r="E117" s="35">
        <f t="shared" ref="E117:AJ117" si="20">E115+E116</f>
        <v>0.62018360099999992</v>
      </c>
      <c r="F117" s="35">
        <f t="shared" si="20"/>
        <v>0.62335575656999986</v>
      </c>
      <c r="G117" s="35">
        <f t="shared" si="20"/>
        <v>0.63826443368999997</v>
      </c>
      <c r="H117" s="35">
        <f t="shared" si="20"/>
        <v>0.65303074862999999</v>
      </c>
      <c r="I117" s="35">
        <f t="shared" si="20"/>
        <v>0.66342601152000003</v>
      </c>
      <c r="J117" s="35">
        <f t="shared" si="20"/>
        <v>0.67376249522999998</v>
      </c>
      <c r="K117" s="35">
        <f t="shared" si="20"/>
        <v>0.68128957358999997</v>
      </c>
      <c r="L117" s="35">
        <f t="shared" si="20"/>
        <v>0.68667033087000007</v>
      </c>
      <c r="M117" s="35">
        <f t="shared" si="20"/>
        <v>0.69165124514999987</v>
      </c>
      <c r="N117" s="35">
        <f t="shared" si="20"/>
        <v>0.69722239094999994</v>
      </c>
      <c r="O117" s="35">
        <f t="shared" si="20"/>
        <v>0.70354903671000002</v>
      </c>
      <c r="P117" s="35">
        <f t="shared" si="20"/>
        <v>0.71035212815999993</v>
      </c>
      <c r="Q117" s="35">
        <f t="shared" si="20"/>
        <v>0.71647546391999994</v>
      </c>
      <c r="R117" s="35">
        <f t="shared" si="20"/>
        <v>0.72168437907000005</v>
      </c>
      <c r="S117" s="35">
        <f t="shared" si="20"/>
        <v>0.72604625958000002</v>
      </c>
      <c r="T117" s="35">
        <f t="shared" si="20"/>
        <v>0.73101739238999996</v>
      </c>
      <c r="U117" s="35">
        <f t="shared" si="20"/>
        <v>0.73638504747</v>
      </c>
      <c r="V117" s="35">
        <f t="shared" si="20"/>
        <v>0.74125210814999998</v>
      </c>
      <c r="W117" s="35">
        <f t="shared" si="20"/>
        <v>0.74553487848</v>
      </c>
      <c r="X117" s="35">
        <f t="shared" si="20"/>
        <v>0.75010842728999994</v>
      </c>
      <c r="Y117" s="35">
        <f t="shared" si="20"/>
        <v>0.75492755198999995</v>
      </c>
      <c r="Z117" s="35">
        <f t="shared" si="20"/>
        <v>0.76159503567000009</v>
      </c>
      <c r="AA117" s="35">
        <f t="shared" si="20"/>
        <v>0.76748377428000003</v>
      </c>
      <c r="AB117" s="35">
        <f t="shared" si="20"/>
        <v>0.77388413120999999</v>
      </c>
      <c r="AC117" s="35">
        <f t="shared" si="20"/>
        <v>0.77990949413999999</v>
      </c>
      <c r="AD117" s="35">
        <f t="shared" si="20"/>
        <v>0.78666171290999998</v>
      </c>
      <c r="AE117" s="35">
        <f t="shared" si="20"/>
        <v>0.7933584280499999</v>
      </c>
      <c r="AF117" s="35">
        <f t="shared" si="20"/>
        <v>0.80089153794000001</v>
      </c>
      <c r="AG117" s="35">
        <f t="shared" si="20"/>
        <v>0.80744290901999993</v>
      </c>
      <c r="AH117" s="35">
        <f t="shared" si="20"/>
        <v>0.81388171412999999</v>
      </c>
      <c r="AI117" s="35">
        <f t="shared" si="20"/>
        <v>0.82069095005999992</v>
      </c>
      <c r="AJ117" s="35">
        <f t="shared" si="20"/>
        <v>0.82580171166000005</v>
      </c>
      <c r="AK117" s="29">
        <v>8.3979999999999992E-3</v>
      </c>
    </row>
    <row r="118" spans="1:37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</row>
    <row r="119" spans="1:37" ht="15.75" customHeight="1" x14ac:dyDescent="0.2">
      <c r="A119" s="75" t="s">
        <v>559</v>
      </c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</row>
    <row r="120" spans="1:37" ht="15.75" customHeight="1" x14ac:dyDescent="0.2">
      <c r="A120" s="16" t="s">
        <v>97</v>
      </c>
      <c r="B120" s="5"/>
      <c r="C120" s="76"/>
      <c r="D120" s="76"/>
      <c r="E120" s="76">
        <f>Refineries!E105/10^15</f>
        <v>0</v>
      </c>
      <c r="F120" s="76">
        <f>Refineries!F105/10^15</f>
        <v>0</v>
      </c>
      <c r="G120" s="76">
        <f>Refineries!G105/10^15</f>
        <v>0</v>
      </c>
      <c r="H120" s="76">
        <f>Refineries!H105/10^15</f>
        <v>0</v>
      </c>
      <c r="I120" s="76">
        <f>Refineries!I105/10^15</f>
        <v>0</v>
      </c>
      <c r="J120" s="76">
        <f>Refineries!J105/10^15</f>
        <v>0</v>
      </c>
      <c r="K120" s="76">
        <f>Refineries!K105/10^15</f>
        <v>0</v>
      </c>
      <c r="L120" s="76">
        <f>Refineries!L105/10^15</f>
        <v>0</v>
      </c>
      <c r="M120" s="76">
        <f>Refineries!M105/10^15</f>
        <v>0</v>
      </c>
      <c r="N120" s="76">
        <f>Refineries!N105/10^15</f>
        <v>0</v>
      </c>
      <c r="O120" s="76">
        <f>Refineries!O105/10^15</f>
        <v>0</v>
      </c>
      <c r="P120" s="76">
        <f>Refineries!P105/10^15</f>
        <v>0</v>
      </c>
      <c r="Q120" s="76">
        <f>Refineries!Q105/10^15</f>
        <v>0</v>
      </c>
      <c r="R120" s="76">
        <f>Refineries!R105/10^15</f>
        <v>0</v>
      </c>
      <c r="S120" s="76">
        <f>Refineries!S105/10^15</f>
        <v>0</v>
      </c>
      <c r="T120" s="76">
        <f>Refineries!T105/10^15</f>
        <v>0</v>
      </c>
      <c r="U120" s="76">
        <f>Refineries!U105/10^15</f>
        <v>0</v>
      </c>
      <c r="V120" s="76">
        <f>Refineries!V105/10^15</f>
        <v>0</v>
      </c>
      <c r="W120" s="76">
        <f>Refineries!W105/10^15</f>
        <v>0</v>
      </c>
      <c r="X120" s="76">
        <f>Refineries!X105/10^15</f>
        <v>0</v>
      </c>
      <c r="Y120" s="76">
        <f>Refineries!Y105/10^15</f>
        <v>0</v>
      </c>
      <c r="Z120" s="76">
        <f>Refineries!Z105/10^15</f>
        <v>0</v>
      </c>
      <c r="AA120" s="76">
        <f>Refineries!AA105/10^15</f>
        <v>0</v>
      </c>
      <c r="AB120" s="76">
        <f>Refineries!AB105/10^15</f>
        <v>0</v>
      </c>
      <c r="AC120" s="76">
        <f>Refineries!AC105/10^15</f>
        <v>0</v>
      </c>
      <c r="AD120" s="76">
        <f>Refineries!AD105/10^15</f>
        <v>0</v>
      </c>
      <c r="AE120" s="76">
        <f>Refineries!AE105/10^15</f>
        <v>0</v>
      </c>
      <c r="AF120" s="76">
        <f>Refineries!AF105/10^15</f>
        <v>0</v>
      </c>
      <c r="AG120" s="76">
        <f>Refineries!AG105/10^15</f>
        <v>0</v>
      </c>
      <c r="AH120" s="76">
        <f>Refineries!AH105/10^15</f>
        <v>0</v>
      </c>
      <c r="AI120" s="76">
        <f>Refineries!AI105/10^15</f>
        <v>0</v>
      </c>
      <c r="AJ120" s="76">
        <f>Refineries!AJ105/10^15</f>
        <v>0</v>
      </c>
    </row>
    <row r="121" spans="1:37" ht="15" customHeight="1" x14ac:dyDescent="0.2">
      <c r="A121" s="16" t="s">
        <v>99</v>
      </c>
      <c r="B121" s="16" t="str">
        <f t="shared" ref="B121:B129" si="21">B95</f>
        <v>LPG/propane/butane</v>
      </c>
      <c r="C121" s="34"/>
      <c r="D121" s="34"/>
      <c r="E121" s="34">
        <f t="shared" ref="E121:AJ121" si="22">E95</f>
        <v>4.20957873E-3</v>
      </c>
      <c r="F121" s="34">
        <f t="shared" si="22"/>
        <v>4.2751123199999998E-3</v>
      </c>
      <c r="G121" s="34">
        <f t="shared" si="22"/>
        <v>4.50957393E-3</v>
      </c>
      <c r="H121" s="34">
        <f t="shared" si="22"/>
        <v>4.4533925999999998E-3</v>
      </c>
      <c r="I121" s="34">
        <f t="shared" si="22"/>
        <v>4.4196883199999993E-3</v>
      </c>
      <c r="J121" s="34">
        <f t="shared" si="22"/>
        <v>4.4109008099999999E-3</v>
      </c>
      <c r="K121" s="34">
        <f t="shared" si="22"/>
        <v>4.4202304800000014E-3</v>
      </c>
      <c r="L121" s="34">
        <f t="shared" si="22"/>
        <v>4.4534151899999997E-3</v>
      </c>
      <c r="M121" s="34">
        <f t="shared" si="22"/>
        <v>4.4797325399999997E-3</v>
      </c>
      <c r="N121" s="34">
        <f t="shared" si="22"/>
        <v>4.5156732300000004E-3</v>
      </c>
      <c r="O121" s="34">
        <f t="shared" si="22"/>
        <v>4.5459664199999994E-3</v>
      </c>
      <c r="P121" s="34">
        <f t="shared" si="22"/>
        <v>4.5886841100000004E-3</v>
      </c>
      <c r="Q121" s="34">
        <f t="shared" si="22"/>
        <v>4.6383369299999996E-3</v>
      </c>
      <c r="R121" s="34">
        <f t="shared" si="22"/>
        <v>4.6871765100000001E-3</v>
      </c>
      <c r="S121" s="34">
        <f t="shared" si="22"/>
        <v>4.7134486800000002E-3</v>
      </c>
      <c r="T121" s="34">
        <f t="shared" si="22"/>
        <v>4.7528230499999996E-3</v>
      </c>
      <c r="U121" s="34">
        <f t="shared" si="22"/>
        <v>4.7883571200000004E-3</v>
      </c>
      <c r="V121" s="34">
        <f t="shared" si="22"/>
        <v>4.8142904399999997E-3</v>
      </c>
      <c r="W121" s="34">
        <f t="shared" si="22"/>
        <v>4.8444029100000001E-3</v>
      </c>
      <c r="X121" s="34">
        <f t="shared" si="22"/>
        <v>4.8748542299999996E-3</v>
      </c>
      <c r="Y121" s="34">
        <f t="shared" si="22"/>
        <v>4.8994999199999997E-3</v>
      </c>
      <c r="Z121" s="34">
        <f t="shared" si="22"/>
        <v>4.9301545499999986E-3</v>
      </c>
      <c r="AA121" s="34">
        <f t="shared" si="22"/>
        <v>4.9632940799999997E-3</v>
      </c>
      <c r="AB121" s="34">
        <f t="shared" si="22"/>
        <v>4.9911249600000001E-3</v>
      </c>
      <c r="AC121" s="34">
        <f t="shared" si="22"/>
        <v>5.0275174500000004E-3</v>
      </c>
      <c r="AD121" s="34">
        <f t="shared" si="22"/>
        <v>5.0692185899999997E-3</v>
      </c>
      <c r="AE121" s="34">
        <f t="shared" si="22"/>
        <v>5.1150762899999994E-3</v>
      </c>
      <c r="AF121" s="34">
        <f t="shared" si="22"/>
        <v>5.1597818999999986E-3</v>
      </c>
      <c r="AG121" s="34">
        <f t="shared" si="22"/>
        <v>5.2023866399999999E-3</v>
      </c>
      <c r="AH121" s="34">
        <f t="shared" si="22"/>
        <v>5.2413995700000002E-3</v>
      </c>
      <c r="AI121" s="34">
        <f t="shared" si="22"/>
        <v>5.2819937999999999E-3</v>
      </c>
      <c r="AJ121" s="34">
        <f t="shared" si="22"/>
        <v>5.3191769399999998E-3</v>
      </c>
      <c r="AK121" s="33"/>
    </row>
    <row r="122" spans="1:37" ht="15" customHeight="1" x14ac:dyDescent="0.2">
      <c r="A122" s="16" t="s">
        <v>101</v>
      </c>
      <c r="B122" s="16" t="str">
        <f t="shared" si="21"/>
        <v>LPG/propane/butane</v>
      </c>
      <c r="C122" s="34"/>
      <c r="D122" s="34"/>
      <c r="E122" s="34">
        <f t="shared" ref="E122:AJ122" si="23">E96</f>
        <v>6.6437189999999993E-2</v>
      </c>
      <c r="F122" s="34">
        <f t="shared" si="23"/>
        <v>7.4147157000000005E-2</v>
      </c>
      <c r="G122" s="34">
        <f t="shared" si="23"/>
        <v>7.5843666000000004E-2</v>
      </c>
      <c r="H122" s="34">
        <f t="shared" si="23"/>
        <v>7.8037651979999997E-2</v>
      </c>
      <c r="I122" s="34">
        <f t="shared" si="23"/>
        <v>8.0110871819999999E-2</v>
      </c>
      <c r="J122" s="34">
        <f t="shared" si="23"/>
        <v>8.1648595709999994E-2</v>
      </c>
      <c r="K122" s="34">
        <f t="shared" si="23"/>
        <v>8.2740234869999998E-2</v>
      </c>
      <c r="L122" s="34">
        <f t="shared" si="23"/>
        <v>8.3633466059999995E-2</v>
      </c>
      <c r="M122" s="34">
        <f t="shared" si="23"/>
        <v>8.4465455759999988E-2</v>
      </c>
      <c r="N122" s="34">
        <f t="shared" si="23"/>
        <v>8.5415771879999991E-2</v>
      </c>
      <c r="O122" s="34">
        <f t="shared" si="23"/>
        <v>8.6353844220000003E-2</v>
      </c>
      <c r="P122" s="34">
        <f t="shared" si="23"/>
        <v>8.7457275359999989E-2</v>
      </c>
      <c r="Q122" s="34">
        <f t="shared" si="23"/>
        <v>8.8375355550000007E-2</v>
      </c>
      <c r="R122" s="34">
        <f t="shared" si="23"/>
        <v>8.9212924979999997E-2</v>
      </c>
      <c r="S122" s="34">
        <f t="shared" si="23"/>
        <v>9.0041887619999997E-2</v>
      </c>
      <c r="T122" s="34">
        <f t="shared" si="23"/>
        <v>9.0914968530000001E-2</v>
      </c>
      <c r="U122" s="34">
        <f t="shared" si="23"/>
        <v>9.185082705E-2</v>
      </c>
      <c r="V122" s="34">
        <f t="shared" si="23"/>
        <v>9.257138027999999E-2</v>
      </c>
      <c r="W122" s="34">
        <f t="shared" si="23"/>
        <v>9.3295050929999998E-2</v>
      </c>
      <c r="X122" s="34">
        <f t="shared" si="23"/>
        <v>9.4013345160000011E-2</v>
      </c>
      <c r="Y122" s="34">
        <f t="shared" si="23"/>
        <v>9.4815357929999997E-2</v>
      </c>
      <c r="Z122" s="34">
        <f t="shared" si="23"/>
        <v>9.5661376019999994E-2</v>
      </c>
      <c r="AA122" s="34">
        <f t="shared" si="23"/>
        <v>9.6435783809999995E-2</v>
      </c>
      <c r="AB122" s="34">
        <f t="shared" si="23"/>
        <v>9.7433787420000001E-2</v>
      </c>
      <c r="AC122" s="34">
        <f t="shared" si="23"/>
        <v>9.8235732419999999E-2</v>
      </c>
      <c r="AD122" s="34">
        <f t="shared" si="23"/>
        <v>9.9150514470000006E-2</v>
      </c>
      <c r="AE122" s="34">
        <f t="shared" si="23"/>
        <v>0.1000682784</v>
      </c>
      <c r="AF122" s="34">
        <f t="shared" si="23"/>
        <v>0.10114805781</v>
      </c>
      <c r="AG122" s="34">
        <f t="shared" si="23"/>
        <v>0.10203909777</v>
      </c>
      <c r="AH122" s="34">
        <f t="shared" si="23"/>
        <v>0.10292986664999999</v>
      </c>
      <c r="AI122" s="34">
        <f t="shared" si="23"/>
        <v>0.10402146063000001</v>
      </c>
      <c r="AJ122" s="34">
        <f t="shared" si="23"/>
        <v>0.10472443884</v>
      </c>
      <c r="AK122" s="33"/>
    </row>
    <row r="123" spans="1:37" ht="15" customHeight="1" x14ac:dyDescent="0.2">
      <c r="A123" s="16" t="s">
        <v>102</v>
      </c>
      <c r="B123" s="16" t="str">
        <f t="shared" si="21"/>
        <v>Petroleum Diesel</v>
      </c>
      <c r="C123" s="34"/>
      <c r="D123" s="34"/>
      <c r="E123" s="34">
        <f>E97+'Pipelines &amp; Military'!E66/10^3</f>
        <v>1.8478476000000001E-2</v>
      </c>
      <c r="F123" s="34">
        <f>F97+'Pipelines &amp; Military'!F66/10^3</f>
        <v>1.8475228999999999E-2</v>
      </c>
      <c r="G123" s="34">
        <f>G97+'Pipelines &amp; Military'!G66/10^3</f>
        <v>1.8597443450000001E-2</v>
      </c>
      <c r="H123" s="34">
        <f>H97+'Pipelines &amp; Military'!H66/10^3</f>
        <v>1.8735759729999999E-2</v>
      </c>
      <c r="I123" s="34">
        <f>I97+'Pipelines &amp; Military'!I66/10^3</f>
        <v>1.8822148760000001E-2</v>
      </c>
      <c r="J123" s="34">
        <f>J97+'Pipelines &amp; Military'!J66/10^3</f>
        <v>1.8934827300000002E-2</v>
      </c>
      <c r="K123" s="34">
        <f>K97+'Pipelines &amp; Military'!K66/10^3</f>
        <v>1.9061466959999999E-2</v>
      </c>
      <c r="L123" s="34">
        <f>L97+'Pipelines &amp; Military'!L66/10^3</f>
        <v>1.9190802809999997E-2</v>
      </c>
      <c r="M123" s="34">
        <f>M97+'Pipelines &amp; Military'!M66/10^3</f>
        <v>1.934699908E-2</v>
      </c>
      <c r="N123" s="34">
        <f>N97+'Pipelines &amp; Military'!N66/10^3</f>
        <v>1.9565397450000001E-2</v>
      </c>
      <c r="O123" s="34">
        <f>O97+'Pipelines &amp; Military'!O66/10^3</f>
        <v>1.9792676549999999E-2</v>
      </c>
      <c r="P123" s="34">
        <f>P97+'Pipelines &amp; Military'!P66/10^3</f>
        <v>2.0026868820000002E-2</v>
      </c>
      <c r="Q123" s="34">
        <f>Q97+'Pipelines &amp; Military'!Q66/10^3</f>
        <v>2.0269791750000002E-2</v>
      </c>
      <c r="R123" s="34">
        <f>R97+'Pipelines &amp; Military'!R66/10^3</f>
        <v>2.050218103E-2</v>
      </c>
      <c r="S123" s="34">
        <f>S97+'Pipelines &amp; Military'!S66/10^3</f>
        <v>2.0725897819999999E-2</v>
      </c>
      <c r="T123" s="34">
        <f>T97+'Pipelines &amp; Military'!T66/10^3</f>
        <v>2.0969184510000002E-2</v>
      </c>
      <c r="U123" s="34">
        <f>U97+'Pipelines &amp; Military'!U66/10^3</f>
        <v>2.1212315570000001E-2</v>
      </c>
      <c r="V123" s="34">
        <f>V97+'Pipelines &amp; Military'!V66/10^3</f>
        <v>2.145010667E-2</v>
      </c>
      <c r="W123" s="34">
        <f>W97+'Pipelines &amp; Military'!W66/10^3</f>
        <v>2.169138776E-2</v>
      </c>
      <c r="X123" s="34">
        <f>X97+'Pipelines &amp; Military'!X66/10^3</f>
        <v>2.1939168280000001E-2</v>
      </c>
      <c r="Y123" s="34">
        <f>Y97+'Pipelines &amp; Military'!Y66/10^3</f>
        <v>2.2187527419999999E-2</v>
      </c>
      <c r="Z123" s="34">
        <f>Z97+'Pipelines &amp; Military'!Z66/10^3</f>
        <v>2.2455049339999998E-2</v>
      </c>
      <c r="AA123" s="34">
        <f>AA97+'Pipelines &amp; Military'!AA66/10^3</f>
        <v>2.2727730039999998E-2</v>
      </c>
      <c r="AB123" s="34">
        <f>AB97+'Pipelines &amp; Military'!AB66/10^3</f>
        <v>2.299906648E-2</v>
      </c>
      <c r="AC123" s="34">
        <f>AC97+'Pipelines &amp; Military'!AC66/10^3</f>
        <v>2.3281460930000004E-2</v>
      </c>
      <c r="AD123" s="34">
        <f>AD97+'Pipelines &amp; Military'!AD66/10^3</f>
        <v>2.356989546E-2</v>
      </c>
      <c r="AE123" s="34">
        <f>AE97+'Pipelines &amp; Military'!AE66/10^3</f>
        <v>2.3865498779999997E-2</v>
      </c>
      <c r="AF123" s="34">
        <f>AF97+'Pipelines &amp; Military'!AF66/10^3</f>
        <v>2.4160807849999997E-2</v>
      </c>
      <c r="AG123" s="34">
        <f>AG97+'Pipelines &amp; Military'!AG66/10^3</f>
        <v>2.4458896629999997E-2</v>
      </c>
      <c r="AH123" s="34">
        <f>AH97+'Pipelines &amp; Military'!AH66/10^3</f>
        <v>2.4758835260000001E-2</v>
      </c>
      <c r="AI123" s="34">
        <f>AI97+'Pipelines &amp; Military'!AI66/10^3</f>
        <v>2.5062944470000001E-2</v>
      </c>
      <c r="AJ123" s="34">
        <f>AJ97+'Pipelines &amp; Military'!AJ66/10^3</f>
        <v>2.5359143790000004E-2</v>
      </c>
      <c r="AK123" s="33"/>
    </row>
    <row r="124" spans="1:37" ht="15" customHeight="1" x14ac:dyDescent="0.2">
      <c r="A124" s="16" t="s">
        <v>104</v>
      </c>
      <c r="B124" s="16" t="str">
        <f t="shared" si="21"/>
        <v>Petroleum Diesel</v>
      </c>
      <c r="C124" s="34"/>
      <c r="D124" s="34"/>
      <c r="E124" s="34">
        <f>E98+'Pipelines &amp; Military'!E68/10^3</f>
        <v>3.1687903050000001E-2</v>
      </c>
      <c r="F124" s="34">
        <f>F98+'Pipelines &amp; Military'!F68/10^3</f>
        <v>3.1886213050000001E-2</v>
      </c>
      <c r="G124" s="34">
        <f>G98+'Pipelines &amp; Military'!G68/10^3</f>
        <v>3.1950527219999997E-2</v>
      </c>
      <c r="H124" s="34">
        <f>H98+'Pipelines &amp; Military'!H68/10^3</f>
        <v>3.2038329929999991E-2</v>
      </c>
      <c r="I124" s="34">
        <f>I98+'Pipelines &amp; Military'!I68/10^3</f>
        <v>3.207242246E-2</v>
      </c>
      <c r="J124" s="34">
        <f>J98+'Pipelines &amp; Military'!J68/10^3</f>
        <v>3.2258586409999998E-2</v>
      </c>
      <c r="K124" s="34">
        <f>K98+'Pipelines &amp; Military'!K68/10^3</f>
        <v>3.2518480449999998E-2</v>
      </c>
      <c r="L124" s="34">
        <f>L98+'Pipelines &amp; Military'!L68/10^3</f>
        <v>3.2818761019999997E-2</v>
      </c>
      <c r="M124" s="34">
        <f>M98+'Pipelines &amp; Military'!M68/10^3</f>
        <v>3.3084910070000001E-2</v>
      </c>
      <c r="N124" s="34">
        <f>N98+'Pipelines &amp; Military'!N68/10^3</f>
        <v>3.339218762E-2</v>
      </c>
      <c r="O124" s="34">
        <f>O98+'Pipelines &amp; Military'!O68/10^3</f>
        <v>3.3701567690000003E-2</v>
      </c>
      <c r="P124" s="34">
        <f>P98+'Pipelines &amp; Military'!P68/10^3</f>
        <v>3.4045632829999999E-2</v>
      </c>
      <c r="Q124" s="34">
        <f>Q98+'Pipelines &amp; Military'!Q68/10^3</f>
        <v>3.4493411030000004E-2</v>
      </c>
      <c r="R124" s="34">
        <f>R98+'Pipelines &amp; Military'!R68/10^3</f>
        <v>3.4836899900000003E-2</v>
      </c>
      <c r="S124" s="34">
        <f>S98+'Pipelines &amp; Military'!S68/10^3</f>
        <v>3.5145599949999995E-2</v>
      </c>
      <c r="T124" s="34">
        <f>T98+'Pipelines &amp; Military'!T68/10^3</f>
        <v>3.551869538E-2</v>
      </c>
      <c r="U124" s="34">
        <f>U98+'Pipelines &amp; Military'!U68/10^3</f>
        <v>3.587850695E-2</v>
      </c>
      <c r="V124" s="34">
        <f>V98+'Pipelines &amp; Military'!V68/10^3</f>
        <v>3.6187787419999999E-2</v>
      </c>
      <c r="W124" s="34">
        <f>W98+'Pipelines &amp; Military'!W68/10^3</f>
        <v>3.6483195610000005E-2</v>
      </c>
      <c r="X124" s="34">
        <f>X98+'Pipelines &amp; Military'!X68/10^3</f>
        <v>3.6785277990000004E-2</v>
      </c>
      <c r="Y124" s="34">
        <f>Y98+'Pipelines &amp; Military'!Y68/10^3</f>
        <v>3.7062001940000006E-2</v>
      </c>
      <c r="Z124" s="34">
        <f>Z98+'Pipelines &amp; Military'!Z68/10^3</f>
        <v>3.7407680710000002E-2</v>
      </c>
      <c r="AA124" s="34">
        <f>AA98+'Pipelines &amp; Military'!AA68/10^3</f>
        <v>3.7770023989999998E-2</v>
      </c>
      <c r="AB124" s="34">
        <f>AB98+'Pipelines &amp; Military'!AB68/10^3</f>
        <v>3.8114063180000005E-2</v>
      </c>
      <c r="AC124" s="34">
        <f>AC98+'Pipelines &amp; Military'!AC68/10^3</f>
        <v>3.8504704529999989E-2</v>
      </c>
      <c r="AD124" s="34">
        <f>AD98+'Pipelines &amp; Military'!AD68/10^3</f>
        <v>3.8929618719999989E-2</v>
      </c>
      <c r="AE124" s="34">
        <f>AE98+'Pipelines &amp; Military'!AE68/10^3</f>
        <v>3.9379120179999998E-2</v>
      </c>
      <c r="AF124" s="34">
        <f>AF98+'Pipelines &amp; Military'!AF68/10^3</f>
        <v>3.983911196E-2</v>
      </c>
      <c r="AG124" s="34">
        <f>AG98+'Pipelines &amp; Military'!AG68/10^3</f>
        <v>4.0276010570000007E-2</v>
      </c>
      <c r="AH124" s="34">
        <f>AH98+'Pipelines &amp; Military'!AH68/10^3</f>
        <v>4.0699579710000003E-2</v>
      </c>
      <c r="AI124" s="34">
        <f>AI98+'Pipelines &amp; Military'!AI68/10^3</f>
        <v>4.1136368529999995E-2</v>
      </c>
      <c r="AJ124" s="34">
        <f>AJ98+'Pipelines &amp; Military'!AJ68/10^3</f>
        <v>4.1520693080000004E-2</v>
      </c>
      <c r="AK124" s="33"/>
    </row>
    <row r="125" spans="1:37" ht="15" customHeight="1" x14ac:dyDescent="0.2">
      <c r="A125" s="16" t="s">
        <v>105</v>
      </c>
      <c r="B125" s="16" t="str">
        <f t="shared" si="21"/>
        <v>Heavy or Residual Oil</v>
      </c>
      <c r="C125" s="34"/>
      <c r="D125" s="34"/>
      <c r="E125" s="34">
        <f>E99+'Pipelines &amp; Military'!E67/10^3</f>
        <v>1.75523456E-3</v>
      </c>
      <c r="F125" s="34">
        <f>F99+'Pipelines &amp; Military'!F67/10^3</f>
        <v>1.68942956E-3</v>
      </c>
      <c r="G125" s="34">
        <f>G99+'Pipelines &amp; Military'!G67/10^3</f>
        <v>1.71831908E-3</v>
      </c>
      <c r="H125" s="34">
        <f>H99+'Pipelines &amp; Military'!H67/10^3</f>
        <v>1.7695854999999999E-3</v>
      </c>
      <c r="I125" s="34">
        <f>I99+'Pipelines &amp; Military'!I67/10^3</f>
        <v>1.7840366199999998E-3</v>
      </c>
      <c r="J125" s="34">
        <f>J99+'Pipelines &amp; Military'!J67/10^3</f>
        <v>1.8097027399999999E-3</v>
      </c>
      <c r="K125" s="34">
        <f>K99+'Pipelines &amp; Military'!K67/10^3</f>
        <v>1.8409889500000001E-3</v>
      </c>
      <c r="L125" s="34">
        <f>L99+'Pipelines &amp; Military'!L67/10^3</f>
        <v>1.8968712799999998E-3</v>
      </c>
      <c r="M125" s="34">
        <f>M99+'Pipelines &amp; Military'!M67/10^3</f>
        <v>1.92402027E-3</v>
      </c>
      <c r="N125" s="34">
        <f>N99+'Pipelines &amp; Military'!N67/10^3</f>
        <v>1.9582129400000001E-3</v>
      </c>
      <c r="O125" s="34">
        <f>O99+'Pipelines &amp; Military'!O67/10^3</f>
        <v>1.9858382500000001E-3</v>
      </c>
      <c r="P125" s="34">
        <f>P99+'Pipelines &amp; Military'!P67/10^3</f>
        <v>2.01457831E-3</v>
      </c>
      <c r="Q125" s="34">
        <f>Q99+'Pipelines &amp; Military'!Q67/10^3</f>
        <v>2.0236591699999999E-3</v>
      </c>
      <c r="R125" s="34">
        <f>R99+'Pipelines &amp; Military'!R67/10^3</f>
        <v>2.0392089699999998E-3</v>
      </c>
      <c r="S125" s="34">
        <f>S99+'Pipelines &amp; Military'!S67/10^3</f>
        <v>2.0557838800000002E-3</v>
      </c>
      <c r="T125" s="34">
        <f>T99+'Pipelines &amp; Military'!T67/10^3</f>
        <v>2.07448599E-3</v>
      </c>
      <c r="U125" s="34">
        <f>U99+'Pipelines &amp; Military'!U67/10^3</f>
        <v>2.08747621E-3</v>
      </c>
      <c r="V125" s="34">
        <f>V99+'Pipelines &amp; Military'!V67/10^3</f>
        <v>2.0993939800000002E-3</v>
      </c>
      <c r="W125" s="34">
        <f>W99+'Pipelines &amp; Military'!W67/10^3</f>
        <v>2.1132601000000001E-3</v>
      </c>
      <c r="X125" s="34">
        <f>X99+'Pipelines &amp; Military'!X67/10^3</f>
        <v>2.12715032E-3</v>
      </c>
      <c r="Y125" s="34">
        <f>Y99+'Pipelines &amp; Military'!Y67/10^3</f>
        <v>2.1405795300000001E-3</v>
      </c>
      <c r="Z125" s="34">
        <f>Z99+'Pipelines &amp; Military'!Z67/10^3</f>
        <v>2.1588489700000001E-3</v>
      </c>
      <c r="AA125" s="34">
        <f>AA99+'Pipelines &amp; Military'!AA67/10^3</f>
        <v>2.1758552399999999E-3</v>
      </c>
      <c r="AB125" s="34">
        <f>AB99+'Pipelines &amp; Military'!AB67/10^3</f>
        <v>2.1936259000000001E-3</v>
      </c>
      <c r="AC125" s="34">
        <f>AC99+'Pipelines &amp; Military'!AC67/10^3</f>
        <v>2.2107533199999998E-3</v>
      </c>
      <c r="AD125" s="34">
        <f>AD99+'Pipelines &amp; Military'!AD67/10^3</f>
        <v>2.2263861299999998E-3</v>
      </c>
      <c r="AE125" s="34">
        <f>AE99+'Pipelines &amp; Military'!AE67/10^3</f>
        <v>2.2422993000000002E-3</v>
      </c>
      <c r="AF125" s="34">
        <f>AF99+'Pipelines &amp; Military'!AF67/10^3</f>
        <v>2.2561367800000001E-3</v>
      </c>
      <c r="AG125" s="34">
        <f>AG99+'Pipelines &amp; Military'!AG67/10^3</f>
        <v>2.2734342700000002E-3</v>
      </c>
      <c r="AH125" s="34">
        <f>AH99+'Pipelines &amp; Military'!AH67/10^3</f>
        <v>2.2893352799999997E-3</v>
      </c>
      <c r="AI125" s="34">
        <f>AI99+'Pipelines &amp; Military'!AI67/10^3</f>
        <v>2.3056899600000002E-3</v>
      </c>
      <c r="AJ125" s="34">
        <f>AJ99+'Pipelines &amp; Military'!AJ67/10^3</f>
        <v>2.3174329699999999E-3</v>
      </c>
      <c r="AK125" s="33"/>
    </row>
    <row r="126" spans="1:37" ht="15" customHeight="1" x14ac:dyDescent="0.2">
      <c r="A126" s="16" t="s">
        <v>107</v>
      </c>
      <c r="B126" s="16" t="str">
        <f t="shared" si="21"/>
        <v>LPG/propane/butane</v>
      </c>
      <c r="C126" s="34"/>
      <c r="D126" s="34"/>
      <c r="E126" s="34">
        <f t="shared" ref="E126:AJ126" si="24">E100</f>
        <v>1.4238476999999999E-2</v>
      </c>
      <c r="F126" s="34">
        <f t="shared" si="24"/>
        <v>1.280853E-2</v>
      </c>
      <c r="G126" s="34">
        <f t="shared" si="24"/>
        <v>1.4314831199999999E-2</v>
      </c>
      <c r="H126" s="34">
        <f t="shared" si="24"/>
        <v>1.573657803E-2</v>
      </c>
      <c r="I126" s="34">
        <f t="shared" si="24"/>
        <v>1.6615826010000001E-2</v>
      </c>
      <c r="J126" s="34">
        <f t="shared" si="24"/>
        <v>1.746121158E-2</v>
      </c>
      <c r="K126" s="34">
        <f t="shared" si="24"/>
        <v>1.8115259849999999E-2</v>
      </c>
      <c r="L126" s="34">
        <f t="shared" si="24"/>
        <v>1.8685092600000001E-2</v>
      </c>
      <c r="M126" s="34">
        <f t="shared" si="24"/>
        <v>1.9192396229999999E-2</v>
      </c>
      <c r="N126" s="34">
        <f t="shared" si="24"/>
        <v>1.9754435430000002E-2</v>
      </c>
      <c r="O126" s="34">
        <f t="shared" si="24"/>
        <v>2.032462962E-2</v>
      </c>
      <c r="P126" s="34">
        <f t="shared" si="24"/>
        <v>2.0933000909999999E-2</v>
      </c>
      <c r="Q126" s="34">
        <f t="shared" si="24"/>
        <v>2.1480785820000001E-2</v>
      </c>
      <c r="R126" s="34">
        <f t="shared" si="24"/>
        <v>2.1970830689999998E-2</v>
      </c>
      <c r="S126" s="34">
        <f t="shared" si="24"/>
        <v>2.244928689E-2</v>
      </c>
      <c r="T126" s="34">
        <f t="shared" si="24"/>
        <v>2.294992647E-2</v>
      </c>
      <c r="U126" s="34">
        <f t="shared" si="24"/>
        <v>2.348056557E-2</v>
      </c>
      <c r="V126" s="34">
        <f t="shared" si="24"/>
        <v>2.3913299610000001E-2</v>
      </c>
      <c r="W126" s="34">
        <f t="shared" si="24"/>
        <v>2.4341809320000001E-2</v>
      </c>
      <c r="X126" s="34">
        <f t="shared" si="24"/>
        <v>2.4766817579999999E-2</v>
      </c>
      <c r="Y126" s="34">
        <f t="shared" si="24"/>
        <v>2.5223926229999999E-2</v>
      </c>
      <c r="Z126" s="34">
        <f t="shared" si="24"/>
        <v>2.5713587069999998E-2</v>
      </c>
      <c r="AA126" s="34">
        <f t="shared" si="24"/>
        <v>2.6169182190000001E-2</v>
      </c>
      <c r="AB126" s="34">
        <f t="shared" si="24"/>
        <v>2.6709964199999998E-2</v>
      </c>
      <c r="AC126" s="34">
        <f t="shared" si="24"/>
        <v>2.7203058719999999E-2</v>
      </c>
      <c r="AD126" s="34">
        <f t="shared" si="24"/>
        <v>2.773175508E-2</v>
      </c>
      <c r="AE126" s="34">
        <f t="shared" si="24"/>
        <v>2.8262190869999999E-2</v>
      </c>
      <c r="AF126" s="34">
        <f t="shared" si="24"/>
        <v>2.886484689E-2</v>
      </c>
      <c r="AG126" s="34">
        <f t="shared" si="24"/>
        <v>2.9389522229999999E-2</v>
      </c>
      <c r="AH126" s="34">
        <f t="shared" si="24"/>
        <v>2.9910583170000001E-2</v>
      </c>
      <c r="AI126" s="34">
        <f t="shared" si="24"/>
        <v>3.0501944190000001E-2</v>
      </c>
      <c r="AJ126" s="34">
        <f t="shared" si="24"/>
        <v>3.0978299519999999E-2</v>
      </c>
      <c r="AK126" s="33"/>
    </row>
    <row r="127" spans="1:37" ht="15" customHeight="1" x14ac:dyDescent="0.2">
      <c r="A127" s="16" t="s">
        <v>108</v>
      </c>
      <c r="B127" s="16" t="str">
        <f t="shared" si="21"/>
        <v>Petroleum Diesel</v>
      </c>
      <c r="C127" s="34"/>
      <c r="D127" s="34"/>
      <c r="E127" s="34">
        <f t="shared" ref="E127:AJ127" si="25">E101</f>
        <v>2.92386888E-3</v>
      </c>
      <c r="F127" s="34">
        <f t="shared" si="25"/>
        <v>2.6836242299999999E-3</v>
      </c>
      <c r="G127" s="34">
        <f t="shared" si="25"/>
        <v>2.2527199799999998E-3</v>
      </c>
      <c r="H127" s="34">
        <f t="shared" si="25"/>
        <v>1.9313998200000001E-3</v>
      </c>
      <c r="I127" s="34">
        <f t="shared" si="25"/>
        <v>1.7368999200000001E-3</v>
      </c>
      <c r="J127" s="34">
        <f t="shared" si="25"/>
        <v>1.57549437E-3</v>
      </c>
      <c r="K127" s="34">
        <f t="shared" si="25"/>
        <v>1.4765953499999999E-3</v>
      </c>
      <c r="L127" s="34">
        <f t="shared" si="25"/>
        <v>1.5030256500000001E-3</v>
      </c>
      <c r="M127" s="34">
        <f t="shared" si="25"/>
        <v>1.49037525E-3</v>
      </c>
      <c r="N127" s="34">
        <f t="shared" si="25"/>
        <v>1.5123779099999999E-3</v>
      </c>
      <c r="O127" s="34">
        <f t="shared" si="25"/>
        <v>1.47664053E-3</v>
      </c>
      <c r="P127" s="34">
        <f t="shared" si="25"/>
        <v>1.4533276499999999E-3</v>
      </c>
      <c r="Q127" s="34">
        <f t="shared" si="25"/>
        <v>1.42804944E-3</v>
      </c>
      <c r="R127" s="34">
        <f t="shared" si="25"/>
        <v>1.4321156399999999E-3</v>
      </c>
      <c r="S127" s="34">
        <f t="shared" si="25"/>
        <v>1.4357526300000001E-3</v>
      </c>
      <c r="T127" s="34">
        <f t="shared" si="25"/>
        <v>1.4469346800000001E-3</v>
      </c>
      <c r="U127" s="34">
        <f t="shared" si="25"/>
        <v>1.4210013599999999E-3</v>
      </c>
      <c r="V127" s="34">
        <f t="shared" si="25"/>
        <v>1.4227182E-3</v>
      </c>
      <c r="W127" s="34">
        <f t="shared" si="25"/>
        <v>1.43850861E-3</v>
      </c>
      <c r="X127" s="34">
        <f t="shared" si="25"/>
        <v>1.4480641799999999E-3</v>
      </c>
      <c r="Y127" s="34">
        <f t="shared" si="25"/>
        <v>1.4489226E-3</v>
      </c>
      <c r="Z127" s="34">
        <f t="shared" si="25"/>
        <v>1.4487192899999999E-3</v>
      </c>
      <c r="AA127" s="34">
        <f t="shared" si="25"/>
        <v>1.45174635E-3</v>
      </c>
      <c r="AB127" s="34">
        <f t="shared" si="25"/>
        <v>1.4604209100000001E-3</v>
      </c>
      <c r="AC127" s="34">
        <f t="shared" si="25"/>
        <v>1.47006684E-3</v>
      </c>
      <c r="AD127" s="34">
        <f t="shared" si="25"/>
        <v>1.48233321E-3</v>
      </c>
      <c r="AE127" s="34">
        <f t="shared" si="25"/>
        <v>1.4995242E-3</v>
      </c>
      <c r="AF127" s="34">
        <f t="shared" si="25"/>
        <v>1.5087635099999999E-3</v>
      </c>
      <c r="AG127" s="34">
        <f t="shared" si="25"/>
        <v>1.5316245899999999E-3</v>
      </c>
      <c r="AH127" s="34">
        <f t="shared" si="25"/>
        <v>1.54443312E-3</v>
      </c>
      <c r="AI127" s="34">
        <f t="shared" si="25"/>
        <v>1.55468898E-3</v>
      </c>
      <c r="AJ127" s="34">
        <f t="shared" si="25"/>
        <v>1.5616467000000001E-3</v>
      </c>
      <c r="AK127" s="33"/>
    </row>
    <row r="128" spans="1:37" ht="15" customHeight="1" x14ac:dyDescent="0.2">
      <c r="A128" s="16" t="s">
        <v>109</v>
      </c>
      <c r="B128" s="16" t="str">
        <f t="shared" si="21"/>
        <v>Petroleum Diesel</v>
      </c>
      <c r="C128" s="34"/>
      <c r="D128" s="34"/>
      <c r="E128" s="34">
        <f t="shared" ref="E128:AJ128" si="26">E102</f>
        <v>1.8880721999999999E-2</v>
      </c>
      <c r="F128" s="34">
        <f t="shared" si="26"/>
        <v>1.8925902000000001E-2</v>
      </c>
      <c r="G128" s="34">
        <f t="shared" si="26"/>
        <v>1.9046690729999999E-2</v>
      </c>
      <c r="H128" s="34">
        <f t="shared" si="26"/>
        <v>1.924435323E-2</v>
      </c>
      <c r="I128" s="34">
        <f t="shared" si="26"/>
        <v>1.9303606800000001E-2</v>
      </c>
      <c r="J128" s="34">
        <f t="shared" si="26"/>
        <v>1.93309407E-2</v>
      </c>
      <c r="K128" s="34">
        <f t="shared" si="26"/>
        <v>1.9369479240000001E-2</v>
      </c>
      <c r="L128" s="34">
        <f t="shared" si="26"/>
        <v>1.9436187510000001E-2</v>
      </c>
      <c r="M128" s="34">
        <f t="shared" si="26"/>
        <v>1.9533437460000001E-2</v>
      </c>
      <c r="N128" s="34">
        <f t="shared" si="26"/>
        <v>1.9666469969999999E-2</v>
      </c>
      <c r="O128" s="34">
        <f t="shared" si="26"/>
        <v>1.9829795670000001E-2</v>
      </c>
      <c r="P128" s="34">
        <f t="shared" si="26"/>
        <v>2.0262868560000001E-2</v>
      </c>
      <c r="Q128" s="34">
        <f t="shared" si="26"/>
        <v>2.0760729570000001E-2</v>
      </c>
      <c r="R128" s="34">
        <f t="shared" si="26"/>
        <v>2.1165881219999998E-2</v>
      </c>
      <c r="S128" s="34">
        <f t="shared" si="26"/>
        <v>2.1639390210000001E-2</v>
      </c>
      <c r="T128" s="34">
        <f t="shared" si="26"/>
        <v>2.2126972769999999E-2</v>
      </c>
      <c r="U128" s="34">
        <f t="shared" si="26"/>
        <v>2.2590496979999999E-2</v>
      </c>
      <c r="V128" s="34">
        <f t="shared" si="26"/>
        <v>2.3058177749999999E-2</v>
      </c>
      <c r="W128" s="34">
        <f t="shared" si="26"/>
        <v>2.35733427E-2</v>
      </c>
      <c r="X128" s="34">
        <f t="shared" si="26"/>
        <v>2.4037567199999998E-2</v>
      </c>
      <c r="Y128" s="34">
        <f t="shared" si="26"/>
        <v>2.449293642E-2</v>
      </c>
      <c r="Z128" s="34">
        <f t="shared" si="26"/>
        <v>2.5022536380000002E-2</v>
      </c>
      <c r="AA128" s="34">
        <f t="shared" si="26"/>
        <v>2.554334883E-2</v>
      </c>
      <c r="AB128" s="34">
        <f t="shared" si="26"/>
        <v>2.607839298E-2</v>
      </c>
      <c r="AC128" s="34">
        <f t="shared" si="26"/>
        <v>2.662748811E-2</v>
      </c>
      <c r="AD128" s="34">
        <f t="shared" si="26"/>
        <v>2.7182095199999999E-2</v>
      </c>
      <c r="AE128" s="34">
        <f t="shared" si="26"/>
        <v>2.7751001760000001E-2</v>
      </c>
      <c r="AF128" s="34">
        <f t="shared" si="26"/>
        <v>2.8334659589999998E-2</v>
      </c>
      <c r="AG128" s="34">
        <f t="shared" si="26"/>
        <v>2.8926856439999999E-2</v>
      </c>
      <c r="AH128" s="34">
        <f t="shared" si="26"/>
        <v>2.9520499049999999E-2</v>
      </c>
      <c r="AI128" s="34">
        <f t="shared" si="26"/>
        <v>3.013627986E-2</v>
      </c>
      <c r="AJ128" s="34">
        <f t="shared" si="26"/>
        <v>3.0762949049999998E-2</v>
      </c>
      <c r="AK128" s="33"/>
    </row>
    <row r="129" spans="1:37" ht="15" customHeight="1" x14ac:dyDescent="0.2">
      <c r="A129" s="16" t="s">
        <v>110</v>
      </c>
      <c r="B129" s="16" t="str">
        <f t="shared" si="21"/>
        <v>Heavy or Residual Oil</v>
      </c>
      <c r="C129" s="34"/>
      <c r="D129" s="34"/>
      <c r="E129" s="34">
        <f t="shared" ref="E129:AJ129" si="27">E103</f>
        <v>8.8643160000000006E-3</v>
      </c>
      <c r="F129" s="34">
        <f t="shared" si="27"/>
        <v>4.5428489999999998E-3</v>
      </c>
      <c r="G129" s="34">
        <f t="shared" si="27"/>
        <v>5.7728970899999987E-3</v>
      </c>
      <c r="H129" s="34">
        <f t="shared" si="27"/>
        <v>6.7078068299999986E-3</v>
      </c>
      <c r="I129" s="34">
        <f t="shared" si="27"/>
        <v>6.8646491999999996E-3</v>
      </c>
      <c r="J129" s="34">
        <f t="shared" si="27"/>
        <v>7.0243153199999993E-3</v>
      </c>
      <c r="K129" s="34">
        <f t="shared" si="27"/>
        <v>7.3756575899999993E-3</v>
      </c>
      <c r="L129" s="34">
        <f t="shared" si="27"/>
        <v>8.4035477699999986E-3</v>
      </c>
      <c r="M129" s="34">
        <f t="shared" si="27"/>
        <v>8.8297984799999996E-3</v>
      </c>
      <c r="N129" s="34">
        <f t="shared" si="27"/>
        <v>9.4476349799999994E-3</v>
      </c>
      <c r="O129" s="34">
        <f t="shared" si="27"/>
        <v>9.71320302E-3</v>
      </c>
      <c r="P129" s="34">
        <f t="shared" si="27"/>
        <v>1.0032670800000001E-2</v>
      </c>
      <c r="Q129" s="34">
        <f t="shared" si="27"/>
        <v>9.9481164300000008E-3</v>
      </c>
      <c r="R129" s="34">
        <f t="shared" si="27"/>
        <v>1.002871755E-2</v>
      </c>
      <c r="S129" s="34">
        <f t="shared" si="27"/>
        <v>1.0134303210000001E-2</v>
      </c>
      <c r="T129" s="34">
        <f t="shared" si="27"/>
        <v>1.0278924389999999E-2</v>
      </c>
      <c r="U129" s="34">
        <f t="shared" si="27"/>
        <v>1.027623618E-2</v>
      </c>
      <c r="V129" s="34">
        <f t="shared" si="27"/>
        <v>1.0259271089999999E-2</v>
      </c>
      <c r="W129" s="34">
        <f t="shared" si="27"/>
        <v>1.0313893710000001E-2</v>
      </c>
      <c r="X129" s="34">
        <f t="shared" si="27"/>
        <v>1.034651367E-2</v>
      </c>
      <c r="Y129" s="34">
        <f t="shared" si="27"/>
        <v>1.0318118039999999E-2</v>
      </c>
      <c r="Z129" s="34">
        <f t="shared" si="27"/>
        <v>1.028244843E-2</v>
      </c>
      <c r="AA129" s="34">
        <f t="shared" si="27"/>
        <v>1.026186894E-2</v>
      </c>
      <c r="AB129" s="34">
        <f t="shared" si="27"/>
        <v>1.029505365E-2</v>
      </c>
      <c r="AC129" s="34">
        <f t="shared" si="27"/>
        <v>1.0333004850000001E-2</v>
      </c>
      <c r="AD129" s="34">
        <f t="shared" si="27"/>
        <v>1.03914E-2</v>
      </c>
      <c r="AE129" s="34">
        <f t="shared" si="27"/>
        <v>1.0492942050000001E-2</v>
      </c>
      <c r="AF129" s="34">
        <f t="shared" si="27"/>
        <v>1.053163872E-2</v>
      </c>
      <c r="AG129" s="34">
        <f t="shared" si="27"/>
        <v>1.067775084E-2</v>
      </c>
      <c r="AH129" s="34">
        <f t="shared" si="27"/>
        <v>1.074800574E-2</v>
      </c>
      <c r="AI129" s="34">
        <f t="shared" si="27"/>
        <v>1.080059526E-2</v>
      </c>
      <c r="AJ129" s="34">
        <f t="shared" si="27"/>
        <v>1.0832831189999999E-2</v>
      </c>
      <c r="AK129" s="33"/>
    </row>
    <row r="130" spans="1:37" ht="15" customHeight="1" x14ac:dyDescent="0.2">
      <c r="A130" s="16" t="s">
        <v>545</v>
      </c>
      <c r="B130" s="16"/>
      <c r="C130" s="34"/>
      <c r="D130" s="34"/>
      <c r="E130" s="34">
        <f t="shared" ref="E130:AJ130" si="28">SUM(E121:E129)</f>
        <v>0.16747576621999999</v>
      </c>
      <c r="F130" s="34">
        <f t="shared" si="28"/>
        <v>0.16943404615999999</v>
      </c>
      <c r="G130" s="34">
        <f t="shared" si="28"/>
        <v>0.17400666868</v>
      </c>
      <c r="H130" s="34">
        <f t="shared" si="28"/>
        <v>0.17865485765</v>
      </c>
      <c r="I130" s="34">
        <f t="shared" si="28"/>
        <v>0.18173014991000003</v>
      </c>
      <c r="J130" s="34">
        <f t="shared" si="28"/>
        <v>0.18445457494</v>
      </c>
      <c r="K130" s="34">
        <f t="shared" si="28"/>
        <v>0.18691839373999999</v>
      </c>
      <c r="L130" s="34">
        <f t="shared" si="28"/>
        <v>0.19002116988999998</v>
      </c>
      <c r="M130" s="34">
        <f t="shared" si="28"/>
        <v>0.19234712513999999</v>
      </c>
      <c r="N130" s="34">
        <f t="shared" si="28"/>
        <v>0.19522816140999999</v>
      </c>
      <c r="O130" s="34">
        <f t="shared" si="28"/>
        <v>0.19772416197000003</v>
      </c>
      <c r="P130" s="34">
        <f t="shared" si="28"/>
        <v>0.20081490734999999</v>
      </c>
      <c r="Q130" s="34">
        <f t="shared" si="28"/>
        <v>0.20341823569</v>
      </c>
      <c r="R130" s="34">
        <f t="shared" si="28"/>
        <v>0.20587593649000002</v>
      </c>
      <c r="S130" s="34">
        <f t="shared" si="28"/>
        <v>0.20834135089</v>
      </c>
      <c r="T130" s="34">
        <f t="shared" si="28"/>
        <v>0.21103291577000002</v>
      </c>
      <c r="U130" s="34">
        <f t="shared" si="28"/>
        <v>0.21358578299000003</v>
      </c>
      <c r="V130" s="34">
        <f t="shared" si="28"/>
        <v>0.21577642543999997</v>
      </c>
      <c r="W130" s="34">
        <f t="shared" si="28"/>
        <v>0.21809485164999998</v>
      </c>
      <c r="X130" s="34">
        <f t="shared" si="28"/>
        <v>0.22033875861000002</v>
      </c>
      <c r="Y130" s="34">
        <f t="shared" si="28"/>
        <v>0.22258887003</v>
      </c>
      <c r="Z130" s="34">
        <f t="shared" si="28"/>
        <v>0.22508040075999999</v>
      </c>
      <c r="AA130" s="34">
        <f t="shared" si="28"/>
        <v>0.22749883346999999</v>
      </c>
      <c r="AB130" s="34">
        <f t="shared" si="28"/>
        <v>0.23027549968</v>
      </c>
      <c r="AC130" s="34">
        <f t="shared" si="28"/>
        <v>0.23289378717000003</v>
      </c>
      <c r="AD130" s="34">
        <f t="shared" si="28"/>
        <v>0.23573321685999998</v>
      </c>
      <c r="AE130" s="34">
        <f t="shared" si="28"/>
        <v>0.23867593183000002</v>
      </c>
      <c r="AF130" s="34">
        <f t="shared" si="28"/>
        <v>0.24180380500999998</v>
      </c>
      <c r="AG130" s="34">
        <f t="shared" si="28"/>
        <v>0.24477557998000002</v>
      </c>
      <c r="AH130" s="34">
        <f t="shared" si="28"/>
        <v>0.24764253755000001</v>
      </c>
      <c r="AI130" s="34">
        <f t="shared" si="28"/>
        <v>0.25080196568000002</v>
      </c>
      <c r="AJ130" s="34">
        <f t="shared" si="28"/>
        <v>0.25337661208000001</v>
      </c>
      <c r="AK130" s="33"/>
    </row>
    <row r="131" spans="1:37" ht="15" customHeight="1" x14ac:dyDescent="0.2">
      <c r="A131" s="16" t="s">
        <v>546</v>
      </c>
      <c r="B131" s="16"/>
      <c r="C131" s="34"/>
      <c r="D131" s="34"/>
      <c r="E131" s="34">
        <f>E105+Refineries!E106/10^15+('Scaling Parameters'!$B$4*'Pipelines &amp; Military'!E114/10^3)</f>
        <v>0.14541191331144826</v>
      </c>
      <c r="F131" s="34">
        <f>F105+Refineries!F106/10^15+('Scaling Parameters'!$B$4*'Pipelines &amp; Military'!F114/10^3)</f>
        <v>0.15183868091432662</v>
      </c>
      <c r="G131" s="34">
        <f>G105+Refineries!G106/10^15+('Scaling Parameters'!$B$4*'Pipelines &amp; Military'!G114/10^3)</f>
        <v>0.15553574494301903</v>
      </c>
      <c r="H131" s="34">
        <f>H105+Refineries!H106/10^15+('Scaling Parameters'!$B$4*'Pipelines &amp; Military'!H114/10^3)</f>
        <v>0.15968600882793133</v>
      </c>
      <c r="I131" s="34">
        <f>I105+Refineries!I106/10^15+('Scaling Parameters'!$B$4*'Pipelines &amp; Military'!I114/10^3)</f>
        <v>0.1637305560369435</v>
      </c>
      <c r="J131" s="34">
        <f>J105+Refineries!J106/10^15+('Scaling Parameters'!$B$4*'Pipelines &amp; Military'!J114/10^3)</f>
        <v>0.1667635273086116</v>
      </c>
      <c r="K131" s="34">
        <f>K105+Refineries!K106/10^15+('Scaling Parameters'!$B$4*'Pipelines &amp; Military'!K114/10^3)</f>
        <v>0.16793475149886389</v>
      </c>
      <c r="L131" s="34">
        <f>L105+Refineries!L106/10^15+('Scaling Parameters'!$B$4*'Pipelines &amp; Military'!L114/10^3)</f>
        <v>0.16662427233630331</v>
      </c>
      <c r="M131" s="34">
        <f>M105+Refineries!M106/10^15+('Scaling Parameters'!$B$4*'Pipelines &amp; Military'!M114/10^3)</f>
        <v>0.16691890963625938</v>
      </c>
      <c r="N131" s="34">
        <f>N105+Refineries!N106/10^15+('Scaling Parameters'!$B$4*'Pipelines &amp; Military'!N114/10^3)</f>
        <v>0.16708544985428023</v>
      </c>
      <c r="O131" s="34">
        <f>O105+Refineries!O106/10^15+('Scaling Parameters'!$B$4*'Pipelines &amp; Military'!O114/10^3)</f>
        <v>0.16842648685869233</v>
      </c>
      <c r="P131" s="34">
        <f>P105+Refineries!P106/10^15+('Scaling Parameters'!$B$4*'Pipelines &amp; Military'!P114/10^3)</f>
        <v>0.16943294750656165</v>
      </c>
      <c r="Q131" s="34">
        <f>Q105+Refineries!Q106/10^15+('Scaling Parameters'!$B$4*'Pipelines &amp; Military'!Q114/10^3)</f>
        <v>0.17150556161848912</v>
      </c>
      <c r="R131" s="34">
        <f>R105+Refineries!R106/10^15+('Scaling Parameters'!$B$4*'Pipelines &amp; Military'!R114/10^3)</f>
        <v>0.17287793288434083</v>
      </c>
      <c r="S131" s="34">
        <f>S105+Refineries!S106/10^15+('Scaling Parameters'!$B$4*'Pipelines &amp; Military'!S114/10^3)</f>
        <v>0.17391259163290651</v>
      </c>
      <c r="T131" s="34">
        <f>T105+Refineries!T106/10^15+('Scaling Parameters'!$B$4*'Pipelines &amp; Military'!T114/10^3)</f>
        <v>0.17523731736075565</v>
      </c>
      <c r="U131" s="34">
        <f>U105+Refineries!U106/10^15+('Scaling Parameters'!$B$4*'Pipelines &amp; Military'!U114/10^3)</f>
        <v>0.17710642545575925</v>
      </c>
      <c r="V131" s="34">
        <f>V105+Refineries!V106/10^15+('Scaling Parameters'!$B$4*'Pipelines &amp; Military'!V114/10^3)</f>
        <v>0.17880138472416976</v>
      </c>
      <c r="W131" s="34">
        <f>W105+Refineries!W106/10^15+('Scaling Parameters'!$B$4*'Pipelines &amp; Military'!W114/10^3)</f>
        <v>0.18058545035205248</v>
      </c>
      <c r="X131" s="34">
        <f>X105+Refineries!X106/10^15+('Scaling Parameters'!$B$4*'Pipelines &amp; Military'!X114/10^3)</f>
        <v>0.18227504634307043</v>
      </c>
      <c r="Y131" s="34">
        <f>Y105+Refineries!Y106/10^15+('Scaling Parameters'!$B$4*'Pipelines &amp; Military'!Y114/10^3)</f>
        <v>0.18424207292793274</v>
      </c>
      <c r="Z131" s="34">
        <f>Z105+Refineries!Z106/10^15+('Scaling Parameters'!$B$4*'Pipelines &amp; Military'!Z114/10^3)</f>
        <v>0.1865090764120704</v>
      </c>
      <c r="AA131" s="34">
        <f>AA105+Refineries!AA106/10^15+('Scaling Parameters'!$B$4*'Pipelines &amp; Military'!AA114/10^3)</f>
        <v>0.18878376598860425</v>
      </c>
      <c r="AB131" s="34">
        <f>AB105+Refineries!AB106/10^15+('Scaling Parameters'!$B$4*'Pipelines &amp; Military'!AB114/10^3)</f>
        <v>0.1910632491738519</v>
      </c>
      <c r="AC131" s="34">
        <f>AC105+Refineries!AC106/10^15+('Scaling Parameters'!$B$4*'Pipelines &amp; Military'!AC114/10^3)</f>
        <v>0.19324920008571062</v>
      </c>
      <c r="AD131" s="34">
        <f>AD105+Refineries!AD106/10^15+('Scaling Parameters'!$B$4*'Pipelines &amp; Military'!AD114/10^3)</f>
        <v>0.19564146267821073</v>
      </c>
      <c r="AE131" s="34">
        <f>AE105+Refineries!AE106/10^15+('Scaling Parameters'!$B$4*'Pipelines &amp; Military'!AE114/10^3)</f>
        <v>0.19802166869598259</v>
      </c>
      <c r="AF131" s="34">
        <f>AF105+Refineries!AF106/10^15+('Scaling Parameters'!$B$4*'Pipelines &amp; Military'!AF114/10^3)</f>
        <v>0.20069049054030783</v>
      </c>
      <c r="AG131" s="34">
        <f>AG105+Refineries!AG106/10^15+('Scaling Parameters'!$B$4*'Pipelines &amp; Military'!AG114/10^3)</f>
        <v>0.20307582545834832</v>
      </c>
      <c r="AH131" s="34">
        <f>AH105+Refineries!AH106/10^15+('Scaling Parameters'!$B$4*'Pipelines &amp; Military'!AH114/10^3)</f>
        <v>0.20559323147802097</v>
      </c>
      <c r="AI131" s="34">
        <f>AI105+Refineries!AI106/10^15+('Scaling Parameters'!$B$4*'Pipelines &amp; Military'!AI114/10^3)</f>
        <v>0.20842092503176246</v>
      </c>
      <c r="AJ131" s="34">
        <f>AJ105+Refineries!AJ106/10^15+('Scaling Parameters'!$B$4*'Pipelines &amp; Military'!AJ114/10^3)</f>
        <v>0.21072134592401937</v>
      </c>
      <c r="AK131" s="33"/>
    </row>
    <row r="132" spans="1:37" ht="15" customHeight="1" x14ac:dyDescent="0.2">
      <c r="A132" s="16" t="s">
        <v>547</v>
      </c>
      <c r="B132" s="16"/>
      <c r="C132" s="34"/>
      <c r="D132" s="34"/>
      <c r="E132" s="34">
        <f t="shared" ref="E132:AJ132" si="29">E106</f>
        <v>1.9079513999999999E-2</v>
      </c>
      <c r="F132" s="34">
        <f t="shared" si="29"/>
        <v>1.9257975E-2</v>
      </c>
      <c r="G132" s="34">
        <f t="shared" si="29"/>
        <v>2.0148020999999999E-2</v>
      </c>
      <c r="H132" s="34">
        <f t="shared" si="29"/>
        <v>2.0475350100000001E-2</v>
      </c>
      <c r="I132" s="34">
        <f t="shared" si="29"/>
        <v>2.092730823E-2</v>
      </c>
      <c r="J132" s="34">
        <f t="shared" si="29"/>
        <v>2.1281383890000002E-2</v>
      </c>
      <c r="K132" s="34">
        <f t="shared" si="29"/>
        <v>2.1490251030000001E-2</v>
      </c>
      <c r="L132" s="34">
        <f t="shared" si="29"/>
        <v>2.1684615389999998E-2</v>
      </c>
      <c r="M132" s="34">
        <f t="shared" si="29"/>
        <v>2.186409294E-2</v>
      </c>
      <c r="N132" s="34">
        <f t="shared" si="29"/>
        <v>2.2040520840000001E-2</v>
      </c>
      <c r="O132" s="34">
        <f t="shared" si="29"/>
        <v>2.225675232E-2</v>
      </c>
      <c r="P132" s="34">
        <f t="shared" si="29"/>
        <v>2.2481251739999999E-2</v>
      </c>
      <c r="Q132" s="34">
        <f t="shared" si="29"/>
        <v>2.2703808419999999E-2</v>
      </c>
      <c r="R132" s="34">
        <f t="shared" si="29"/>
        <v>2.309933673E-2</v>
      </c>
      <c r="S132" s="34">
        <f t="shared" si="29"/>
        <v>2.3278113990000002E-2</v>
      </c>
      <c r="T132" s="34">
        <f t="shared" si="29"/>
        <v>2.3493554819999998E-2</v>
      </c>
      <c r="U132" s="34">
        <f t="shared" si="29"/>
        <v>2.371267782E-2</v>
      </c>
      <c r="V132" s="34">
        <f t="shared" si="29"/>
        <v>2.3947659E-2</v>
      </c>
      <c r="W132" s="34">
        <f t="shared" si="29"/>
        <v>2.421779022E-2</v>
      </c>
      <c r="X132" s="34">
        <f t="shared" si="29"/>
        <v>2.449259757E-2</v>
      </c>
      <c r="Y132" s="34">
        <f t="shared" si="29"/>
        <v>2.4765078150000001E-2</v>
      </c>
      <c r="Z132" s="34">
        <f t="shared" si="29"/>
        <v>2.5029471509999991E-2</v>
      </c>
      <c r="AA132" s="34">
        <f t="shared" si="29"/>
        <v>2.5239807E-2</v>
      </c>
      <c r="AB132" s="34">
        <f t="shared" si="29"/>
        <v>2.547815409E-2</v>
      </c>
      <c r="AC132" s="34">
        <f t="shared" si="29"/>
        <v>2.5708007339999998E-2</v>
      </c>
      <c r="AD132" s="34">
        <f t="shared" si="29"/>
        <v>2.595114351E-2</v>
      </c>
      <c r="AE132" s="34">
        <f t="shared" si="29"/>
        <v>2.6199430199999998E-2</v>
      </c>
      <c r="AF132" s="34">
        <f t="shared" si="29"/>
        <v>2.6467483140000001E-2</v>
      </c>
      <c r="AG132" s="34">
        <f t="shared" si="29"/>
        <v>2.670519771E-2</v>
      </c>
      <c r="AH132" s="34">
        <f t="shared" si="29"/>
        <v>2.6947588410000001E-2</v>
      </c>
      <c r="AI132" s="34">
        <f t="shared" si="29"/>
        <v>2.7209451690000001E-2</v>
      </c>
      <c r="AJ132" s="34">
        <f t="shared" si="29"/>
        <v>2.7437701049999999E-2</v>
      </c>
      <c r="AK132" s="33"/>
    </row>
    <row r="133" spans="1:37" ht="15" customHeight="1" x14ac:dyDescent="0.2">
      <c r="A133" s="16" t="s">
        <v>548</v>
      </c>
      <c r="B133" s="16"/>
      <c r="C133" s="34"/>
      <c r="D133" s="34"/>
      <c r="E133" s="34">
        <f t="shared" ref="E133:AJ133" si="30">E107</f>
        <v>4.3186613220000003E-2</v>
      </c>
      <c r="F133" s="34">
        <f t="shared" si="30"/>
        <v>4.4258757209999999E-2</v>
      </c>
      <c r="G133" s="34">
        <f t="shared" si="30"/>
        <v>4.6542561029999999E-2</v>
      </c>
      <c r="H133" s="34">
        <f t="shared" si="30"/>
        <v>4.8617678429999998E-2</v>
      </c>
      <c r="I133" s="34">
        <f t="shared" si="30"/>
        <v>4.9559026319999998E-2</v>
      </c>
      <c r="J133" s="34">
        <f t="shared" si="30"/>
        <v>5.070508479E-2</v>
      </c>
      <c r="K133" s="34">
        <f t="shared" si="30"/>
        <v>5.2122155490000002E-2</v>
      </c>
      <c r="L133" s="34">
        <f t="shared" si="30"/>
        <v>5.2945786889999992E-2</v>
      </c>
      <c r="M133" s="34">
        <f t="shared" si="30"/>
        <v>5.3356766759999993E-2</v>
      </c>
      <c r="N133" s="34">
        <f t="shared" si="30"/>
        <v>5.3821262340000002E-2</v>
      </c>
      <c r="O133" s="34">
        <f t="shared" si="30"/>
        <v>5.4039413969999998E-2</v>
      </c>
      <c r="P133" s="34">
        <f t="shared" si="30"/>
        <v>5.3987231070000002E-2</v>
      </c>
      <c r="Q133" s="34">
        <f t="shared" si="30"/>
        <v>5.4192528990000002E-2</v>
      </c>
      <c r="R133" s="34">
        <f t="shared" si="30"/>
        <v>5.4627454259999993E-2</v>
      </c>
      <c r="S133" s="34">
        <f t="shared" si="30"/>
        <v>5.4877096349999988E-2</v>
      </c>
      <c r="T133" s="34">
        <f t="shared" si="30"/>
        <v>5.532189345E-2</v>
      </c>
      <c r="U133" s="34">
        <f t="shared" si="30"/>
        <v>5.5453909409999988E-2</v>
      </c>
      <c r="V133" s="34">
        <f t="shared" si="30"/>
        <v>5.5605375360000001E-2</v>
      </c>
      <c r="W133" s="34">
        <f t="shared" si="30"/>
        <v>5.538860172E-2</v>
      </c>
      <c r="X133" s="34">
        <f t="shared" si="30"/>
        <v>5.5510068150000001E-2</v>
      </c>
      <c r="Y133" s="34">
        <f t="shared" si="30"/>
        <v>5.562941112E-2</v>
      </c>
      <c r="Z133" s="34">
        <f t="shared" si="30"/>
        <v>5.6573063190000002E-2</v>
      </c>
      <c r="AA133" s="34">
        <f t="shared" si="30"/>
        <v>5.6687413769999993E-2</v>
      </c>
      <c r="AB133" s="34">
        <f t="shared" si="30"/>
        <v>5.6824354349999988E-2</v>
      </c>
      <c r="AC133" s="34">
        <f t="shared" si="30"/>
        <v>5.6972341439999991E-2</v>
      </c>
      <c r="AD133" s="34">
        <f t="shared" si="30"/>
        <v>5.7005051760000001E-2</v>
      </c>
      <c r="AE133" s="34">
        <f t="shared" si="30"/>
        <v>5.6890949670000003E-2</v>
      </c>
      <c r="AF133" s="34">
        <f t="shared" si="30"/>
        <v>5.6937259169999997E-2</v>
      </c>
      <c r="AG133" s="34">
        <f t="shared" si="30"/>
        <v>5.699375676E-2</v>
      </c>
      <c r="AH133" s="34">
        <f t="shared" si="30"/>
        <v>5.7113461169999998E-2</v>
      </c>
      <c r="AI133" s="34">
        <f t="shared" si="30"/>
        <v>5.7134921669999998E-2</v>
      </c>
      <c r="AJ133" s="34">
        <f t="shared" si="30"/>
        <v>5.6846108519999987E-2</v>
      </c>
      <c r="AK133" s="33"/>
    </row>
    <row r="134" spans="1:37" ht="15" customHeight="1" x14ac:dyDescent="0.2">
      <c r="A134" s="16" t="s">
        <v>549</v>
      </c>
      <c r="B134" s="16"/>
      <c r="C134" s="34"/>
      <c r="D134" s="34"/>
      <c r="E134" s="34">
        <f t="shared" ref="E134:AJ134" si="31">E108</f>
        <v>0</v>
      </c>
      <c r="F134" s="34">
        <f t="shared" si="31"/>
        <v>0</v>
      </c>
      <c r="G134" s="34">
        <f t="shared" si="31"/>
        <v>0</v>
      </c>
      <c r="H134" s="34">
        <f t="shared" si="31"/>
        <v>0</v>
      </c>
      <c r="I134" s="34">
        <f t="shared" si="31"/>
        <v>0</v>
      </c>
      <c r="J134" s="34">
        <f t="shared" si="31"/>
        <v>0</v>
      </c>
      <c r="K134" s="34">
        <f t="shared" si="31"/>
        <v>0</v>
      </c>
      <c r="L134" s="34">
        <f t="shared" si="31"/>
        <v>0</v>
      </c>
      <c r="M134" s="34">
        <f t="shared" si="31"/>
        <v>0</v>
      </c>
      <c r="N134" s="34">
        <f t="shared" si="31"/>
        <v>0</v>
      </c>
      <c r="O134" s="34">
        <f t="shared" si="31"/>
        <v>0</v>
      </c>
      <c r="P134" s="34">
        <f t="shared" si="31"/>
        <v>0</v>
      </c>
      <c r="Q134" s="34">
        <f t="shared" si="31"/>
        <v>0</v>
      </c>
      <c r="R134" s="34">
        <f t="shared" si="31"/>
        <v>0</v>
      </c>
      <c r="S134" s="34">
        <f t="shared" si="31"/>
        <v>0</v>
      </c>
      <c r="T134" s="34">
        <f t="shared" si="31"/>
        <v>0</v>
      </c>
      <c r="U134" s="34">
        <f t="shared" si="31"/>
        <v>0</v>
      </c>
      <c r="V134" s="34">
        <f t="shared" si="31"/>
        <v>0</v>
      </c>
      <c r="W134" s="34">
        <f t="shared" si="31"/>
        <v>0</v>
      </c>
      <c r="X134" s="34">
        <f t="shared" si="31"/>
        <v>0</v>
      </c>
      <c r="Y134" s="34">
        <f t="shared" si="31"/>
        <v>0</v>
      </c>
      <c r="Z134" s="34">
        <f t="shared" si="31"/>
        <v>0</v>
      </c>
      <c r="AA134" s="34">
        <f t="shared" si="31"/>
        <v>0</v>
      </c>
      <c r="AB134" s="34">
        <f t="shared" si="31"/>
        <v>0</v>
      </c>
      <c r="AC134" s="34">
        <f t="shared" si="31"/>
        <v>0</v>
      </c>
      <c r="AD134" s="34">
        <f t="shared" si="31"/>
        <v>0</v>
      </c>
      <c r="AE134" s="34">
        <f t="shared" si="31"/>
        <v>0</v>
      </c>
      <c r="AF134" s="34">
        <f t="shared" si="31"/>
        <v>0</v>
      </c>
      <c r="AG134" s="34">
        <f t="shared" si="31"/>
        <v>0</v>
      </c>
      <c r="AH134" s="34">
        <f t="shared" si="31"/>
        <v>0</v>
      </c>
      <c r="AI134" s="34">
        <f t="shared" si="31"/>
        <v>0</v>
      </c>
      <c r="AJ134" s="34">
        <f t="shared" si="31"/>
        <v>0</v>
      </c>
      <c r="AK134" s="33"/>
    </row>
    <row r="135" spans="1:37" ht="15" customHeight="1" x14ac:dyDescent="0.2">
      <c r="A135" s="16" t="s">
        <v>550</v>
      </c>
      <c r="B135" s="16"/>
      <c r="C135" s="34"/>
      <c r="D135" s="34"/>
      <c r="E135" s="34">
        <f t="shared" ref="E135:AJ135" si="32">SUM(E131:E134)</f>
        <v>0.20767804053144825</v>
      </c>
      <c r="F135" s="34">
        <f t="shared" si="32"/>
        <v>0.21535541312432663</v>
      </c>
      <c r="G135" s="34">
        <f t="shared" si="32"/>
        <v>0.22222632697301903</v>
      </c>
      <c r="H135" s="34">
        <f t="shared" si="32"/>
        <v>0.22877903735793134</v>
      </c>
      <c r="I135" s="34">
        <f t="shared" si="32"/>
        <v>0.2342168905869435</v>
      </c>
      <c r="J135" s="34">
        <f t="shared" si="32"/>
        <v>0.2387499959886116</v>
      </c>
      <c r="K135" s="34">
        <f t="shared" si="32"/>
        <v>0.24154715801886389</v>
      </c>
      <c r="L135" s="34">
        <f t="shared" si="32"/>
        <v>0.24125467461630329</v>
      </c>
      <c r="M135" s="34">
        <f t="shared" si="32"/>
        <v>0.24213976933625936</v>
      </c>
      <c r="N135" s="34">
        <f t="shared" si="32"/>
        <v>0.24294723303428023</v>
      </c>
      <c r="O135" s="34">
        <f t="shared" si="32"/>
        <v>0.24472265314869232</v>
      </c>
      <c r="P135" s="34">
        <f t="shared" si="32"/>
        <v>0.24590143031656167</v>
      </c>
      <c r="Q135" s="34">
        <f t="shared" si="32"/>
        <v>0.24840189902848914</v>
      </c>
      <c r="R135" s="34">
        <f t="shared" si="32"/>
        <v>0.25060472387434085</v>
      </c>
      <c r="S135" s="34">
        <f t="shared" si="32"/>
        <v>0.25206780197290651</v>
      </c>
      <c r="T135" s="34">
        <f t="shared" si="32"/>
        <v>0.25405276563075563</v>
      </c>
      <c r="U135" s="34">
        <f t="shared" si="32"/>
        <v>0.25627301268575925</v>
      </c>
      <c r="V135" s="34">
        <f t="shared" si="32"/>
        <v>0.25835441908416978</v>
      </c>
      <c r="W135" s="34">
        <f t="shared" si="32"/>
        <v>0.2601918422920525</v>
      </c>
      <c r="X135" s="34">
        <f t="shared" si="32"/>
        <v>0.26227771206307043</v>
      </c>
      <c r="Y135" s="34">
        <f t="shared" si="32"/>
        <v>0.26463656219793275</v>
      </c>
      <c r="Z135" s="34">
        <f t="shared" si="32"/>
        <v>0.26811161111207038</v>
      </c>
      <c r="AA135" s="34">
        <f t="shared" si="32"/>
        <v>0.27071098675860422</v>
      </c>
      <c r="AB135" s="34">
        <f t="shared" si="32"/>
        <v>0.2733657576138519</v>
      </c>
      <c r="AC135" s="34">
        <f t="shared" si="32"/>
        <v>0.27592954886571064</v>
      </c>
      <c r="AD135" s="34">
        <f t="shared" si="32"/>
        <v>0.27859765794821073</v>
      </c>
      <c r="AE135" s="34">
        <f t="shared" si="32"/>
        <v>0.2811120485659826</v>
      </c>
      <c r="AF135" s="34">
        <f t="shared" si="32"/>
        <v>0.2840952328503078</v>
      </c>
      <c r="AG135" s="34">
        <f t="shared" si="32"/>
        <v>0.28677477992834832</v>
      </c>
      <c r="AH135" s="34">
        <f t="shared" si="32"/>
        <v>0.28965428105802099</v>
      </c>
      <c r="AI135" s="34">
        <f t="shared" si="32"/>
        <v>0.29276529839176246</v>
      </c>
      <c r="AJ135" s="34">
        <f t="shared" si="32"/>
        <v>0.29500515549401934</v>
      </c>
      <c r="AK135" s="33"/>
    </row>
    <row r="136" spans="1:37" ht="15" customHeight="1" x14ac:dyDescent="0.2">
      <c r="A136" s="16" t="s">
        <v>551</v>
      </c>
      <c r="B136" s="16"/>
      <c r="C136" s="34"/>
      <c r="D136" s="34"/>
      <c r="E136" s="34">
        <f t="shared" ref="E136:AJ136" si="33">E110</f>
        <v>1.3077350999999999E-2</v>
      </c>
      <c r="F136" s="34">
        <f t="shared" si="33"/>
        <v>1.2982473E-2</v>
      </c>
      <c r="G136" s="34">
        <f t="shared" si="33"/>
        <v>1.1515817249999999E-2</v>
      </c>
      <c r="H136" s="34">
        <f t="shared" si="33"/>
        <v>1.082284641E-2</v>
      </c>
      <c r="I136" s="34">
        <f t="shared" si="33"/>
        <v>1.1035689390000001E-2</v>
      </c>
      <c r="J136" s="34">
        <f t="shared" si="33"/>
        <v>1.0781393760000001E-2</v>
      </c>
      <c r="K136" s="34">
        <f t="shared" si="33"/>
        <v>1.0600493040000001E-2</v>
      </c>
      <c r="L136" s="34">
        <f t="shared" si="33"/>
        <v>1.047197853E-2</v>
      </c>
      <c r="M136" s="34">
        <f t="shared" si="33"/>
        <v>1.0336257810000001E-2</v>
      </c>
      <c r="N136" s="34">
        <f t="shared" si="33"/>
        <v>1.02104541E-2</v>
      </c>
      <c r="O136" s="34">
        <f t="shared" si="33"/>
        <v>1.007886735E-2</v>
      </c>
      <c r="P136" s="34">
        <f t="shared" si="33"/>
        <v>9.9812785500000001E-3</v>
      </c>
      <c r="Q136" s="34">
        <f t="shared" si="33"/>
        <v>9.9646297199999997E-3</v>
      </c>
      <c r="R136" s="34">
        <f t="shared" si="33"/>
        <v>9.9911729699999983E-3</v>
      </c>
      <c r="S136" s="34">
        <f t="shared" si="33"/>
        <v>1.006020801E-2</v>
      </c>
      <c r="T136" s="34">
        <f t="shared" si="33"/>
        <v>1.008629946E-2</v>
      </c>
      <c r="U136" s="34">
        <f t="shared" si="33"/>
        <v>1.0079093250000001E-2</v>
      </c>
      <c r="V136" s="34">
        <f t="shared" si="33"/>
        <v>1.0116457109999999E-2</v>
      </c>
      <c r="W136" s="34">
        <f t="shared" si="33"/>
        <v>1.013360292E-2</v>
      </c>
      <c r="X136" s="34">
        <f t="shared" si="33"/>
        <v>1.015931034E-2</v>
      </c>
      <c r="Y136" s="34">
        <f t="shared" si="33"/>
        <v>1.016319582E-2</v>
      </c>
      <c r="Z136" s="34">
        <f t="shared" si="33"/>
        <v>1.016405424E-2</v>
      </c>
      <c r="AA136" s="34">
        <f t="shared" si="33"/>
        <v>1.0120094099999999E-2</v>
      </c>
      <c r="AB136" s="34">
        <f t="shared" si="33"/>
        <v>1.0129017150000001E-2</v>
      </c>
      <c r="AC136" s="34">
        <f t="shared" si="33"/>
        <v>1.0069447319999999E-2</v>
      </c>
      <c r="AD136" s="34">
        <f t="shared" si="33"/>
        <v>1.004855157E-2</v>
      </c>
      <c r="AE136" s="34">
        <f t="shared" si="33"/>
        <v>1.0020585150000001E-2</v>
      </c>
      <c r="AF136" s="34">
        <f t="shared" si="33"/>
        <v>9.9780481799999991E-3</v>
      </c>
      <c r="AG136" s="34">
        <f t="shared" si="33"/>
        <v>9.9049017599999994E-3</v>
      </c>
      <c r="AH136" s="34">
        <f t="shared" si="33"/>
        <v>9.8728691399999988E-3</v>
      </c>
      <c r="AI136" s="34">
        <f t="shared" si="33"/>
        <v>9.7893087299999997E-3</v>
      </c>
      <c r="AJ136" s="34">
        <f t="shared" si="33"/>
        <v>9.7193926799999993E-3</v>
      </c>
      <c r="AK136" s="33"/>
    </row>
    <row r="137" spans="1:37" ht="15" customHeight="1" x14ac:dyDescent="0.2">
      <c r="A137" s="16" t="s">
        <v>552</v>
      </c>
      <c r="B137" s="16"/>
      <c r="C137" s="34"/>
      <c r="D137" s="34"/>
      <c r="E137" s="34">
        <f>E111+Refineries!E107/10^15</f>
        <v>1.1523810581805976E-2</v>
      </c>
      <c r="F137" s="34">
        <f>F111+Refineries!F107/10^15</f>
        <v>1.0285494551805975E-2</v>
      </c>
      <c r="G137" s="34">
        <f>G111+Refineries!G107/10^15</f>
        <v>1.0663496273576175E-2</v>
      </c>
      <c r="H137" s="34">
        <f>H111+Refineries!H107/10^15</f>
        <v>1.1198653373576176E-2</v>
      </c>
      <c r="I137" s="34">
        <f>I111+Refineries!I107/10^15</f>
        <v>1.1475651953576176E-2</v>
      </c>
      <c r="J137" s="34">
        <f>J111+Refineries!J107/10^15</f>
        <v>1.1708487083576176E-2</v>
      </c>
      <c r="K137" s="34">
        <f>K111+Refineries!K107/10^15</f>
        <v>1.1906804693576176E-2</v>
      </c>
      <c r="L137" s="34">
        <f>L111+Refineries!L107/10^15</f>
        <v>1.2067939163576177E-2</v>
      </c>
      <c r="M137" s="34">
        <f>M111+Refineries!M107/10^15</f>
        <v>1.2055514663576176E-2</v>
      </c>
      <c r="N137" s="34">
        <f>N111+Refineries!N107/10^15</f>
        <v>1.2036900503576177E-2</v>
      </c>
      <c r="O137" s="34">
        <f>O111+Refineries!O107/10^15</f>
        <v>1.2008798543576176E-2</v>
      </c>
      <c r="P137" s="34">
        <f>P111+Refineries!P107/10^15</f>
        <v>1.1982661913576177E-2</v>
      </c>
      <c r="Q137" s="34">
        <f>Q111+Refineries!Q107/10^15</f>
        <v>1.1813417633576176E-2</v>
      </c>
      <c r="R137" s="34">
        <f>R111+Refineries!R107/10^15</f>
        <v>1.1654881013576176E-2</v>
      </c>
      <c r="S137" s="34">
        <f>S111+Refineries!S107/10^15</f>
        <v>1.1503031033576177E-2</v>
      </c>
      <c r="T137" s="34">
        <f>T111+Refineries!T107/10^15</f>
        <v>1.1353801493576177E-2</v>
      </c>
      <c r="U137" s="34">
        <f>U111+Refineries!U107/10^15</f>
        <v>1.1170709543576176E-2</v>
      </c>
      <c r="V137" s="34">
        <f>V111+Refineries!V107/10^15</f>
        <v>1.1109377693576176E-2</v>
      </c>
      <c r="W137" s="34">
        <f>W111+Refineries!W107/10^15</f>
        <v>1.1053309313576176E-2</v>
      </c>
      <c r="X137" s="34">
        <f>X111+Refineries!X107/10^15</f>
        <v>1.0998212303576177E-2</v>
      </c>
      <c r="Y137" s="34">
        <f>Y111+Refineries!Y107/10^15</f>
        <v>1.0943792993576177E-2</v>
      </c>
      <c r="Z137" s="34">
        <f>Z111+Refineries!Z107/10^15</f>
        <v>1.0907581223576176E-2</v>
      </c>
      <c r="AA137" s="34">
        <f>AA111+Refineries!AA107/10^15</f>
        <v>1.0874012483576176E-2</v>
      </c>
      <c r="AB137" s="34">
        <f>AB111+Refineries!AB107/10^15</f>
        <v>1.0840601873576177E-2</v>
      </c>
      <c r="AC137" s="34">
        <f>AC111+Refineries!AC107/10^15</f>
        <v>1.0812274013576177E-2</v>
      </c>
      <c r="AD137" s="34">
        <f>AD111+Refineries!AD107/10^15</f>
        <v>1.0792281863576177E-2</v>
      </c>
      <c r="AE137" s="34">
        <f>AE111+Refineries!AE107/10^15</f>
        <v>1.0775474903576176E-2</v>
      </c>
      <c r="AF137" s="34">
        <f>AF111+Refineries!AF107/10^15</f>
        <v>1.0764338033576177E-2</v>
      </c>
      <c r="AG137" s="34">
        <f>AG111+Refineries!AG107/10^15</f>
        <v>1.0751529503576177E-2</v>
      </c>
      <c r="AH137" s="34">
        <f>AH111+Refineries!AH107/10^15</f>
        <v>1.0737817373576175E-2</v>
      </c>
      <c r="AI137" s="34">
        <f>AI111+Refineries!AI107/10^15</f>
        <v>1.0725618773576176E-2</v>
      </c>
      <c r="AJ137" s="34">
        <f>AJ111+Refineries!AJ107/10^15</f>
        <v>1.0709850953576176E-2</v>
      </c>
      <c r="AK137" s="33"/>
    </row>
    <row r="138" spans="1:37" ht="15" customHeight="1" x14ac:dyDescent="0.2">
      <c r="A138" s="16" t="s">
        <v>553</v>
      </c>
      <c r="B138" s="16"/>
      <c r="C138" s="34"/>
      <c r="D138" s="34"/>
      <c r="E138" s="34">
        <f t="shared" ref="E138:AJ138" si="34">SUM(E136:E137)</f>
        <v>2.4601161581805975E-2</v>
      </c>
      <c r="F138" s="34">
        <f t="shared" si="34"/>
        <v>2.3267967551805976E-2</v>
      </c>
      <c r="G138" s="34">
        <f t="shared" si="34"/>
        <v>2.2179313523576175E-2</v>
      </c>
      <c r="H138" s="34">
        <f t="shared" si="34"/>
        <v>2.2021499783576176E-2</v>
      </c>
      <c r="I138" s="34">
        <f t="shared" si="34"/>
        <v>2.2511341343576179E-2</v>
      </c>
      <c r="J138" s="34">
        <f t="shared" si="34"/>
        <v>2.2489880843576178E-2</v>
      </c>
      <c r="K138" s="34">
        <f t="shared" si="34"/>
        <v>2.2507297733576175E-2</v>
      </c>
      <c r="L138" s="34">
        <f t="shared" si="34"/>
        <v>2.2539917693576175E-2</v>
      </c>
      <c r="M138" s="34">
        <f t="shared" si="34"/>
        <v>2.2391772473576176E-2</v>
      </c>
      <c r="N138" s="34">
        <f t="shared" si="34"/>
        <v>2.2247354603576179E-2</v>
      </c>
      <c r="O138" s="34">
        <f t="shared" si="34"/>
        <v>2.2087665893576178E-2</v>
      </c>
      <c r="P138" s="34">
        <f t="shared" si="34"/>
        <v>2.1963940463576179E-2</v>
      </c>
      <c r="Q138" s="34">
        <f t="shared" si="34"/>
        <v>2.1778047353576177E-2</v>
      </c>
      <c r="R138" s="34">
        <f t="shared" si="34"/>
        <v>2.1646053983576174E-2</v>
      </c>
      <c r="S138" s="34">
        <f t="shared" si="34"/>
        <v>2.1563239043576175E-2</v>
      </c>
      <c r="T138" s="34">
        <f t="shared" si="34"/>
        <v>2.1440100953576176E-2</v>
      </c>
      <c r="U138" s="34">
        <f t="shared" si="34"/>
        <v>2.1249802793576175E-2</v>
      </c>
      <c r="V138" s="34">
        <f t="shared" si="34"/>
        <v>2.1225834803576177E-2</v>
      </c>
      <c r="W138" s="34">
        <f t="shared" si="34"/>
        <v>2.1186912233576174E-2</v>
      </c>
      <c r="X138" s="34">
        <f t="shared" si="34"/>
        <v>2.1157522643576177E-2</v>
      </c>
      <c r="Y138" s="34">
        <f t="shared" si="34"/>
        <v>2.1106988813576179E-2</v>
      </c>
      <c r="Z138" s="34">
        <f t="shared" si="34"/>
        <v>2.1071635463576176E-2</v>
      </c>
      <c r="AA138" s="34">
        <f t="shared" si="34"/>
        <v>2.0994106583576175E-2</v>
      </c>
      <c r="AB138" s="34">
        <f t="shared" si="34"/>
        <v>2.0969619023576178E-2</v>
      </c>
      <c r="AC138" s="34">
        <f t="shared" si="34"/>
        <v>2.0881721333576176E-2</v>
      </c>
      <c r="AD138" s="34">
        <f t="shared" si="34"/>
        <v>2.0840833433576178E-2</v>
      </c>
      <c r="AE138" s="34">
        <f t="shared" si="34"/>
        <v>2.0796060053576176E-2</v>
      </c>
      <c r="AF138" s="34">
        <f t="shared" si="34"/>
        <v>2.0742386213576176E-2</v>
      </c>
      <c r="AG138" s="34">
        <f t="shared" si="34"/>
        <v>2.0656431263576178E-2</v>
      </c>
      <c r="AH138" s="34">
        <f t="shared" si="34"/>
        <v>2.0610686513576174E-2</v>
      </c>
      <c r="AI138" s="34">
        <f t="shared" si="34"/>
        <v>2.0514927503576176E-2</v>
      </c>
      <c r="AJ138" s="34">
        <f t="shared" si="34"/>
        <v>2.0429243633576177E-2</v>
      </c>
      <c r="AK138" s="33"/>
    </row>
    <row r="139" spans="1:37" ht="15" customHeight="1" x14ac:dyDescent="0.2">
      <c r="A139" s="16" t="s">
        <v>153</v>
      </c>
      <c r="B139" s="16"/>
      <c r="C139" s="34"/>
      <c r="D139" s="34"/>
      <c r="E139" s="34">
        <f>Refineries!E109/10^15</f>
        <v>1.540475527407417E-2</v>
      </c>
      <c r="F139" s="34">
        <f>Refineries!F109/10^15</f>
        <v>1.5181856005576961E-2</v>
      </c>
      <c r="G139" s="34">
        <f>Refineries!G109/10^15</f>
        <v>1.491163568048834E-2</v>
      </c>
      <c r="H139" s="34">
        <f>Refineries!H109/10^15</f>
        <v>1.4825514772160651E-2</v>
      </c>
      <c r="I139" s="34">
        <f>Refineries!I109/10^15</f>
        <v>1.462610672400564E-2</v>
      </c>
      <c r="J139" s="34">
        <f>Refineries!J109/10^15</f>
        <v>1.451089402309929E-2</v>
      </c>
      <c r="K139" s="34">
        <f>Refineries!K109/10^15</f>
        <v>1.4386595336392369E-2</v>
      </c>
      <c r="L139" s="34">
        <f>Refineries!L109/10^15</f>
        <v>1.438509803438286E-2</v>
      </c>
      <c r="M139" s="34">
        <f>Refineries!M109/10^15</f>
        <v>1.4428045952319881E-2</v>
      </c>
      <c r="N139" s="34">
        <f>Refineries!N109/10^15</f>
        <v>1.454226774716582E-2</v>
      </c>
      <c r="O139" s="34">
        <f>Refineries!O109/10^15</f>
        <v>1.4521429390826141E-2</v>
      </c>
      <c r="P139" s="34">
        <f>Refineries!P109/10^15</f>
        <v>1.458022461857067E-2</v>
      </c>
      <c r="Q139" s="34">
        <f>Refineries!Q109/10^15</f>
        <v>1.460370854932414E-2</v>
      </c>
      <c r="R139" s="34">
        <f>Refineries!R109/10^15</f>
        <v>1.463061428472469E-2</v>
      </c>
      <c r="S139" s="34">
        <f>Refineries!S109/10^15</f>
        <v>1.465682400951117E-2</v>
      </c>
      <c r="T139" s="34">
        <f>Refineries!T109/10^15</f>
        <v>1.468476964656844E-2</v>
      </c>
      <c r="U139" s="34">
        <f>Refineries!U109/10^15</f>
        <v>1.470682085731273E-2</v>
      </c>
      <c r="V139" s="34">
        <f>Refineries!V109/10^15</f>
        <v>1.475274463461204E-2</v>
      </c>
      <c r="W139" s="34">
        <f>Refineries!W109/10^15</f>
        <v>1.480390327555388E-2</v>
      </c>
      <c r="X139" s="34">
        <f>Refineries!X109/10^15</f>
        <v>1.4855960106499099E-2</v>
      </c>
      <c r="Y139" s="34">
        <f>Refineries!Y109/10^15</f>
        <v>1.4919748463515421E-2</v>
      </c>
      <c r="Z139" s="34">
        <f>Refineries!Z109/10^15</f>
        <v>1.5010106022764881E-2</v>
      </c>
      <c r="AA139" s="34">
        <f>Refineries!AA109/10^15</f>
        <v>1.511234723343699E-2</v>
      </c>
      <c r="AB139" s="34">
        <f>Refineries!AB109/10^15</f>
        <v>1.5209896475574169E-2</v>
      </c>
      <c r="AC139" s="34">
        <f>Refineries!AC109/10^15</f>
        <v>1.5307167501253731E-2</v>
      </c>
      <c r="AD139" s="34">
        <f>Refineries!AD109/10^15</f>
        <v>1.533480678779668E-2</v>
      </c>
      <c r="AE139" s="34">
        <f>Refineries!AE109/10^15</f>
        <v>1.5377823470284919E-2</v>
      </c>
      <c r="AF139" s="34">
        <f>Refineries!AF109/10^15</f>
        <v>1.538399298894607E-2</v>
      </c>
      <c r="AG139" s="34">
        <f>Refineries!AG109/10^15</f>
        <v>1.550312245245224E-2</v>
      </c>
      <c r="AH139" s="34">
        <f>Refineries!AH109/10^15</f>
        <v>1.5621442310676061E-2</v>
      </c>
      <c r="AI139" s="34">
        <f>Refineries!AI109/10^15</f>
        <v>1.5739780930628229E-2</v>
      </c>
      <c r="AJ139" s="34">
        <f>Refineries!AJ109/10^15</f>
        <v>1.591171952087873E-2</v>
      </c>
      <c r="AK139" s="33"/>
    </row>
    <row r="140" spans="1:37" ht="15" customHeight="1" x14ac:dyDescent="0.2">
      <c r="A140" s="16" t="s">
        <v>554</v>
      </c>
      <c r="B140" s="16"/>
      <c r="C140" s="34"/>
      <c r="D140" s="34"/>
      <c r="E140" s="34">
        <f t="shared" ref="E140:AJ140" si="35">E113</f>
        <v>3.671387793E-2</v>
      </c>
      <c r="F140" s="34">
        <f t="shared" si="35"/>
        <v>3.4895382930000003E-2</v>
      </c>
      <c r="G140" s="34">
        <f t="shared" si="35"/>
        <v>3.5826926760000002E-2</v>
      </c>
      <c r="H140" s="34">
        <f t="shared" si="35"/>
        <v>3.6871917570000003E-2</v>
      </c>
      <c r="I140" s="34">
        <f t="shared" si="35"/>
        <v>3.7492961849999999E-2</v>
      </c>
      <c r="J140" s="34">
        <f t="shared" si="35"/>
        <v>3.819745359E-2</v>
      </c>
      <c r="K140" s="34">
        <f t="shared" si="35"/>
        <v>3.8973171600000002E-2</v>
      </c>
      <c r="L140" s="34">
        <f t="shared" si="35"/>
        <v>3.9762850230000001E-2</v>
      </c>
      <c r="M140" s="34">
        <f t="shared" si="35"/>
        <v>4.0320732870000001E-2</v>
      </c>
      <c r="N140" s="34">
        <f t="shared" si="35"/>
        <v>4.0910286689999999E-2</v>
      </c>
      <c r="O140" s="34">
        <f t="shared" si="35"/>
        <v>4.1513688179999987E-2</v>
      </c>
      <c r="P140" s="34">
        <f t="shared" si="35"/>
        <v>4.2130801799999999E-2</v>
      </c>
      <c r="Q140" s="34">
        <f t="shared" si="35"/>
        <v>4.2585696630000003E-2</v>
      </c>
      <c r="R140" s="34">
        <f t="shared" si="35"/>
        <v>4.2915985019999998E-2</v>
      </c>
      <c r="S140" s="34">
        <f t="shared" si="35"/>
        <v>4.3232177250000003E-2</v>
      </c>
      <c r="T140" s="34">
        <f t="shared" si="35"/>
        <v>4.3658699039999999E-2</v>
      </c>
      <c r="U140" s="34">
        <f t="shared" si="35"/>
        <v>4.4043067890000002E-2</v>
      </c>
      <c r="V140" s="34">
        <f t="shared" si="35"/>
        <v>4.4385306389999997E-2</v>
      </c>
      <c r="W140" s="34">
        <f t="shared" si="35"/>
        <v>4.4652252420000003E-2</v>
      </c>
      <c r="X140" s="34">
        <f t="shared" si="35"/>
        <v>4.4970726240000002E-2</v>
      </c>
      <c r="Y140" s="34">
        <f t="shared" si="35"/>
        <v>4.5220436099999997E-2</v>
      </c>
      <c r="Z140" s="34">
        <f t="shared" si="35"/>
        <v>4.5599564069999987E-2</v>
      </c>
      <c r="AA140" s="34">
        <f t="shared" si="35"/>
        <v>4.6021725989999998E-2</v>
      </c>
      <c r="AB140" s="34">
        <f t="shared" si="35"/>
        <v>4.6375914599999998E-2</v>
      </c>
      <c r="AC140" s="34">
        <f t="shared" si="35"/>
        <v>4.6819424069999997E-2</v>
      </c>
      <c r="AD140" s="34">
        <f t="shared" si="35"/>
        <v>4.7346742439999992E-2</v>
      </c>
      <c r="AE140" s="34">
        <f t="shared" si="35"/>
        <v>4.7911266539999997E-2</v>
      </c>
      <c r="AF140" s="34">
        <f t="shared" si="35"/>
        <v>4.8490180469999991E-2</v>
      </c>
      <c r="AG140" s="34">
        <f t="shared" si="35"/>
        <v>4.9057460549999987E-2</v>
      </c>
      <c r="AH140" s="34">
        <f t="shared" si="35"/>
        <v>4.9543168140000003E-2</v>
      </c>
      <c r="AI140" s="34">
        <f t="shared" si="35"/>
        <v>5.0025238739999998E-2</v>
      </c>
      <c r="AJ140" s="34">
        <f t="shared" si="35"/>
        <v>5.048837892E-2</v>
      </c>
      <c r="AK140" s="33"/>
    </row>
    <row r="141" spans="1:37" ht="15" customHeight="1" x14ac:dyDescent="0.2">
      <c r="A141" s="16" t="s">
        <v>555</v>
      </c>
      <c r="B141" s="16"/>
      <c r="C141" s="34"/>
      <c r="D141" s="34"/>
      <c r="E141" s="34">
        <f>E114+Refineries!E108/10^15</f>
        <v>6.9722383252423512E-2</v>
      </c>
      <c r="F141" s="34">
        <f>F114+Refineries!F108/10^15</f>
        <v>6.8719387252423506E-2</v>
      </c>
      <c r="G141" s="34">
        <f>G114+Refineries!G108/10^15</f>
        <v>7.0161591728023942E-2</v>
      </c>
      <c r="H141" s="34">
        <f>H114+Refineries!H108/10^15</f>
        <v>7.1957276979765616E-2</v>
      </c>
      <c r="I141" s="34">
        <f>I114+Refineries!I108/10^15</f>
        <v>7.3141940257771751E-2</v>
      </c>
      <c r="J141" s="34">
        <f>J114+Refineries!J108/10^15</f>
        <v>7.4241108124750127E-2</v>
      </c>
      <c r="K141" s="34">
        <f>K114+Refineries!K108/10^15</f>
        <v>7.5167869724367106E-2</v>
      </c>
      <c r="L141" s="34">
        <f>L114+Refineries!L108/10^15</f>
        <v>7.6126435487834904E-2</v>
      </c>
      <c r="M141" s="34">
        <f>M114+Refineries!M108/10^15</f>
        <v>7.6664764731078958E-2</v>
      </c>
      <c r="N141" s="34">
        <f>N114+Refineries!N108/10^15</f>
        <v>7.7338975336798413E-2</v>
      </c>
      <c r="O141" s="34">
        <f>O114+Refineries!O108/10^15</f>
        <v>7.8022903964701379E-2</v>
      </c>
      <c r="P141" s="34">
        <f>P114+Refineries!P108/10^15</f>
        <v>7.8758941804523155E-2</v>
      </c>
      <c r="Q141" s="34">
        <f>Q114+Refineries!Q108/10^15</f>
        <v>7.9229691568831764E-2</v>
      </c>
      <c r="R141" s="34">
        <f>R114+Refineries!R108/10^15</f>
        <v>7.9678095670155893E-2</v>
      </c>
      <c r="S141" s="34">
        <f>S114+Refineries!S108/10^15</f>
        <v>8.0085133433222544E-2</v>
      </c>
      <c r="T141" s="34">
        <f>T114+Refineries!T108/10^15</f>
        <v>8.0581245920908207E-2</v>
      </c>
      <c r="U141" s="34">
        <f>U114+Refineries!U108/10^15</f>
        <v>8.1059491510761653E-2</v>
      </c>
      <c r="V141" s="34">
        <f>V114+Refineries!V108/10^15</f>
        <v>8.143025204049642E-2</v>
      </c>
      <c r="W141" s="34">
        <f>W114+Refineries!W108/10^15</f>
        <v>8.1852347428214289E-2</v>
      </c>
      <c r="X141" s="34">
        <f>X114+Refineries!X108/10^15</f>
        <v>8.2213519040657615E-2</v>
      </c>
      <c r="Y141" s="34">
        <f>Y114+Refineries!Y108/10^15</f>
        <v>8.2600477802900515E-2</v>
      </c>
      <c r="Z141" s="34">
        <f>Z114+Refineries!Z108/10^15</f>
        <v>8.3117113918108304E-2</v>
      </c>
      <c r="AA141" s="34">
        <f>AA114+Refineries!AA108/10^15</f>
        <v>8.3635150800324604E-2</v>
      </c>
      <c r="AB141" s="34">
        <f>AB114+Refineries!AB108/10^15</f>
        <v>8.4135604129782521E-2</v>
      </c>
      <c r="AC141" s="34">
        <f>AC114+Refineries!AC108/10^15</f>
        <v>8.4632042480421318E-2</v>
      </c>
      <c r="AD141" s="34">
        <f>AD114+Refineries!AD108/10^15</f>
        <v>8.5147436664474122E-2</v>
      </c>
      <c r="AE141" s="34">
        <f>AE114+Refineries!AE108/10^15</f>
        <v>8.5672447226286225E-2</v>
      </c>
      <c r="AF141" s="34">
        <f>AF114+Refineries!AF108/10^15</f>
        <v>8.6172866826702069E-2</v>
      </c>
      <c r="AG141" s="34">
        <f>AG114+Refineries!AG108/10^15</f>
        <v>8.6639536500141195E-2</v>
      </c>
      <c r="AH141" s="34">
        <f>AH114+Refineries!AH108/10^15</f>
        <v>8.7056032090233271E-2</v>
      </c>
      <c r="AI141" s="34">
        <f>AI114+Refineries!AI108/10^15</f>
        <v>8.7472039468681734E-2</v>
      </c>
      <c r="AJ141" s="34">
        <f>AJ114+Refineries!AJ108/10^15</f>
        <v>8.7704213102968512E-2</v>
      </c>
      <c r="AK141" s="33"/>
    </row>
    <row r="142" spans="1:37" ht="15" customHeight="1" x14ac:dyDescent="0.2">
      <c r="A142" s="19" t="s">
        <v>556</v>
      </c>
      <c r="B142" s="60"/>
      <c r="C142" s="34"/>
      <c r="D142" s="34"/>
      <c r="E142" s="34">
        <f t="shared" ref="E142:AJ142" si="36">SUM(E138,E135,E130,E120)</f>
        <v>0.39975496833325419</v>
      </c>
      <c r="F142" s="34">
        <f t="shared" si="36"/>
        <v>0.40805742683613255</v>
      </c>
      <c r="G142" s="34">
        <f t="shared" si="36"/>
        <v>0.41841230917659522</v>
      </c>
      <c r="H142" s="34">
        <f t="shared" si="36"/>
        <v>0.42945539479150752</v>
      </c>
      <c r="I142" s="34">
        <f t="shared" si="36"/>
        <v>0.43845838184051972</v>
      </c>
      <c r="J142" s="34">
        <f t="shared" si="36"/>
        <v>0.44569445177218781</v>
      </c>
      <c r="K142" s="34">
        <f t="shared" si="36"/>
        <v>0.4509728494924401</v>
      </c>
      <c r="L142" s="34">
        <f t="shared" si="36"/>
        <v>0.4538157621998794</v>
      </c>
      <c r="M142" s="34">
        <f t="shared" si="36"/>
        <v>0.45687866694983548</v>
      </c>
      <c r="N142" s="34">
        <f t="shared" si="36"/>
        <v>0.46042274904785641</v>
      </c>
      <c r="O142" s="34">
        <f t="shared" si="36"/>
        <v>0.46453448101226852</v>
      </c>
      <c r="P142" s="34">
        <f t="shared" si="36"/>
        <v>0.4686802781301378</v>
      </c>
      <c r="Q142" s="34">
        <f t="shared" si="36"/>
        <v>0.47359818207206533</v>
      </c>
      <c r="R142" s="34">
        <f t="shared" si="36"/>
        <v>0.47812671434791704</v>
      </c>
      <c r="S142" s="34">
        <f t="shared" si="36"/>
        <v>0.48197239190648267</v>
      </c>
      <c r="T142" s="34">
        <f t="shared" si="36"/>
        <v>0.48652578235433186</v>
      </c>
      <c r="U142" s="34">
        <f t="shared" si="36"/>
        <v>0.49110859846933547</v>
      </c>
      <c r="V142" s="34">
        <f t="shared" si="36"/>
        <v>0.49535667932774596</v>
      </c>
      <c r="W142" s="34">
        <f t="shared" si="36"/>
        <v>0.49947360617562864</v>
      </c>
      <c r="X142" s="34">
        <f t="shared" si="36"/>
        <v>0.50377399331664663</v>
      </c>
      <c r="Y142" s="34">
        <f t="shared" si="36"/>
        <v>0.508332421041509</v>
      </c>
      <c r="Z142" s="34">
        <f t="shared" si="36"/>
        <v>0.51426364733564656</v>
      </c>
      <c r="AA142" s="34">
        <f t="shared" si="36"/>
        <v>0.51920392681218042</v>
      </c>
      <c r="AB142" s="34">
        <f t="shared" si="36"/>
        <v>0.52461087631742809</v>
      </c>
      <c r="AC142" s="34">
        <f t="shared" si="36"/>
        <v>0.52970505736928686</v>
      </c>
      <c r="AD142" s="34">
        <f t="shared" si="36"/>
        <v>0.53517170824178684</v>
      </c>
      <c r="AE142" s="34">
        <f t="shared" si="36"/>
        <v>0.54058404044955877</v>
      </c>
      <c r="AF142" s="34">
        <f t="shared" si="36"/>
        <v>0.54664142407388394</v>
      </c>
      <c r="AG142" s="34">
        <f t="shared" si="36"/>
        <v>0.5522067911719245</v>
      </c>
      <c r="AH142" s="34">
        <f t="shared" si="36"/>
        <v>0.55790750512159715</v>
      </c>
      <c r="AI142" s="34">
        <f t="shared" si="36"/>
        <v>0.56408219157533868</v>
      </c>
      <c r="AJ142" s="34">
        <f t="shared" si="36"/>
        <v>0.56881101120759547</v>
      </c>
      <c r="AK142" s="29"/>
    </row>
    <row r="143" spans="1:37" ht="15" customHeight="1" x14ac:dyDescent="0.2">
      <c r="A143" s="16" t="s">
        <v>557</v>
      </c>
      <c r="B143" s="16"/>
      <c r="C143" s="34"/>
      <c r="D143" s="34"/>
      <c r="E143" s="34">
        <f t="shared" ref="E143:AJ143" si="37">E116</f>
        <v>0.13136685894</v>
      </c>
      <c r="F143" s="34">
        <f t="shared" si="37"/>
        <v>0.12753751509</v>
      </c>
      <c r="G143" s="34">
        <f t="shared" si="37"/>
        <v>0.12816788904000001</v>
      </c>
      <c r="H143" s="34">
        <f t="shared" si="37"/>
        <v>0.12866554674</v>
      </c>
      <c r="I143" s="34">
        <f t="shared" si="37"/>
        <v>0.12817358172000001</v>
      </c>
      <c r="J143" s="34">
        <f t="shared" si="37"/>
        <v>0.12862526877</v>
      </c>
      <c r="K143" s="34">
        <f t="shared" si="37"/>
        <v>0.12714776982000001</v>
      </c>
      <c r="L143" s="34">
        <f t="shared" si="37"/>
        <v>0.12633934149000001</v>
      </c>
      <c r="M143" s="34">
        <f t="shared" si="37"/>
        <v>0.12669321384000001</v>
      </c>
      <c r="N143" s="34">
        <f t="shared" si="37"/>
        <v>0.1271945763</v>
      </c>
      <c r="O143" s="34">
        <f t="shared" si="37"/>
        <v>0.1278711468</v>
      </c>
      <c r="P143" s="34">
        <f t="shared" si="37"/>
        <v>0.12895417916999999</v>
      </c>
      <c r="Q143" s="34">
        <f t="shared" si="37"/>
        <v>0.12940690535999999</v>
      </c>
      <c r="R143" s="34">
        <f t="shared" si="37"/>
        <v>0.12955082625</v>
      </c>
      <c r="S143" s="34">
        <f t="shared" si="37"/>
        <v>0.12956083362000001</v>
      </c>
      <c r="T143" s="34">
        <f t="shared" si="37"/>
        <v>0.12941869734</v>
      </c>
      <c r="U143" s="34">
        <f t="shared" si="37"/>
        <v>0.12960931176000001</v>
      </c>
      <c r="V143" s="34">
        <f t="shared" si="37"/>
        <v>0.12968562078000001</v>
      </c>
      <c r="W143" s="34">
        <f t="shared" si="37"/>
        <v>0.1296885123</v>
      </c>
      <c r="X143" s="34">
        <f t="shared" si="37"/>
        <v>0.12957739208999999</v>
      </c>
      <c r="Y143" s="34">
        <f t="shared" si="37"/>
        <v>0.12948920073</v>
      </c>
      <c r="Z143" s="34">
        <f t="shared" si="37"/>
        <v>0.12962887470000001</v>
      </c>
      <c r="AA143" s="34">
        <f t="shared" si="37"/>
        <v>0.13001261103</v>
      </c>
      <c r="AB143" s="34">
        <f t="shared" si="37"/>
        <v>0.13047448616999999</v>
      </c>
      <c r="AC143" s="34">
        <f t="shared" si="37"/>
        <v>0.13079512863000001</v>
      </c>
      <c r="AD143" s="34">
        <f t="shared" si="37"/>
        <v>0.13136039820000001</v>
      </c>
      <c r="AE143" s="34">
        <f t="shared" si="37"/>
        <v>0.13197039596999999</v>
      </c>
      <c r="AF143" s="34">
        <f t="shared" si="37"/>
        <v>0.13264371351000001</v>
      </c>
      <c r="AG143" s="34">
        <f t="shared" si="37"/>
        <v>0.13308873651</v>
      </c>
      <c r="AH143" s="34">
        <f t="shared" si="37"/>
        <v>0.13330844685000001</v>
      </c>
      <c r="AI143" s="34">
        <f t="shared" si="37"/>
        <v>0.13345846704</v>
      </c>
      <c r="AJ143" s="34">
        <f t="shared" si="37"/>
        <v>0.13346226216000001</v>
      </c>
      <c r="AK143" s="33"/>
    </row>
    <row r="144" spans="1:37" ht="15.75" customHeight="1" x14ac:dyDescent="0.2">
      <c r="A144" s="19" t="s">
        <v>558</v>
      </c>
      <c r="B144" s="60"/>
      <c r="C144" s="34"/>
      <c r="D144" s="34"/>
      <c r="E144" s="34">
        <f t="shared" ref="E144:AJ144" si="38">E142+E143</f>
        <v>0.53112182727325419</v>
      </c>
      <c r="F144" s="34">
        <f t="shared" si="38"/>
        <v>0.53559494192613255</v>
      </c>
      <c r="G144" s="34">
        <f t="shared" si="38"/>
        <v>0.5465801982165952</v>
      </c>
      <c r="H144" s="34">
        <f t="shared" si="38"/>
        <v>0.55812094153150749</v>
      </c>
      <c r="I144" s="34">
        <f t="shared" si="38"/>
        <v>0.5666319635605197</v>
      </c>
      <c r="J144" s="34">
        <f t="shared" si="38"/>
        <v>0.57431972054218783</v>
      </c>
      <c r="K144" s="34">
        <f t="shared" si="38"/>
        <v>0.57812061931244008</v>
      </c>
      <c r="L144" s="34">
        <f t="shared" si="38"/>
        <v>0.58015510368987944</v>
      </c>
      <c r="M144" s="34">
        <f t="shared" si="38"/>
        <v>0.58357188078983546</v>
      </c>
      <c r="N144" s="34">
        <f t="shared" si="38"/>
        <v>0.58761732534785638</v>
      </c>
      <c r="O144" s="34">
        <f t="shared" si="38"/>
        <v>0.59240562781226846</v>
      </c>
      <c r="P144" s="34">
        <f t="shared" si="38"/>
        <v>0.59763445730013776</v>
      </c>
      <c r="Q144" s="34">
        <f t="shared" si="38"/>
        <v>0.60300508743206538</v>
      </c>
      <c r="R144" s="34">
        <f t="shared" si="38"/>
        <v>0.60767754059791701</v>
      </c>
      <c r="S144" s="34">
        <f t="shared" si="38"/>
        <v>0.6115332255264827</v>
      </c>
      <c r="T144" s="34">
        <f t="shared" si="38"/>
        <v>0.61594447969433186</v>
      </c>
      <c r="U144" s="34">
        <f t="shared" si="38"/>
        <v>0.62071791022933542</v>
      </c>
      <c r="V144" s="34">
        <f t="shared" si="38"/>
        <v>0.62504230010774597</v>
      </c>
      <c r="W144" s="34">
        <f t="shared" si="38"/>
        <v>0.62916211847562864</v>
      </c>
      <c r="X144" s="34">
        <f t="shared" si="38"/>
        <v>0.63335138540664659</v>
      </c>
      <c r="Y144" s="34">
        <f t="shared" si="38"/>
        <v>0.63782162177150903</v>
      </c>
      <c r="Z144" s="34">
        <f t="shared" si="38"/>
        <v>0.64389252203564662</v>
      </c>
      <c r="AA144" s="34">
        <f t="shared" si="38"/>
        <v>0.64921653784218036</v>
      </c>
      <c r="AB144" s="34">
        <f t="shared" si="38"/>
        <v>0.6550853624874281</v>
      </c>
      <c r="AC144" s="34">
        <f t="shared" si="38"/>
        <v>0.66050018599928684</v>
      </c>
      <c r="AD144" s="34">
        <f t="shared" si="38"/>
        <v>0.66653210644178684</v>
      </c>
      <c r="AE144" s="34">
        <f t="shared" si="38"/>
        <v>0.67255443641955881</v>
      </c>
      <c r="AF144" s="34">
        <f t="shared" si="38"/>
        <v>0.67928513758388398</v>
      </c>
      <c r="AG144" s="34">
        <f t="shared" si="38"/>
        <v>0.68529552768192448</v>
      </c>
      <c r="AH144" s="34">
        <f t="shared" si="38"/>
        <v>0.69121595197159713</v>
      </c>
      <c r="AI144" s="34">
        <f t="shared" si="38"/>
        <v>0.69754065861533865</v>
      </c>
      <c r="AJ144" s="34">
        <f t="shared" si="38"/>
        <v>0.70227327336759549</v>
      </c>
      <c r="AK144" s="29"/>
    </row>
    <row r="145" spans="1:36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</row>
    <row r="146" spans="1:36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</row>
    <row r="147" spans="1:36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</row>
    <row r="148" spans="1:36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</row>
    <row r="149" spans="1:36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</row>
    <row r="150" spans="1:36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</row>
    <row r="151" spans="1:36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</row>
    <row r="152" spans="1:36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</row>
    <row r="153" spans="1:36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</row>
    <row r="154" spans="1:36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</row>
    <row r="155" spans="1:36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</row>
    <row r="156" spans="1:36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</row>
    <row r="157" spans="1:36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</row>
    <row r="158" spans="1:36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</row>
    <row r="159" spans="1:36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</row>
    <row r="160" spans="1:36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</row>
    <row r="161" spans="1:36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</row>
    <row r="162" spans="1:36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</row>
    <row r="163" spans="1:36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</row>
    <row r="164" spans="1:36" ht="15.75" customHeight="1" x14ac:dyDescent="0.2">
      <c r="A164" s="23" t="s">
        <v>560</v>
      </c>
      <c r="B164" s="10"/>
      <c r="C164" s="77">
        <f t="shared" ref="C164:AJ164" si="39">C114-C106-C112</f>
        <v>0</v>
      </c>
      <c r="D164" s="77">
        <f t="shared" si="39"/>
        <v>0</v>
      </c>
      <c r="E164" s="77">
        <f t="shared" si="39"/>
        <v>2.4841161269999995E-2</v>
      </c>
      <c r="F164" s="77">
        <f t="shared" si="39"/>
        <v>2.499289829999999E-2</v>
      </c>
      <c r="G164" s="77">
        <f t="shared" si="39"/>
        <v>2.6657306910000005E-2</v>
      </c>
      <c r="H164" s="77">
        <f t="shared" si="39"/>
        <v>2.8282295969999989E-2</v>
      </c>
      <c r="I164" s="77">
        <f t="shared" si="39"/>
        <v>2.8536478650000002E-2</v>
      </c>
      <c r="J164" s="77">
        <f t="shared" si="39"/>
        <v>2.9336548679999991E-2</v>
      </c>
      <c r="K164" s="77">
        <f t="shared" si="39"/>
        <v>3.0037855229999993E-2</v>
      </c>
      <c r="L164" s="77">
        <f t="shared" si="39"/>
        <v>3.0764936969999997E-2</v>
      </c>
      <c r="M164" s="77">
        <f t="shared" si="39"/>
        <v>3.1310733960000003E-2</v>
      </c>
      <c r="N164" s="77">
        <f t="shared" si="39"/>
        <v>3.1932342989999994E-2</v>
      </c>
      <c r="O164" s="77">
        <f t="shared" si="39"/>
        <v>3.2559825419999987E-2</v>
      </c>
      <c r="P164" s="77">
        <f t="shared" si="39"/>
        <v>3.321342188999999E-2</v>
      </c>
      <c r="Q164" s="77">
        <f t="shared" si="39"/>
        <v>3.3653136239999999E-2</v>
      </c>
      <c r="R164" s="77">
        <f t="shared" si="39"/>
        <v>3.3835143870000001E-2</v>
      </c>
      <c r="S164" s="77">
        <f t="shared" si="39"/>
        <v>3.4141735349999994E-2</v>
      </c>
      <c r="T164" s="77">
        <f t="shared" si="39"/>
        <v>3.4527256290000002E-2</v>
      </c>
      <c r="U164" s="77">
        <f t="shared" si="39"/>
        <v>3.4973295839999995E-2</v>
      </c>
      <c r="V164" s="77">
        <f t="shared" si="39"/>
        <v>3.5128850579999989E-2</v>
      </c>
      <c r="W164" s="77">
        <f t="shared" si="39"/>
        <v>3.5271167579999999E-2</v>
      </c>
      <c r="X164" s="77">
        <f t="shared" si="39"/>
        <v>3.5371760849999996E-2</v>
      </c>
      <c r="Y164" s="77">
        <f t="shared" si="39"/>
        <v>3.5528399909999987E-2</v>
      </c>
      <c r="Z164" s="77">
        <f t="shared" si="39"/>
        <v>3.5804924100000003E-2</v>
      </c>
      <c r="AA164" s="77">
        <f t="shared" si="39"/>
        <v>3.6178269030000001E-2</v>
      </c>
      <c r="AB164" s="77">
        <f t="shared" si="39"/>
        <v>3.6456555240000001E-2</v>
      </c>
      <c r="AC164" s="77">
        <f t="shared" si="39"/>
        <v>3.6803628000000005E-2</v>
      </c>
      <c r="AD164" s="77">
        <f t="shared" si="39"/>
        <v>3.7105565940000008E-2</v>
      </c>
      <c r="AE164" s="77">
        <f t="shared" si="39"/>
        <v>3.7414777860000005E-2</v>
      </c>
      <c r="AF164" s="77">
        <f t="shared" si="39"/>
        <v>3.7697107679999994E-2</v>
      </c>
      <c r="AG164" s="77">
        <f t="shared" si="39"/>
        <v>3.7989648179999981E-2</v>
      </c>
      <c r="AH164" s="77">
        <f t="shared" si="39"/>
        <v>3.8184780599999996E-2</v>
      </c>
      <c r="AI164" s="77">
        <f t="shared" si="39"/>
        <v>3.842014581E-2</v>
      </c>
      <c r="AJ164" s="77">
        <f t="shared" si="39"/>
        <v>3.8479918950000004E-2</v>
      </c>
    </row>
    <row r="165" spans="1:36" ht="15.75" customHeight="1" x14ac:dyDescent="0.2">
      <c r="A165" s="23" t="s">
        <v>561</v>
      </c>
      <c r="B165" s="10"/>
      <c r="C165" s="77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>0</v>
      </c>
      <c r="D165" s="77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>0</v>
      </c>
      <c r="E165" s="77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>0.15736750529839041</v>
      </c>
      <c r="F165" s="77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>0.15724077888557889</v>
      </c>
      <c r="G165" s="77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>0.1594400834845458</v>
      </c>
      <c r="H165" s="77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>0.16258323836296665</v>
      </c>
      <c r="I165" s="77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>0.16444713244602449</v>
      </c>
      <c r="J165" s="77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>0.16625733977901605</v>
      </c>
      <c r="K165" s="77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>0.16739866930455002</v>
      </c>
      <c r="L165" s="77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>0.16848837392600124</v>
      </c>
      <c r="M165" s="77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>0.16917902635399926</v>
      </c>
      <c r="N165" s="77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>0.17049040622993389</v>
      </c>
      <c r="O165" s="77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>0.17154122273149827</v>
      </c>
      <c r="P165" s="77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>0.17231275493858167</v>
      </c>
      <c r="Q165" s="77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>0.17340183448756746</v>
      </c>
      <c r="R165" s="77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>0.17460322627055716</v>
      </c>
      <c r="S165" s="77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>0.17539563691783241</v>
      </c>
      <c r="T165" s="77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>0.17676225310484128</v>
      </c>
      <c r="U165" s="77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>0.1779143630711911</v>
      </c>
      <c r="V165" s="77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>0.17882472103246949</v>
      </c>
      <c r="W165" s="77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>0.18034854993226265</v>
      </c>
      <c r="X165" s="77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>0.18144858840143421</v>
      </c>
      <c r="Y165" s="77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>0.18262234567733857</v>
      </c>
      <c r="Z165" s="77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>0.184310999802724</v>
      </c>
      <c r="AA165" s="77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>0.18584263037518875</v>
      </c>
      <c r="AB165" s="77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>0.18733483512238641</v>
      </c>
      <c r="AC165" s="77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>0.18879856659895011</v>
      </c>
      <c r="AD165" s="77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>0.19018898401509957</v>
      </c>
      <c r="AE165" s="77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>0.19166903724677237</v>
      </c>
      <c r="AF165" s="77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>0.19292369637516241</v>
      </c>
      <c r="AG165" s="77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>0.19480677949717159</v>
      </c>
      <c r="AH165" s="77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>0.19649945830780235</v>
      </c>
      <c r="AI165" s="77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>0.19820009678209227</v>
      </c>
      <c r="AJ165" s="77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>0.19948907056229823</v>
      </c>
    </row>
    <row r="166" spans="1:36" ht="15.75" customHeight="1" x14ac:dyDescent="0.2">
      <c r="A166" s="23" t="s">
        <v>562</v>
      </c>
      <c r="B166" s="10"/>
      <c r="C166" s="78">
        <f t="shared" ref="C166:AJ166" si="40">C164-C165</f>
        <v>0</v>
      </c>
      <c r="D166" s="78">
        <f t="shared" si="40"/>
        <v>0</v>
      </c>
      <c r="E166" s="78">
        <f t="shared" si="40"/>
        <v>-0.13252634402839042</v>
      </c>
      <c r="F166" s="78">
        <f t="shared" si="40"/>
        <v>-0.1322478805855789</v>
      </c>
      <c r="G166" s="78">
        <f t="shared" si="40"/>
        <v>-0.13278277657454579</v>
      </c>
      <c r="H166" s="78">
        <f t="shared" si="40"/>
        <v>-0.13430094239296667</v>
      </c>
      <c r="I166" s="78">
        <f t="shared" si="40"/>
        <v>-0.13591065379602449</v>
      </c>
      <c r="J166" s="78">
        <f t="shared" si="40"/>
        <v>-0.13692079109901606</v>
      </c>
      <c r="K166" s="78">
        <f t="shared" si="40"/>
        <v>-0.13736081407455003</v>
      </c>
      <c r="L166" s="78">
        <f t="shared" si="40"/>
        <v>-0.13772343695600126</v>
      </c>
      <c r="M166" s="78">
        <f t="shared" si="40"/>
        <v>-0.13786829239399925</v>
      </c>
      <c r="N166" s="78">
        <f t="shared" si="40"/>
        <v>-0.13855806323993389</v>
      </c>
      <c r="O166" s="78">
        <f t="shared" si="40"/>
        <v>-0.13898139731149828</v>
      </c>
      <c r="P166" s="78">
        <f t="shared" si="40"/>
        <v>-0.13909933304858169</v>
      </c>
      <c r="Q166" s="78">
        <f t="shared" si="40"/>
        <v>-0.13974869824756747</v>
      </c>
      <c r="R166" s="78">
        <f t="shared" si="40"/>
        <v>-0.14076808240055716</v>
      </c>
      <c r="S166" s="78">
        <f t="shared" si="40"/>
        <v>-0.14125390156783241</v>
      </c>
      <c r="T166" s="78">
        <f t="shared" si="40"/>
        <v>-0.14223499681484128</v>
      </c>
      <c r="U166" s="78">
        <f t="shared" si="40"/>
        <v>-0.1429410672311911</v>
      </c>
      <c r="V166" s="78">
        <f t="shared" si="40"/>
        <v>-0.14369587045246951</v>
      </c>
      <c r="W166" s="78">
        <f t="shared" si="40"/>
        <v>-0.14507738235226264</v>
      </c>
      <c r="X166" s="78">
        <f t="shared" si="40"/>
        <v>-0.14607682755143422</v>
      </c>
      <c r="Y166" s="78">
        <f t="shared" si="40"/>
        <v>-0.14709394576733859</v>
      </c>
      <c r="Z166" s="78">
        <f t="shared" si="40"/>
        <v>-0.14850607570272401</v>
      </c>
      <c r="AA166" s="78">
        <f t="shared" si="40"/>
        <v>-0.14966436134518873</v>
      </c>
      <c r="AB166" s="78">
        <f t="shared" si="40"/>
        <v>-0.15087827988238642</v>
      </c>
      <c r="AC166" s="78">
        <f t="shared" si="40"/>
        <v>-0.15199493859895011</v>
      </c>
      <c r="AD166" s="78">
        <f t="shared" si="40"/>
        <v>-0.15308341807509956</v>
      </c>
      <c r="AE166" s="78">
        <f t="shared" si="40"/>
        <v>-0.15425425938677237</v>
      </c>
      <c r="AF166" s="78">
        <f t="shared" si="40"/>
        <v>-0.15522658869516243</v>
      </c>
      <c r="AG166" s="78">
        <f t="shared" si="40"/>
        <v>-0.15681713131717162</v>
      </c>
      <c r="AH166" s="78">
        <f t="shared" si="40"/>
        <v>-0.15831467770780236</v>
      </c>
      <c r="AI166" s="78">
        <f t="shared" si="40"/>
        <v>-0.15977995097209227</v>
      </c>
      <c r="AJ166" s="78">
        <f t="shared" si="40"/>
        <v>-0.16100915161229823</v>
      </c>
    </row>
    <row r="167" spans="1:36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</row>
    <row r="168" spans="1:36" ht="15.75" customHeight="1" x14ac:dyDescent="0.2">
      <c r="A168" s="23" t="s">
        <v>207</v>
      </c>
      <c r="B168" s="10"/>
      <c r="C168" s="79">
        <f t="shared" ref="C168:AJ168" si="41">C113</f>
        <v>0</v>
      </c>
      <c r="D168" s="79">
        <f t="shared" si="41"/>
        <v>0</v>
      </c>
      <c r="E168" s="79">
        <f t="shared" si="41"/>
        <v>3.671387793E-2</v>
      </c>
      <c r="F168" s="79">
        <f t="shared" si="41"/>
        <v>3.4895382930000003E-2</v>
      </c>
      <c r="G168" s="79">
        <f t="shared" si="41"/>
        <v>3.5826926760000002E-2</v>
      </c>
      <c r="H168" s="79">
        <f t="shared" si="41"/>
        <v>3.6871917570000003E-2</v>
      </c>
      <c r="I168" s="79">
        <f t="shared" si="41"/>
        <v>3.7492961849999999E-2</v>
      </c>
      <c r="J168" s="79">
        <f t="shared" si="41"/>
        <v>3.819745359E-2</v>
      </c>
      <c r="K168" s="79">
        <f t="shared" si="41"/>
        <v>3.8973171600000002E-2</v>
      </c>
      <c r="L168" s="79">
        <f t="shared" si="41"/>
        <v>3.9762850230000001E-2</v>
      </c>
      <c r="M168" s="79">
        <f t="shared" si="41"/>
        <v>4.0320732870000001E-2</v>
      </c>
      <c r="N168" s="79">
        <f t="shared" si="41"/>
        <v>4.0910286689999999E-2</v>
      </c>
      <c r="O168" s="79">
        <f t="shared" si="41"/>
        <v>4.1513688179999987E-2</v>
      </c>
      <c r="P168" s="79">
        <f t="shared" si="41"/>
        <v>4.2130801799999999E-2</v>
      </c>
      <c r="Q168" s="79">
        <f t="shared" si="41"/>
        <v>4.2585696630000003E-2</v>
      </c>
      <c r="R168" s="79">
        <f t="shared" si="41"/>
        <v>4.2915985019999998E-2</v>
      </c>
      <c r="S168" s="79">
        <f t="shared" si="41"/>
        <v>4.3232177250000003E-2</v>
      </c>
      <c r="T168" s="79">
        <f t="shared" si="41"/>
        <v>4.3658699039999999E-2</v>
      </c>
      <c r="U168" s="79">
        <f t="shared" si="41"/>
        <v>4.4043067890000002E-2</v>
      </c>
      <c r="V168" s="79">
        <f t="shared" si="41"/>
        <v>4.4385306389999997E-2</v>
      </c>
      <c r="W168" s="79">
        <f t="shared" si="41"/>
        <v>4.4652252420000003E-2</v>
      </c>
      <c r="X168" s="79">
        <f t="shared" si="41"/>
        <v>4.4970726240000002E-2</v>
      </c>
      <c r="Y168" s="79">
        <f t="shared" si="41"/>
        <v>4.5220436099999997E-2</v>
      </c>
      <c r="Z168" s="79">
        <f t="shared" si="41"/>
        <v>4.5599564069999987E-2</v>
      </c>
      <c r="AA168" s="79">
        <f t="shared" si="41"/>
        <v>4.6021725989999998E-2</v>
      </c>
      <c r="AB168" s="79">
        <f t="shared" si="41"/>
        <v>4.6375914599999998E-2</v>
      </c>
      <c r="AC168" s="79">
        <f t="shared" si="41"/>
        <v>4.6819424069999997E-2</v>
      </c>
      <c r="AD168" s="79">
        <f t="shared" si="41"/>
        <v>4.7346742439999992E-2</v>
      </c>
      <c r="AE168" s="79">
        <f t="shared" si="41"/>
        <v>4.7911266539999997E-2</v>
      </c>
      <c r="AF168" s="79">
        <f t="shared" si="41"/>
        <v>4.8490180469999991E-2</v>
      </c>
      <c r="AG168" s="79">
        <f t="shared" si="41"/>
        <v>4.9057460549999987E-2</v>
      </c>
      <c r="AH168" s="79">
        <f t="shared" si="41"/>
        <v>4.9543168140000003E-2</v>
      </c>
      <c r="AI168" s="79">
        <f t="shared" si="41"/>
        <v>5.0025238739999998E-2</v>
      </c>
      <c r="AJ168" s="79">
        <f t="shared" si="41"/>
        <v>5.048837892E-2</v>
      </c>
    </row>
    <row r="169" spans="1:36" ht="15.75" customHeight="1" x14ac:dyDescent="0.2">
      <c r="A169" s="23" t="s">
        <v>561</v>
      </c>
      <c r="B169" s="10"/>
      <c r="C169" s="80">
        <f>SUM('BIFUbC-electricity'!B2:B9)/10^15</f>
        <v>0</v>
      </c>
      <c r="D169" s="80">
        <f>SUM('BIFUbC-electricity'!C2:C9)/10^15</f>
        <v>0</v>
      </c>
      <c r="E169" s="80">
        <f>SUM('BIFUbC-electricity'!D2:D9)/10^15</f>
        <v>4.7499E-2</v>
      </c>
      <c r="F169" s="80">
        <f>SUM('BIFUbC-electricity'!E2:E9)/10^15</f>
        <v>4.6846839816933654E-2</v>
      </c>
      <c r="G169" s="80">
        <f>SUM('BIFUbC-electricity'!F2:F9)/10^15</f>
        <v>4.7750492942668067E-2</v>
      </c>
      <c r="H169" s="80">
        <f>SUM('BIFUbC-electricity'!G2:G9)/10^15</f>
        <v>4.8920195108850269E-2</v>
      </c>
      <c r="I169" s="80">
        <f>SUM('BIFUbC-electricity'!H2:H9)/10^15</f>
        <v>4.9670267449131063E-2</v>
      </c>
      <c r="J169" s="80">
        <f>SUM('BIFUbC-electricity'!I2:I9)/10^15</f>
        <v>5.0325159654585935E-2</v>
      </c>
      <c r="K169" s="80">
        <f>SUM('BIFUbC-electricity'!J2:J9)/10^15</f>
        <v>5.0926263333230262E-2</v>
      </c>
      <c r="L169" s="80">
        <f>SUM('BIFUbC-electricity'!K2:K9)/10^15</f>
        <v>5.1557566141072431E-2</v>
      </c>
      <c r="M169" s="80">
        <f>SUM('BIFUbC-electricity'!L2:L9)/10^15</f>
        <v>5.1838362227101253E-2</v>
      </c>
      <c r="N169" s="80">
        <f>SUM('BIFUbC-electricity'!M2:M9)/10^15</f>
        <v>5.2313484421732954E-2</v>
      </c>
      <c r="O169" s="80">
        <f>SUM('BIFUbC-electricity'!N2:N9)/10^15</f>
        <v>5.2758010903271702E-2</v>
      </c>
      <c r="P169" s="80">
        <f>SUM('BIFUbC-electricity'!O2:O9)/10^15</f>
        <v>5.3203888707712296E-2</v>
      </c>
      <c r="Q169" s="80">
        <f>SUM('BIFUbC-electricity'!P2:P9)/10^15</f>
        <v>5.3499916552971753E-2</v>
      </c>
      <c r="R169" s="80">
        <f>SUM('BIFUbC-electricity'!Q2:Q9)/10^15</f>
        <v>5.3796590683097278E-2</v>
      </c>
      <c r="S169" s="80">
        <f>SUM('BIFUbC-electricity'!R2:R9)/10^15</f>
        <v>5.406924945513019E-2</v>
      </c>
      <c r="T169" s="80">
        <f>SUM('BIFUbC-electricity'!S2:S9)/10^15</f>
        <v>5.4424456430515189E-2</v>
      </c>
      <c r="U169" s="80">
        <f>SUM('BIFUbC-electricity'!T2:T9)/10^15</f>
        <v>5.4741459157338114E-2</v>
      </c>
      <c r="V169" s="80">
        <f>SUM('BIFUbC-electricity'!U2:U9)/10^15</f>
        <v>5.4990014441523904E-2</v>
      </c>
      <c r="W169" s="80">
        <f>SUM('BIFUbC-electricity'!V2:V9)/10^15</f>
        <v>5.5351126110458289E-2</v>
      </c>
      <c r="X169" s="80">
        <f>SUM('BIFUbC-electricity'!W2:W9)/10^15</f>
        <v>5.5613033052446047E-2</v>
      </c>
      <c r="Y169" s="80">
        <f>SUM('BIFUbC-electricity'!X2:X9)/10^15</f>
        <v>5.5879566806543407E-2</v>
      </c>
      <c r="Z169" s="80">
        <f>SUM('BIFUbC-electricity'!Y2:Y9)/10^15</f>
        <v>5.6235243807285548E-2</v>
      </c>
      <c r="AA169" s="80">
        <f>SUM('BIFUbC-electricity'!Z2:Z9)/10^15</f>
        <v>5.6593285623105935E-2</v>
      </c>
      <c r="AB169" s="80">
        <f>SUM('BIFUbC-electricity'!AA2:AA9)/10^15</f>
        <v>5.6933510540231304E-2</v>
      </c>
      <c r="AC169" s="80">
        <f>SUM('BIFUbC-electricity'!AB2:AB9)/10^15</f>
        <v>5.7269534605727E-2</v>
      </c>
      <c r="AD169" s="80">
        <f>SUM('BIFUbC-electricity'!AC2:AC9)/10^15</f>
        <v>5.7624638763065131E-2</v>
      </c>
      <c r="AE169" s="80">
        <f>SUM('BIFUbC-electricity'!AD2:AD9)/10^15</f>
        <v>5.7987924299276405E-2</v>
      </c>
      <c r="AF169" s="80">
        <f>SUM('BIFUbC-electricity'!AE2:AE9)/10^15</f>
        <v>5.8319938460943778E-2</v>
      </c>
      <c r="AG169" s="80">
        <f>SUM('BIFUbC-electricity'!AF2:AF9)/10^15</f>
        <v>5.8663277296060357E-2</v>
      </c>
      <c r="AH169" s="80">
        <f>SUM('BIFUbC-electricity'!AG2:AG9)/10^15</f>
        <v>5.8978194285360885E-2</v>
      </c>
      <c r="AI169" s="80">
        <f>SUM('BIFUbC-electricity'!AH2:AH9)/10^15</f>
        <v>5.9274618714515434E-2</v>
      </c>
      <c r="AJ169" s="80">
        <f>SUM('BIFUbC-electricity'!AI2:AI9)/10^15</f>
        <v>5.9478830043911191E-2</v>
      </c>
    </row>
    <row r="170" spans="1:36" ht="15.75" customHeight="1" x14ac:dyDescent="0.2">
      <c r="A170" s="23" t="s">
        <v>562</v>
      </c>
      <c r="B170" s="10"/>
      <c r="C170" s="79">
        <f t="shared" ref="C170:AJ170" si="42">C168-C169</f>
        <v>0</v>
      </c>
      <c r="D170" s="79">
        <f t="shared" si="42"/>
        <v>0</v>
      </c>
      <c r="E170" s="79">
        <f t="shared" si="42"/>
        <v>-1.078512207E-2</v>
      </c>
      <c r="F170" s="79">
        <f t="shared" si="42"/>
        <v>-1.1951456886933651E-2</v>
      </c>
      <c r="G170" s="79">
        <f t="shared" si="42"/>
        <v>-1.1923566182668065E-2</v>
      </c>
      <c r="H170" s="79">
        <f t="shared" si="42"/>
        <v>-1.2048277538850266E-2</v>
      </c>
      <c r="I170" s="79">
        <f t="shared" si="42"/>
        <v>-1.2177305599131064E-2</v>
      </c>
      <c r="J170" s="79">
        <f t="shared" si="42"/>
        <v>-1.2127706064585936E-2</v>
      </c>
      <c r="K170" s="79">
        <f t="shared" si="42"/>
        <v>-1.195309173323026E-2</v>
      </c>
      <c r="L170" s="79">
        <f t="shared" si="42"/>
        <v>-1.179471591107243E-2</v>
      </c>
      <c r="M170" s="79">
        <f t="shared" si="42"/>
        <v>-1.1517629357101253E-2</v>
      </c>
      <c r="N170" s="79">
        <f t="shared" si="42"/>
        <v>-1.1403197731732956E-2</v>
      </c>
      <c r="O170" s="79">
        <f t="shared" si="42"/>
        <v>-1.1244322723271714E-2</v>
      </c>
      <c r="P170" s="79">
        <f t="shared" si="42"/>
        <v>-1.1073086907712297E-2</v>
      </c>
      <c r="Q170" s="79">
        <f t="shared" si="42"/>
        <v>-1.091421992297175E-2</v>
      </c>
      <c r="R170" s="79">
        <f t="shared" si="42"/>
        <v>-1.088060566309728E-2</v>
      </c>
      <c r="S170" s="79">
        <f t="shared" si="42"/>
        <v>-1.0837072205130187E-2</v>
      </c>
      <c r="T170" s="79">
        <f t="shared" si="42"/>
        <v>-1.076575739051519E-2</v>
      </c>
      <c r="U170" s="79">
        <f t="shared" si="42"/>
        <v>-1.0698391267338112E-2</v>
      </c>
      <c r="V170" s="79">
        <f t="shared" si="42"/>
        <v>-1.0604708051523908E-2</v>
      </c>
      <c r="W170" s="79">
        <f t="shared" si="42"/>
        <v>-1.0698873690458285E-2</v>
      </c>
      <c r="X170" s="79">
        <f t="shared" si="42"/>
        <v>-1.0642306812446045E-2</v>
      </c>
      <c r="Y170" s="79">
        <f t="shared" si="42"/>
        <v>-1.065913070654341E-2</v>
      </c>
      <c r="Z170" s="79">
        <f t="shared" si="42"/>
        <v>-1.0635679737285561E-2</v>
      </c>
      <c r="AA170" s="79">
        <f t="shared" si="42"/>
        <v>-1.0571559633105937E-2</v>
      </c>
      <c r="AB170" s="79">
        <f t="shared" si="42"/>
        <v>-1.0557595940231305E-2</v>
      </c>
      <c r="AC170" s="79">
        <f t="shared" si="42"/>
        <v>-1.0450110535727003E-2</v>
      </c>
      <c r="AD170" s="79">
        <f t="shared" si="42"/>
        <v>-1.0277896323065139E-2</v>
      </c>
      <c r="AE170" s="79">
        <f t="shared" si="42"/>
        <v>-1.0076657759276408E-2</v>
      </c>
      <c r="AF170" s="79">
        <f t="shared" si="42"/>
        <v>-9.8297579909437868E-3</v>
      </c>
      <c r="AG170" s="79">
        <f t="shared" si="42"/>
        <v>-9.6058167460603694E-3</v>
      </c>
      <c r="AH170" s="79">
        <f t="shared" si="42"/>
        <v>-9.4350261453608822E-3</v>
      </c>
      <c r="AI170" s="79">
        <f t="shared" si="42"/>
        <v>-9.2493799745154356E-3</v>
      </c>
      <c r="AJ170" s="79">
        <f t="shared" si="42"/>
        <v>-8.9904511239111903E-3</v>
      </c>
    </row>
    <row r="171" spans="1:36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</row>
    <row r="172" spans="1:36" ht="15.75" customHeight="1" x14ac:dyDescent="0.2">
      <c r="A172" s="23" t="s">
        <v>206</v>
      </c>
      <c r="B172" s="10"/>
      <c r="C172" s="81">
        <f t="shared" ref="C172:AJ172" si="43">C110-C106</f>
        <v>0</v>
      </c>
      <c r="D172" s="81">
        <f t="shared" si="43"/>
        <v>0</v>
      </c>
      <c r="E172" s="81">
        <f t="shared" si="43"/>
        <v>-6.0021629999999996E-3</v>
      </c>
      <c r="F172" s="81">
        <f t="shared" si="43"/>
        <v>-6.2755020000000005E-3</v>
      </c>
      <c r="G172" s="81">
        <f t="shared" si="43"/>
        <v>-8.6322037499999994E-3</v>
      </c>
      <c r="H172" s="81">
        <f t="shared" si="43"/>
        <v>-9.6525036900000014E-3</v>
      </c>
      <c r="I172" s="81">
        <f t="shared" si="43"/>
        <v>-9.8916188399999997E-3</v>
      </c>
      <c r="J172" s="81">
        <f t="shared" si="43"/>
        <v>-1.0499990130000001E-2</v>
      </c>
      <c r="K172" s="81">
        <f t="shared" si="43"/>
        <v>-1.088975799E-2</v>
      </c>
      <c r="L172" s="81">
        <f t="shared" si="43"/>
        <v>-1.1212636859999998E-2</v>
      </c>
      <c r="M172" s="81">
        <f t="shared" si="43"/>
        <v>-1.1527835129999999E-2</v>
      </c>
      <c r="N172" s="81">
        <f t="shared" si="43"/>
        <v>-1.1830066740000001E-2</v>
      </c>
      <c r="O172" s="81">
        <f t="shared" si="43"/>
        <v>-1.217788497E-2</v>
      </c>
      <c r="P172" s="81">
        <f t="shared" si="43"/>
        <v>-1.2499973189999999E-2</v>
      </c>
      <c r="Q172" s="81">
        <f t="shared" si="43"/>
        <v>-1.2739178699999999E-2</v>
      </c>
      <c r="R172" s="81">
        <f t="shared" si="43"/>
        <v>-1.3108163760000001E-2</v>
      </c>
      <c r="S172" s="81">
        <f t="shared" si="43"/>
        <v>-1.3217905980000002E-2</v>
      </c>
      <c r="T172" s="81">
        <f t="shared" si="43"/>
        <v>-1.3407255359999998E-2</v>
      </c>
      <c r="U172" s="81">
        <f t="shared" si="43"/>
        <v>-1.3633584569999999E-2</v>
      </c>
      <c r="V172" s="81">
        <f t="shared" si="43"/>
        <v>-1.383120189E-2</v>
      </c>
      <c r="W172" s="81">
        <f t="shared" si="43"/>
        <v>-1.40841873E-2</v>
      </c>
      <c r="X172" s="81">
        <f t="shared" si="43"/>
        <v>-1.433328723E-2</v>
      </c>
      <c r="Y172" s="81">
        <f t="shared" si="43"/>
        <v>-1.4601882330000001E-2</v>
      </c>
      <c r="Z172" s="81">
        <f t="shared" si="43"/>
        <v>-1.4865417269999992E-2</v>
      </c>
      <c r="AA172" s="81">
        <f t="shared" si="43"/>
        <v>-1.51197129E-2</v>
      </c>
      <c r="AB172" s="81">
        <f t="shared" si="43"/>
        <v>-1.5349136939999999E-2</v>
      </c>
      <c r="AC172" s="81">
        <f t="shared" si="43"/>
        <v>-1.5638560019999997E-2</v>
      </c>
      <c r="AD172" s="81">
        <f t="shared" si="43"/>
        <v>-1.5902591940000002E-2</v>
      </c>
      <c r="AE172" s="81">
        <f t="shared" si="43"/>
        <v>-1.6178845049999998E-2</v>
      </c>
      <c r="AF172" s="81">
        <f t="shared" si="43"/>
        <v>-1.648943496E-2</v>
      </c>
      <c r="AG172" s="81">
        <f t="shared" si="43"/>
        <v>-1.6800295950000002E-2</v>
      </c>
      <c r="AH172" s="81">
        <f t="shared" si="43"/>
        <v>-1.7074719270000004E-2</v>
      </c>
      <c r="AI172" s="81">
        <f t="shared" si="43"/>
        <v>-1.7420142960000003E-2</v>
      </c>
      <c r="AJ172" s="81">
        <f t="shared" si="43"/>
        <v>-1.7718308369999998E-2</v>
      </c>
    </row>
    <row r="173" spans="1:36" ht="15.75" customHeight="1" x14ac:dyDescent="0.2">
      <c r="A173" s="23" t="s">
        <v>561</v>
      </c>
      <c r="B173" s="10"/>
      <c r="C173" s="80">
        <f>SUM('BIFUbC-coal'!B2:B9)/10^15</f>
        <v>0</v>
      </c>
      <c r="D173" s="80">
        <f>SUM('BIFUbC-coal'!C2:C9)/10^15</f>
        <v>0</v>
      </c>
      <c r="E173" s="80">
        <f>SUM('BIFUbC-coal'!D2:D9)/10^15</f>
        <v>1.4170000000000001E-3</v>
      </c>
      <c r="F173" s="80">
        <f>SUM('BIFUbC-coal'!E2:E9)/10^15</f>
        <v>1.3418277585163865E-3</v>
      </c>
      <c r="G173" s="80">
        <f>SUM('BIFUbC-coal'!F2:F9)/10^15</f>
        <v>1.2911431450471156E-3</v>
      </c>
      <c r="H173" s="80">
        <f>SUM('BIFUbC-coal'!G2:G9)/10^15</f>
        <v>1.2822435322025793E-3</v>
      </c>
      <c r="I173" s="80">
        <f>SUM('BIFUbC-coal'!H2:H9)/10^15</f>
        <v>1.3098632838729571E-3</v>
      </c>
      <c r="J173" s="80">
        <f>SUM('BIFUbC-coal'!I2:I9)/10^15</f>
        <v>1.308654505772275E-3</v>
      </c>
      <c r="K173" s="80">
        <f>SUM('BIFUbC-coal'!J2:J9)/10^15</f>
        <v>1.3096365583704053E-3</v>
      </c>
      <c r="L173" s="80">
        <f>SUM('BIFUbC-coal'!K2:K9)/10^15</f>
        <v>1.3114745634276066E-3</v>
      </c>
      <c r="M173" s="80">
        <f>SUM('BIFUbC-coal'!L2:L9)/10^15</f>
        <v>1.3031226582577735E-3</v>
      </c>
      <c r="N173" s="80">
        <f>SUM('BIFUbC-coal'!M2:M9)/10^15</f>
        <v>1.2949783725088159E-3</v>
      </c>
      <c r="O173" s="80">
        <f>SUM('BIFUbC-coal'!N2:N9)/10^15</f>
        <v>1.2859743130844523E-3</v>
      </c>
      <c r="P173" s="80">
        <f>SUM('BIFUbC-coal'!O2:O9)/10^15</f>
        <v>1.2789993195340471E-3</v>
      </c>
      <c r="Q173" s="80">
        <f>SUM('BIFUbC-coal'!P2:P9)/10^15</f>
        <v>1.2685177231267636E-3</v>
      </c>
      <c r="R173" s="80">
        <f>SUM('BIFUbC-coal'!Q2:Q9)/10^15</f>
        <v>1.2610739937059146E-3</v>
      </c>
      <c r="S173" s="80">
        <f>SUM('BIFUbC-coal'!R2:R9)/10^15</f>
        <v>1.2564057410831542E-3</v>
      </c>
      <c r="T173" s="80">
        <f>SUM('BIFUbC-coal'!S2:S9)/10^15</f>
        <v>1.2494613172634303E-3</v>
      </c>
      <c r="U173" s="80">
        <f>SUM('BIFUbC-coal'!T2:T9)/10^15</f>
        <v>1.2387326155331412E-3</v>
      </c>
      <c r="V173" s="80">
        <f>SUM('BIFUbC-coal'!U2:U9)/10^15</f>
        <v>1.2373811786892802E-3</v>
      </c>
      <c r="W173" s="80">
        <f>SUM('BIFUbC-coal'!V2:V9)/10^15</f>
        <v>1.2351852530353546E-3</v>
      </c>
      <c r="X173" s="80">
        <f>SUM('BIFUbC-coal'!W2:W9)/10^15</f>
        <v>1.2335293926234614E-3</v>
      </c>
      <c r="Y173" s="80">
        <f>SUM('BIFUbC-coal'!X2:X9)/10^15</f>
        <v>1.2306800389762268E-3</v>
      </c>
      <c r="Z173" s="80">
        <f>SUM('BIFUbC-coal'!Y2:Y9)/10^15</f>
        <v>1.2286866377880629E-3</v>
      </c>
      <c r="AA173" s="80">
        <f>SUM('BIFUbC-coal'!Z2:Z9)/10^15</f>
        <v>1.224315166300665E-3</v>
      </c>
      <c r="AB173" s="80">
        <f>SUM('BIFUbC-coal'!AA2:AA9)/10^15</f>
        <v>1.2229331597261234E-3</v>
      </c>
      <c r="AC173" s="80">
        <f>SUM('BIFUbC-coal'!AB2:AB9)/10^15</f>
        <v>1.2179770421394498E-3</v>
      </c>
      <c r="AD173" s="80">
        <f>SUM('BIFUbC-coal'!AC2:AC9)/10^15</f>
        <v>1.215671574950583E-3</v>
      </c>
      <c r="AE173" s="80">
        <f>SUM('BIFUbC-coal'!AD2:AD9)/10^15</f>
        <v>1.2131482984306136E-3</v>
      </c>
      <c r="AF173" s="80">
        <f>SUM('BIFUbC-coal'!AE2:AE9)/10^15</f>
        <v>1.2101218950931847E-3</v>
      </c>
      <c r="AG173" s="80">
        <f>SUM('BIFUbC-coal'!AF2:AF9)/10^15</f>
        <v>1.2052740453026723E-3</v>
      </c>
      <c r="AH173" s="80">
        <f>SUM('BIFUbC-coal'!AG2:AG9)/10^15</f>
        <v>1.2026959980152327E-3</v>
      </c>
      <c r="AI173" s="80">
        <f>SUM('BIFUbC-coal'!AH2:AH9)/10^15</f>
        <v>1.1972953455949044E-3</v>
      </c>
      <c r="AJ173" s="80">
        <f>SUM('BIFUbC-coal'!AI2:AI9)/10^15</f>
        <v>1.1924640544085112E-3</v>
      </c>
    </row>
    <row r="174" spans="1:36" ht="15.75" customHeight="1" x14ac:dyDescent="0.2">
      <c r="A174" s="23" t="s">
        <v>562</v>
      </c>
      <c r="B174" s="10"/>
      <c r="C174" s="81">
        <f t="shared" ref="C174:AJ174" si="44">C172-C173</f>
        <v>0</v>
      </c>
      <c r="D174" s="81">
        <f t="shared" si="44"/>
        <v>0</v>
      </c>
      <c r="E174" s="81">
        <f t="shared" si="44"/>
        <v>-7.4191629999999995E-3</v>
      </c>
      <c r="F174" s="81">
        <f t="shared" si="44"/>
        <v>-7.6173297585163868E-3</v>
      </c>
      <c r="G174" s="81">
        <f t="shared" si="44"/>
        <v>-9.9233468950471158E-3</v>
      </c>
      <c r="H174" s="81">
        <f t="shared" si="44"/>
        <v>-1.0934747222202581E-2</v>
      </c>
      <c r="I174" s="81">
        <f t="shared" si="44"/>
        <v>-1.1201482123872957E-2</v>
      </c>
      <c r="J174" s="81">
        <f t="shared" si="44"/>
        <v>-1.1808644635772275E-2</v>
      </c>
      <c r="K174" s="81">
        <f t="shared" si="44"/>
        <v>-1.2199394548370405E-2</v>
      </c>
      <c r="L174" s="81">
        <f t="shared" si="44"/>
        <v>-1.2524111423427605E-2</v>
      </c>
      <c r="M174" s="81">
        <f t="shared" si="44"/>
        <v>-1.2830957788257772E-2</v>
      </c>
      <c r="N174" s="81">
        <f t="shared" si="44"/>
        <v>-1.3125045112508817E-2</v>
      </c>
      <c r="O174" s="81">
        <f t="shared" si="44"/>
        <v>-1.3463859283084453E-2</v>
      </c>
      <c r="P174" s="81">
        <f t="shared" si="44"/>
        <v>-1.3778972509534047E-2</v>
      </c>
      <c r="Q174" s="81">
        <f t="shared" si="44"/>
        <v>-1.4007696423126763E-2</v>
      </c>
      <c r="R174" s="81">
        <f t="shared" si="44"/>
        <v>-1.4369237753705915E-2</v>
      </c>
      <c r="S174" s="81">
        <f t="shared" si="44"/>
        <v>-1.4474311721083155E-2</v>
      </c>
      <c r="T174" s="81">
        <f t="shared" si="44"/>
        <v>-1.465671667726343E-2</v>
      </c>
      <c r="U174" s="81">
        <f t="shared" si="44"/>
        <v>-1.487231718553314E-2</v>
      </c>
      <c r="V174" s="81">
        <f t="shared" si="44"/>
        <v>-1.506858306868928E-2</v>
      </c>
      <c r="W174" s="81">
        <f t="shared" si="44"/>
        <v>-1.5319372553035355E-2</v>
      </c>
      <c r="X174" s="81">
        <f t="shared" si="44"/>
        <v>-1.5566816622623462E-2</v>
      </c>
      <c r="Y174" s="81">
        <f t="shared" si="44"/>
        <v>-1.5832562368976229E-2</v>
      </c>
      <c r="Z174" s="81">
        <f t="shared" si="44"/>
        <v>-1.6094103907788055E-2</v>
      </c>
      <c r="AA174" s="81">
        <f t="shared" si="44"/>
        <v>-1.6344028066300666E-2</v>
      </c>
      <c r="AB174" s="81">
        <f t="shared" si="44"/>
        <v>-1.6572070099726121E-2</v>
      </c>
      <c r="AC174" s="81">
        <f t="shared" si="44"/>
        <v>-1.6856537062139448E-2</v>
      </c>
      <c r="AD174" s="81">
        <f t="shared" si="44"/>
        <v>-1.7118263514950584E-2</v>
      </c>
      <c r="AE174" s="81">
        <f t="shared" si="44"/>
        <v>-1.7391993348430612E-2</v>
      </c>
      <c r="AF174" s="81">
        <f t="shared" si="44"/>
        <v>-1.7699556855093185E-2</v>
      </c>
      <c r="AG174" s="81">
        <f t="shared" si="44"/>
        <v>-1.8005569995302673E-2</v>
      </c>
      <c r="AH174" s="81">
        <f t="shared" si="44"/>
        <v>-1.8277415268015237E-2</v>
      </c>
      <c r="AI174" s="81">
        <f t="shared" si="44"/>
        <v>-1.8617438305594907E-2</v>
      </c>
      <c r="AJ174" s="81">
        <f t="shared" si="44"/>
        <v>-1.8910772424408508E-2</v>
      </c>
    </row>
    <row r="175" spans="1:36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</row>
    <row r="176" spans="1:36" ht="15.75" customHeight="1" x14ac:dyDescent="0.2">
      <c r="A176" s="23" t="s">
        <v>205</v>
      </c>
      <c r="B176" s="10"/>
      <c r="C176" s="81">
        <f t="shared" ref="C176:AJ176" si="45">C105</f>
        <v>0</v>
      </c>
      <c r="D176" s="81">
        <f t="shared" si="45"/>
        <v>0</v>
      </c>
      <c r="E176" s="81">
        <f t="shared" si="45"/>
        <v>0.14198088339000001</v>
      </c>
      <c r="F176" s="81">
        <f t="shared" si="45"/>
        <v>0.14836255839000001</v>
      </c>
      <c r="G176" s="81">
        <f t="shared" si="45"/>
        <v>0.15217270074</v>
      </c>
      <c r="H176" s="81">
        <f t="shared" si="45"/>
        <v>0.15629758956000001</v>
      </c>
      <c r="I176" s="81">
        <f t="shared" si="45"/>
        <v>0.16035168131999999</v>
      </c>
      <c r="J176" s="81">
        <f t="shared" si="45"/>
        <v>0.16335917838</v>
      </c>
      <c r="K176" s="81">
        <f t="shared" si="45"/>
        <v>0.16458861654000001</v>
      </c>
      <c r="L176" s="81">
        <f t="shared" si="45"/>
        <v>0.16321776498000001</v>
      </c>
      <c r="M176" s="81">
        <f t="shared" si="45"/>
        <v>0.16358616270000001</v>
      </c>
      <c r="N176" s="81">
        <f t="shared" si="45"/>
        <v>0.16372818603</v>
      </c>
      <c r="O176" s="81">
        <f t="shared" si="45"/>
        <v>0.16507710270000001</v>
      </c>
      <c r="P176" s="81">
        <f t="shared" si="45"/>
        <v>0.16625643624</v>
      </c>
      <c r="Q176" s="81">
        <f t="shared" si="45"/>
        <v>0.16836096582000001</v>
      </c>
      <c r="R176" s="81">
        <f t="shared" si="45"/>
        <v>0.16968426543000001</v>
      </c>
      <c r="S176" s="81">
        <f t="shared" si="45"/>
        <v>0.17076006899999999</v>
      </c>
      <c r="T176" s="81">
        <f t="shared" si="45"/>
        <v>0.17197340049000001</v>
      </c>
      <c r="U176" s="81">
        <f t="shared" si="45"/>
        <v>0.17381803211999999</v>
      </c>
      <c r="V176" s="81">
        <f t="shared" si="45"/>
        <v>0.17556523307999999</v>
      </c>
      <c r="W176" s="81">
        <f t="shared" si="45"/>
        <v>0.17715559167</v>
      </c>
      <c r="X176" s="81">
        <f t="shared" si="45"/>
        <v>0.17882682246000001</v>
      </c>
      <c r="Y176" s="81">
        <f t="shared" si="45"/>
        <v>0.18078255170999999</v>
      </c>
      <c r="Z176" s="81">
        <f t="shared" si="45"/>
        <v>0.18300746339999999</v>
      </c>
      <c r="AA176" s="81">
        <f t="shared" si="45"/>
        <v>0.18522679536</v>
      </c>
      <c r="AB176" s="81">
        <f t="shared" si="45"/>
        <v>0.18747594611999999</v>
      </c>
      <c r="AC176" s="81">
        <f t="shared" si="45"/>
        <v>0.18962899901999999</v>
      </c>
      <c r="AD176" s="81">
        <f t="shared" si="45"/>
        <v>0.19197539973</v>
      </c>
      <c r="AE176" s="81">
        <f t="shared" si="45"/>
        <v>0.19427894721</v>
      </c>
      <c r="AF176" s="81">
        <f t="shared" si="45"/>
        <v>0.19697411493</v>
      </c>
      <c r="AG176" s="81">
        <f t="shared" si="45"/>
        <v>0.19919317581000001</v>
      </c>
      <c r="AH176" s="81">
        <f t="shared" si="45"/>
        <v>0.20163226329</v>
      </c>
      <c r="AI176" s="81">
        <f t="shared" si="45"/>
        <v>0.20440233945</v>
      </c>
      <c r="AJ176" s="81">
        <f t="shared" si="45"/>
        <v>0.20673188802</v>
      </c>
    </row>
    <row r="177" spans="1:36" ht="15.75" customHeight="1" x14ac:dyDescent="0.2">
      <c r="A177" s="23" t="s">
        <v>561</v>
      </c>
      <c r="B177" s="10"/>
      <c r="C177" s="80">
        <f>SUM('BIFUbC-natural-gas'!B2:B9)/10^15</f>
        <v>0</v>
      </c>
      <c r="D177" s="80">
        <f>SUM('BIFUbC-natural-gas'!C2:C9)/10^15</f>
        <v>0</v>
      </c>
      <c r="E177" s="80">
        <f>SUM('BIFUbC-natural-gas'!D2:D9)/10^15</f>
        <v>5.7982000000000006E-2</v>
      </c>
      <c r="F177" s="80">
        <f>SUM('BIFUbC-natural-gas'!E2:E9)/10^15</f>
        <v>5.9946308221733462E-2</v>
      </c>
      <c r="G177" s="80">
        <f>SUM('BIFUbC-natural-gas'!F2:F9)/10^15</f>
        <v>6.1368009787131049E-2</v>
      </c>
      <c r="H177" s="80">
        <f>SUM('BIFUbC-natural-gas'!G2:G9)/10^15</f>
        <v>6.3015831765745781E-2</v>
      </c>
      <c r="I177" s="80">
        <f>SUM('BIFUbC-natural-gas'!H2:H9)/10^15</f>
        <v>6.4316236841489932E-2</v>
      </c>
      <c r="J177" s="80">
        <f>SUM('BIFUbC-natural-gas'!I2:I9)/10^15</f>
        <v>6.5473532039496546E-2</v>
      </c>
      <c r="K177" s="80">
        <f>SUM('BIFUbC-natural-gas'!J2:J9)/10^15</f>
        <v>6.6025618243195597E-2</v>
      </c>
      <c r="L177" s="80">
        <f>SUM('BIFUbC-natural-gas'!K2:K9)/10^15</f>
        <v>6.6086870280848004E-2</v>
      </c>
      <c r="M177" s="80">
        <f>SUM('BIFUbC-natural-gas'!L2:L9)/10^15</f>
        <v>6.614028398981793E-2</v>
      </c>
      <c r="N177" s="80">
        <f>SUM('BIFUbC-natural-gas'!M2:M9)/10^15</f>
        <v>6.639021030744395E-2</v>
      </c>
      <c r="O177" s="80">
        <f>SUM('BIFUbC-natural-gas'!N2:N9)/10^15</f>
        <v>6.6804340828526501E-2</v>
      </c>
      <c r="P177" s="80">
        <f>SUM('BIFUbC-natural-gas'!O2:O9)/10^15</f>
        <v>6.6711894657889209E-2</v>
      </c>
      <c r="Q177" s="80">
        <f>SUM('BIFUbC-natural-gas'!P2:P9)/10^15</f>
        <v>6.7249528256951768E-2</v>
      </c>
      <c r="R177" s="80">
        <f>SUM('BIFUbC-natural-gas'!Q2:Q9)/10^15</f>
        <v>6.7892331588196422E-2</v>
      </c>
      <c r="S177" s="80">
        <f>SUM('BIFUbC-natural-gas'!R2:R9)/10^15</f>
        <v>6.815766560092866E-2</v>
      </c>
      <c r="T177" s="80">
        <f>SUM('BIFUbC-natural-gas'!S2:S9)/10^15</f>
        <v>6.88840997275557E-2</v>
      </c>
      <c r="U177" s="80">
        <f>SUM('BIFUbC-natural-gas'!T2:T9)/10^15</f>
        <v>6.9477232865349625E-2</v>
      </c>
      <c r="V177" s="80">
        <f>SUM('BIFUbC-natural-gas'!U2:U9)/10^15</f>
        <v>6.986849610541597E-2</v>
      </c>
      <c r="W177" s="80">
        <f>SUM('BIFUbC-natural-gas'!V2:V9)/10^15</f>
        <v>7.0739483723536487E-2</v>
      </c>
      <c r="X177" s="80">
        <f>SUM('BIFUbC-natural-gas'!W2:W9)/10^15</f>
        <v>7.1286563935808067E-2</v>
      </c>
      <c r="Y177" s="80">
        <f>SUM('BIFUbC-natural-gas'!X2:X9)/10^15</f>
        <v>7.1884494482053349E-2</v>
      </c>
      <c r="Z177" s="80">
        <f>SUM('BIFUbC-natural-gas'!Y2:Y9)/10^15</f>
        <v>7.282112535837662E-2</v>
      </c>
      <c r="AA177" s="80">
        <f>SUM('BIFUbC-natural-gas'!Z2:Z9)/10^15</f>
        <v>7.3574049522973944E-2</v>
      </c>
      <c r="AB177" s="80">
        <f>SUM('BIFUbC-natural-gas'!AA2:AA9)/10^15</f>
        <v>7.428560290096077E-2</v>
      </c>
      <c r="AC177" s="80">
        <f>SUM('BIFUbC-natural-gas'!AB2:AB9)/10^15</f>
        <v>7.4980661756755204E-2</v>
      </c>
      <c r="AD177" s="80">
        <f>SUM('BIFUbC-natural-gas'!AC2:AC9)/10^15</f>
        <v>7.5729480130137888E-2</v>
      </c>
      <c r="AE177" s="80">
        <f>SUM('BIFUbC-natural-gas'!AD2:AD9)/10^15</f>
        <v>7.6508444232599074E-2</v>
      </c>
      <c r="AF177" s="80">
        <f>SUM('BIFUbC-natural-gas'!AE2:AE9)/10^15</f>
        <v>7.717556943666723E-2</v>
      </c>
      <c r="AG177" s="80">
        <f>SUM('BIFUbC-natural-gas'!AF2:AF9)/10^15</f>
        <v>7.8191061145050048E-2</v>
      </c>
      <c r="AH177" s="80">
        <f>SUM('BIFUbC-natural-gas'!AG2:AG9)/10^15</f>
        <v>7.9062378104711839E-2</v>
      </c>
      <c r="AI177" s="80">
        <f>SUM('BIFUbC-natural-gas'!AH2:AH9)/10^15</f>
        <v>7.9944585291338618E-2</v>
      </c>
      <c r="AJ177" s="80">
        <f>SUM('BIFUbC-natural-gas'!AI2:AI9)/10^15</f>
        <v>8.0424995797603746E-2</v>
      </c>
    </row>
    <row r="178" spans="1:36" ht="15.75" customHeight="1" x14ac:dyDescent="0.2">
      <c r="A178" s="23" t="s">
        <v>562</v>
      </c>
      <c r="B178" s="10"/>
      <c r="C178" s="81">
        <f t="shared" ref="C178:AJ178" si="46">C176-C177</f>
        <v>0</v>
      </c>
      <c r="D178" s="81">
        <f t="shared" si="46"/>
        <v>0</v>
      </c>
      <c r="E178" s="81">
        <f t="shared" si="46"/>
        <v>8.3998883390000001E-2</v>
      </c>
      <c r="F178" s="81">
        <f t="shared" si="46"/>
        <v>8.8416250168266541E-2</v>
      </c>
      <c r="G178" s="81">
        <f t="shared" si="46"/>
        <v>9.0804690952868944E-2</v>
      </c>
      <c r="H178" s="81">
        <f t="shared" si="46"/>
        <v>9.3281757794254225E-2</v>
      </c>
      <c r="I178" s="81">
        <f t="shared" si="46"/>
        <v>9.6035444478510062E-2</v>
      </c>
      <c r="J178" s="81">
        <f t="shared" si="46"/>
        <v>9.7885646340503452E-2</v>
      </c>
      <c r="K178" s="81">
        <f t="shared" si="46"/>
        <v>9.8562998296804413E-2</v>
      </c>
      <c r="L178" s="81">
        <f t="shared" si="46"/>
        <v>9.7130894699152009E-2</v>
      </c>
      <c r="M178" s="81">
        <f t="shared" si="46"/>
        <v>9.7445878710182079E-2</v>
      </c>
      <c r="N178" s="81">
        <f t="shared" si="46"/>
        <v>9.733797572255605E-2</v>
      </c>
      <c r="O178" s="81">
        <f t="shared" si="46"/>
        <v>9.8272761871473505E-2</v>
      </c>
      <c r="P178" s="81">
        <f t="shared" si="46"/>
        <v>9.954454158211079E-2</v>
      </c>
      <c r="Q178" s="81">
        <f t="shared" si="46"/>
        <v>0.10111143756304825</v>
      </c>
      <c r="R178" s="81">
        <f t="shared" si="46"/>
        <v>0.10179193384180359</v>
      </c>
      <c r="S178" s="81">
        <f t="shared" si="46"/>
        <v>0.10260240339907133</v>
      </c>
      <c r="T178" s="81">
        <f t="shared" si="46"/>
        <v>0.10308930076244431</v>
      </c>
      <c r="U178" s="81">
        <f t="shared" si="46"/>
        <v>0.10434079925465037</v>
      </c>
      <c r="V178" s="81">
        <f t="shared" si="46"/>
        <v>0.10569673697458402</v>
      </c>
      <c r="W178" s="81">
        <f t="shared" si="46"/>
        <v>0.10641610794646351</v>
      </c>
      <c r="X178" s="81">
        <f t="shared" si="46"/>
        <v>0.10754025852419194</v>
      </c>
      <c r="Y178" s="81">
        <f t="shared" si="46"/>
        <v>0.10889805722794664</v>
      </c>
      <c r="Z178" s="81">
        <f t="shared" si="46"/>
        <v>0.11018633804162337</v>
      </c>
      <c r="AA178" s="81">
        <f t="shared" si="46"/>
        <v>0.11165274583702606</v>
      </c>
      <c r="AB178" s="81">
        <f t="shared" si="46"/>
        <v>0.11319034321903922</v>
      </c>
      <c r="AC178" s="81">
        <f t="shared" si="46"/>
        <v>0.11464833726324479</v>
      </c>
      <c r="AD178" s="81">
        <f t="shared" si="46"/>
        <v>0.11624591959986211</v>
      </c>
      <c r="AE178" s="81">
        <f t="shared" si="46"/>
        <v>0.11777050297740092</v>
      </c>
      <c r="AF178" s="81">
        <f t="shared" si="46"/>
        <v>0.11979854549333277</v>
      </c>
      <c r="AG178" s="81">
        <f t="shared" si="46"/>
        <v>0.12100211466494996</v>
      </c>
      <c r="AH178" s="81">
        <f t="shared" si="46"/>
        <v>0.12256988518528816</v>
      </c>
      <c r="AI178" s="81">
        <f t="shared" si="46"/>
        <v>0.12445775415866138</v>
      </c>
      <c r="AJ178" s="81">
        <f t="shared" si="46"/>
        <v>0.12630689222239627</v>
      </c>
    </row>
    <row r="179" spans="1:36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</row>
    <row r="180" spans="1:36" ht="15.75" customHeight="1" x14ac:dyDescent="0.2">
      <c r="A180" s="23" t="s">
        <v>563</v>
      </c>
      <c r="B180" s="10"/>
      <c r="C180" s="81">
        <f t="shared" ref="C180:AJ180" si="47">C111</f>
        <v>0</v>
      </c>
      <c r="D180" s="81">
        <f t="shared" si="47"/>
        <v>0</v>
      </c>
      <c r="E180" s="81">
        <f t="shared" si="47"/>
        <v>1.1511254070000001E-2</v>
      </c>
      <c r="F180" s="81">
        <f t="shared" si="47"/>
        <v>1.027293804E-2</v>
      </c>
      <c r="G180" s="81">
        <f t="shared" si="47"/>
        <v>1.0646441099999999E-2</v>
      </c>
      <c r="H180" s="81">
        <f t="shared" si="47"/>
        <v>1.11815982E-2</v>
      </c>
      <c r="I180" s="81">
        <f t="shared" si="47"/>
        <v>1.145859678E-2</v>
      </c>
      <c r="J180" s="81">
        <f t="shared" si="47"/>
        <v>1.1691431909999999E-2</v>
      </c>
      <c r="K180" s="81">
        <f t="shared" si="47"/>
        <v>1.1889749519999999E-2</v>
      </c>
      <c r="L180" s="81">
        <f t="shared" si="47"/>
        <v>1.205088399E-2</v>
      </c>
      <c r="M180" s="81">
        <f t="shared" si="47"/>
        <v>1.203845949E-2</v>
      </c>
      <c r="N180" s="81">
        <f t="shared" si="47"/>
        <v>1.2019845330000001E-2</v>
      </c>
      <c r="O180" s="81">
        <f t="shared" si="47"/>
        <v>1.199174337E-2</v>
      </c>
      <c r="P180" s="81">
        <f t="shared" si="47"/>
        <v>1.1965606740000001E-2</v>
      </c>
      <c r="Q180" s="81">
        <f t="shared" si="47"/>
        <v>1.1796362459999999E-2</v>
      </c>
      <c r="R180" s="81">
        <f t="shared" si="47"/>
        <v>1.1637825839999999E-2</v>
      </c>
      <c r="S180" s="81">
        <f t="shared" si="47"/>
        <v>1.1485975860000001E-2</v>
      </c>
      <c r="T180" s="81">
        <f t="shared" si="47"/>
        <v>1.133674632E-2</v>
      </c>
      <c r="U180" s="81">
        <f t="shared" si="47"/>
        <v>1.115365437E-2</v>
      </c>
      <c r="V180" s="81">
        <f t="shared" si="47"/>
        <v>1.109232252E-2</v>
      </c>
      <c r="W180" s="81">
        <f t="shared" si="47"/>
        <v>1.103625414E-2</v>
      </c>
      <c r="X180" s="81">
        <f t="shared" si="47"/>
        <v>1.098115713E-2</v>
      </c>
      <c r="Y180" s="81">
        <f t="shared" si="47"/>
        <v>1.0926737820000001E-2</v>
      </c>
      <c r="Z180" s="81">
        <f t="shared" si="47"/>
        <v>1.089052605E-2</v>
      </c>
      <c r="AA180" s="81">
        <f t="shared" si="47"/>
        <v>1.085695731E-2</v>
      </c>
      <c r="AB180" s="81">
        <f t="shared" si="47"/>
        <v>1.0823546700000001E-2</v>
      </c>
      <c r="AC180" s="81">
        <f t="shared" si="47"/>
        <v>1.0795218840000001E-2</v>
      </c>
      <c r="AD180" s="81">
        <f t="shared" si="47"/>
        <v>1.077522669E-2</v>
      </c>
      <c r="AE180" s="81">
        <f t="shared" si="47"/>
        <v>1.075841973E-2</v>
      </c>
      <c r="AF180" s="81">
        <f t="shared" si="47"/>
        <v>1.074728286E-2</v>
      </c>
      <c r="AG180" s="81">
        <f t="shared" si="47"/>
        <v>1.073447433E-2</v>
      </c>
      <c r="AH180" s="81">
        <f t="shared" si="47"/>
        <v>1.0720762199999999E-2</v>
      </c>
      <c r="AI180" s="81">
        <f t="shared" si="47"/>
        <v>1.07085636E-2</v>
      </c>
      <c r="AJ180" s="81">
        <f t="shared" si="47"/>
        <v>1.069279578E-2</v>
      </c>
    </row>
    <row r="181" spans="1:36" ht="15.75" customHeight="1" x14ac:dyDescent="0.2">
      <c r="A181" s="23" t="s">
        <v>564</v>
      </c>
      <c r="B181" s="10"/>
      <c r="C181" s="80">
        <f>SUM('BIFUbC-biomass'!B2:B9)/10^15</f>
        <v>0</v>
      </c>
      <c r="D181" s="80">
        <f>SUM('BIFUbC-biomass'!C2:C9)/10^15</f>
        <v>0</v>
      </c>
      <c r="E181" s="80">
        <f>SUM('BIFUbC-biomass'!D2:D9)/10^15</f>
        <v>3.7504000000000003E-2</v>
      </c>
      <c r="F181" s="80">
        <f>SUM('BIFUbC-biomass'!E2:E9)/10^15</f>
        <v>3.6961323321069189E-2</v>
      </c>
      <c r="G181" s="80">
        <f>SUM('BIFUbC-biomass'!F2:F9)/10^15</f>
        <v>3.6303436428919721E-2</v>
      </c>
      <c r="H181" s="80">
        <f>SUM('BIFUbC-biomass'!G2:G9)/10^15</f>
        <v>3.6093797065472756E-2</v>
      </c>
      <c r="I181" s="80">
        <f>SUM('BIFUbC-biomass'!H2:H9)/10^15</f>
        <v>3.5608309871891487E-2</v>
      </c>
      <c r="J181" s="80">
        <f>SUM('BIFUbC-biomass'!I2:I9)/10^15</f>
        <v>3.5327807083647321E-2</v>
      </c>
      <c r="K181" s="80">
        <f>SUM('BIFUbC-biomass'!J2:J9)/10^15</f>
        <v>3.5025193244381407E-2</v>
      </c>
      <c r="L181" s="80">
        <f>SUM('BIFUbC-biomass'!K2:K9)/10^15</f>
        <v>3.5021535777295089E-2</v>
      </c>
      <c r="M181" s="80">
        <f>SUM('BIFUbC-biomass'!L2:L9)/10^15</f>
        <v>3.5126106086262689E-2</v>
      </c>
      <c r="N181" s="80">
        <f>SUM('BIFUbC-biomass'!M2:M9)/10^15</f>
        <v>3.5404198271199963E-2</v>
      </c>
      <c r="O181" s="80">
        <f>SUM('BIFUbC-biomass'!N2:N9)/10^15</f>
        <v>3.5353450915377456E-2</v>
      </c>
      <c r="P181" s="80">
        <f>SUM('BIFUbC-biomass'!O2:O9)/10^15</f>
        <v>3.5496590877255201E-2</v>
      </c>
      <c r="Q181" s="80">
        <f>SUM('BIFUbC-biomass'!P2:P9)/10^15</f>
        <v>3.5553780362604717E-2</v>
      </c>
      <c r="R181" s="80">
        <f>SUM('BIFUbC-biomass'!Q2:Q9)/10^15</f>
        <v>3.5619282273150407E-2</v>
      </c>
      <c r="S181" s="80">
        <f>SUM('BIFUbC-biomass'!R2:R9)/10^15</f>
        <v>3.5683080136530883E-2</v>
      </c>
      <c r="T181" s="80">
        <f>SUM('BIFUbC-biomass'!S2:S9)/10^15</f>
        <v>3.5751117336761382E-2</v>
      </c>
      <c r="U181" s="80">
        <f>SUM('BIFUbC-biomass'!T2:T9)/10^15</f>
        <v>3.5804815603528529E-2</v>
      </c>
      <c r="V181" s="80">
        <f>SUM('BIFUbC-biomass'!U2:U9)/10^15</f>
        <v>3.5916617722416784E-2</v>
      </c>
      <c r="W181" s="80">
        <f>SUM('BIFUbC-biomass'!V2:V9)/10^15</f>
        <v>3.604117941398112E-2</v>
      </c>
      <c r="X181" s="80">
        <f>SUM('BIFUbC-biomass'!W2:W9)/10^15</f>
        <v>3.6167902336096458E-2</v>
      </c>
      <c r="Y181" s="80">
        <f>SUM('BIFUbC-biomass'!X2:X9)/10^15</f>
        <v>3.6323220000886565E-2</v>
      </c>
      <c r="Z181" s="80">
        <f>SUM('BIFUbC-biomass'!Y2:Y9)/10^15</f>
        <v>3.6543166771576749E-2</v>
      </c>
      <c r="AA181" s="80">
        <f>SUM('BIFUbC-biomass'!Z2:Z9)/10^15</f>
        <v>3.6792082344075536E-2</v>
      </c>
      <c r="AB181" s="80">
        <f>SUM('BIFUbC-biomass'!AA2:AA9)/10^15</f>
        <v>3.7029568331929601E-2</v>
      </c>
      <c r="AC181" s="80">
        <f>SUM('BIFUbC-biomass'!AB2:AB9)/10^15</f>
        <v>3.7266389325767986E-2</v>
      </c>
      <c r="AD181" s="80">
        <f>SUM('BIFUbC-biomass'!AC2:AC9)/10^15</f>
        <v>3.7333678407730844E-2</v>
      </c>
      <c r="AE181" s="80">
        <f>SUM('BIFUbC-biomass'!AD2:AD9)/10^15</f>
        <v>3.7438414965202366E-2</v>
      </c>
      <c r="AF181" s="80">
        <f>SUM('BIFUbC-biomass'!AE2:AE9)/10^15</f>
        <v>3.7453418892681403E-2</v>
      </c>
      <c r="AG181" s="80">
        <f>SUM('BIFUbC-biomass'!AF2:AF9)/10^15</f>
        <v>3.7743480969901148E-2</v>
      </c>
      <c r="AH181" s="80">
        <f>SUM('BIFUbC-biomass'!AG2:AG9)/10^15</f>
        <v>3.8031506502947829E-2</v>
      </c>
      <c r="AI181" s="80">
        <f>SUM('BIFUbC-biomass'!AH2:AH9)/10^15</f>
        <v>3.831961516024647E-2</v>
      </c>
      <c r="AJ181" s="80">
        <f>SUM('BIFUbC-biomass'!AI2:AI9)/10^15</f>
        <v>3.8738228893124706E-2</v>
      </c>
    </row>
    <row r="182" spans="1:36" ht="15.75" customHeight="1" x14ac:dyDescent="0.2">
      <c r="A182" s="23" t="s">
        <v>562</v>
      </c>
      <c r="B182" s="10"/>
      <c r="C182" s="81">
        <f t="shared" ref="C182:AJ182" si="48">C180-C181</f>
        <v>0</v>
      </c>
      <c r="D182" s="81">
        <f t="shared" si="48"/>
        <v>0</v>
      </c>
      <c r="E182" s="81">
        <f t="shared" si="48"/>
        <v>-2.5992745930000002E-2</v>
      </c>
      <c r="F182" s="81">
        <f t="shared" si="48"/>
        <v>-2.6688385281069191E-2</v>
      </c>
      <c r="G182" s="81">
        <f t="shared" si="48"/>
        <v>-2.565699532891972E-2</v>
      </c>
      <c r="H182" s="81">
        <f t="shared" si="48"/>
        <v>-2.4912198865472756E-2</v>
      </c>
      <c r="I182" s="81">
        <f t="shared" si="48"/>
        <v>-2.4149713091891487E-2</v>
      </c>
      <c r="J182" s="81">
        <f t="shared" si="48"/>
        <v>-2.363637517364732E-2</v>
      </c>
      <c r="K182" s="81">
        <f t="shared" si="48"/>
        <v>-2.3135443724381408E-2</v>
      </c>
      <c r="L182" s="81">
        <f t="shared" si="48"/>
        <v>-2.2970651787295088E-2</v>
      </c>
      <c r="M182" s="81">
        <f t="shared" si="48"/>
        <v>-2.3087646596262688E-2</v>
      </c>
      <c r="N182" s="81">
        <f t="shared" si="48"/>
        <v>-2.3384352941199962E-2</v>
      </c>
      <c r="O182" s="81">
        <f t="shared" si="48"/>
        <v>-2.3361707545377454E-2</v>
      </c>
      <c r="P182" s="81">
        <f t="shared" si="48"/>
        <v>-2.3530984137255198E-2</v>
      </c>
      <c r="Q182" s="81">
        <f t="shared" si="48"/>
        <v>-2.3757417902604716E-2</v>
      </c>
      <c r="R182" s="81">
        <f t="shared" si="48"/>
        <v>-2.398145643315041E-2</v>
      </c>
      <c r="S182" s="81">
        <f t="shared" si="48"/>
        <v>-2.4197104276530882E-2</v>
      </c>
      <c r="T182" s="81">
        <f t="shared" si="48"/>
        <v>-2.4414371016761381E-2</v>
      </c>
      <c r="U182" s="81">
        <f t="shared" si="48"/>
        <v>-2.4651161233528528E-2</v>
      </c>
      <c r="V182" s="81">
        <f t="shared" si="48"/>
        <v>-2.4824295202416784E-2</v>
      </c>
      <c r="W182" s="81">
        <f t="shared" si="48"/>
        <v>-2.500492527398112E-2</v>
      </c>
      <c r="X182" s="81">
        <f t="shared" si="48"/>
        <v>-2.5186745206096456E-2</v>
      </c>
      <c r="Y182" s="81">
        <f t="shared" si="48"/>
        <v>-2.5396482180886564E-2</v>
      </c>
      <c r="Z182" s="81">
        <f t="shared" si="48"/>
        <v>-2.5652640721576747E-2</v>
      </c>
      <c r="AA182" s="81">
        <f t="shared" si="48"/>
        <v>-2.5935125034075537E-2</v>
      </c>
      <c r="AB182" s="81">
        <f t="shared" si="48"/>
        <v>-2.6206021631929602E-2</v>
      </c>
      <c r="AC182" s="81">
        <f t="shared" si="48"/>
        <v>-2.6471170485767984E-2</v>
      </c>
      <c r="AD182" s="81">
        <f t="shared" si="48"/>
        <v>-2.6558451717730844E-2</v>
      </c>
      <c r="AE182" s="81">
        <f t="shared" si="48"/>
        <v>-2.6679995235202366E-2</v>
      </c>
      <c r="AF182" s="81">
        <f t="shared" si="48"/>
        <v>-2.6706136032681405E-2</v>
      </c>
      <c r="AG182" s="81">
        <f t="shared" si="48"/>
        <v>-2.7009006639901148E-2</v>
      </c>
      <c r="AH182" s="81">
        <f t="shared" si="48"/>
        <v>-2.7310744302947831E-2</v>
      </c>
      <c r="AI182" s="81">
        <f t="shared" si="48"/>
        <v>-2.7611051560246472E-2</v>
      </c>
      <c r="AJ182" s="81">
        <f t="shared" si="48"/>
        <v>-2.8045433113124706E-2</v>
      </c>
    </row>
    <row r="183" spans="1:36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</row>
    <row r="184" spans="1:36" ht="15.75" customHeight="1" x14ac:dyDescent="0.2">
      <c r="A184" s="23" t="s">
        <v>565</v>
      </c>
      <c r="B184" s="10"/>
      <c r="C184" s="81">
        <f t="shared" ref="C184:AJ184" si="49">C100-C97-C94</f>
        <v>0</v>
      </c>
      <c r="D184" s="81">
        <f t="shared" si="49"/>
        <v>0</v>
      </c>
      <c r="E184" s="81">
        <f t="shared" si="49"/>
        <v>8.2882709999999998E-3</v>
      </c>
      <c r="F184" s="81">
        <f t="shared" si="49"/>
        <v>6.8425110000000016E-3</v>
      </c>
      <c r="G184" s="81">
        <f t="shared" si="49"/>
        <v>8.2165477500000007E-3</v>
      </c>
      <c r="H184" s="81">
        <f t="shared" si="49"/>
        <v>9.518748300000001E-3</v>
      </c>
      <c r="I184" s="81">
        <f t="shared" si="49"/>
        <v>1.034113725E-2</v>
      </c>
      <c r="J184" s="81">
        <f t="shared" si="49"/>
        <v>1.110280428E-2</v>
      </c>
      <c r="K184" s="81">
        <f t="shared" si="49"/>
        <v>1.1660302889999998E-2</v>
      </c>
      <c r="L184" s="81">
        <f t="shared" si="49"/>
        <v>1.2132659790000002E-2</v>
      </c>
      <c r="M184" s="81">
        <f t="shared" si="49"/>
        <v>1.2568737149999998E-2</v>
      </c>
      <c r="N184" s="81">
        <f t="shared" si="49"/>
        <v>1.3055257980000002E-2</v>
      </c>
      <c r="O184" s="81">
        <f t="shared" si="49"/>
        <v>1.354661307E-2</v>
      </c>
      <c r="P184" s="81">
        <f t="shared" si="49"/>
        <v>1.407472209E-2</v>
      </c>
      <c r="Q184" s="81">
        <f t="shared" si="49"/>
        <v>1.4538314070000001E-2</v>
      </c>
      <c r="R184" s="81">
        <f t="shared" si="49"/>
        <v>1.4960769659999998E-2</v>
      </c>
      <c r="S184" s="81">
        <f t="shared" si="49"/>
        <v>1.538543907E-2</v>
      </c>
      <c r="T184" s="81">
        <f t="shared" si="49"/>
        <v>1.581851196E-2</v>
      </c>
      <c r="U184" s="81">
        <f t="shared" si="49"/>
        <v>1.6287389999999999E-2</v>
      </c>
      <c r="V184" s="81">
        <f t="shared" si="49"/>
        <v>1.6668392939999999E-2</v>
      </c>
      <c r="W184" s="81">
        <f t="shared" si="49"/>
        <v>1.7048311560000001E-2</v>
      </c>
      <c r="X184" s="81">
        <f t="shared" si="49"/>
        <v>1.74229893E-2</v>
      </c>
      <c r="Y184" s="81">
        <f t="shared" si="49"/>
        <v>1.7833878810000002E-2</v>
      </c>
      <c r="Z184" s="81">
        <f t="shared" si="49"/>
        <v>1.8262817729999999E-2</v>
      </c>
      <c r="AA184" s="81">
        <f t="shared" si="49"/>
        <v>1.8656742150000002E-2</v>
      </c>
      <c r="AB184" s="81">
        <f t="shared" si="49"/>
        <v>1.9140687720000001E-2</v>
      </c>
      <c r="AC184" s="81">
        <f t="shared" si="49"/>
        <v>1.9569287790000001E-2</v>
      </c>
      <c r="AD184" s="81">
        <f t="shared" si="49"/>
        <v>2.003095962E-2</v>
      </c>
      <c r="AE184" s="81">
        <f t="shared" si="49"/>
        <v>2.0490282089999999E-2</v>
      </c>
      <c r="AF184" s="81">
        <f t="shared" si="49"/>
        <v>2.1023519040000001E-2</v>
      </c>
      <c r="AG184" s="81">
        <f t="shared" si="49"/>
        <v>2.1479475599999999E-2</v>
      </c>
      <c r="AH184" s="81">
        <f t="shared" si="49"/>
        <v>2.1933737910000001E-2</v>
      </c>
      <c r="AI184" s="81">
        <f t="shared" si="49"/>
        <v>2.2456899720000003E-2</v>
      </c>
      <c r="AJ184" s="81">
        <f t="shared" si="49"/>
        <v>2.2875695729999999E-2</v>
      </c>
    </row>
    <row r="185" spans="1:36" ht="15.75" customHeight="1" x14ac:dyDescent="0.2">
      <c r="A185" s="23" t="s">
        <v>561</v>
      </c>
      <c r="B185" s="10"/>
      <c r="C185" s="80">
        <f>SUM('BIFUbC-petroleum-diesel'!B2:B9)/10^15</f>
        <v>0</v>
      </c>
      <c r="D185" s="80">
        <f>SUM('BIFUbC-petroleum-diesel'!C2:C9)/10^15</f>
        <v>0</v>
      </c>
      <c r="E185" s="80">
        <f>SUM('BIFUbC-petroleum-diesel'!D2:D9)/10^15</f>
        <v>1.0858148308733549E-2</v>
      </c>
      <c r="F185" s="80">
        <f>SUM('BIFUbC-petroleum-diesel'!E2:E9)/10^15</f>
        <v>9.8145865748053597E-3</v>
      </c>
      <c r="G185" s="80">
        <f>SUM('BIFUbC-petroleum-diesel'!F2:F9)/10^15</f>
        <v>1.0348477710725505E-2</v>
      </c>
      <c r="H185" s="80">
        <f>SUM('BIFUbC-petroleum-diesel'!G2:G9)/10^15</f>
        <v>1.0831613216420425E-2</v>
      </c>
      <c r="I185" s="80">
        <f>SUM('BIFUbC-petroleum-diesel'!H2:H9)/10^15</f>
        <v>1.1044857133714578E-2</v>
      </c>
      <c r="J185" s="80">
        <f>SUM('BIFUbC-petroleum-diesel'!I2:I9)/10^15</f>
        <v>1.12814137215137E-2</v>
      </c>
      <c r="K185" s="80">
        <f>SUM('BIFUbC-petroleum-diesel'!J2:J9)/10^15</f>
        <v>1.1539593848592988E-2</v>
      </c>
      <c r="L185" s="80">
        <f>SUM('BIFUbC-petroleum-diesel'!K2:K9)/10^15</f>
        <v>1.1911832829857817E-2</v>
      </c>
      <c r="M185" s="80">
        <f>SUM('BIFUbC-petroleum-diesel'!L2:L9)/10^15</f>
        <v>1.2147135284072451E-2</v>
      </c>
      <c r="N185" s="80">
        <f>SUM('BIFUbC-petroleum-diesel'!M2:M9)/10^15</f>
        <v>1.2434841259718811E-2</v>
      </c>
      <c r="O185" s="80">
        <f>SUM('BIFUbC-petroleum-diesel'!N2:N9)/10^15</f>
        <v>1.2658614199648272E-2</v>
      </c>
      <c r="P185" s="80">
        <f>SUM('BIFUbC-petroleum-diesel'!O2:O9)/10^15</f>
        <v>1.2906332295872144E-2</v>
      </c>
      <c r="Q185" s="80">
        <f>SUM('BIFUbC-petroleum-diesel'!P2:P9)/10^15</f>
        <v>1.3086113829954964E-2</v>
      </c>
      <c r="R185" s="80">
        <f>SUM('BIFUbC-petroleum-diesel'!Q2:Q9)/10^15</f>
        <v>1.3263487265689954E-2</v>
      </c>
      <c r="S185" s="80">
        <f>SUM('BIFUbC-petroleum-diesel'!R2:R9)/10^15</f>
        <v>1.3432897938354851E-2</v>
      </c>
      <c r="T185" s="80">
        <f>SUM('BIFUbC-petroleum-diesel'!S2:S9)/10^15</f>
        <v>1.3629402054343681E-2</v>
      </c>
      <c r="U185" s="80">
        <f>SUM('BIFUbC-petroleum-diesel'!T2:T9)/10^15</f>
        <v>1.379942251392082E-2</v>
      </c>
      <c r="V185" s="80">
        <f>SUM('BIFUbC-petroleum-diesel'!U2:U9)/10^15</f>
        <v>1.3936717181753469E-2</v>
      </c>
      <c r="W185" s="80">
        <f>SUM('BIFUbC-petroleum-diesel'!V2:V9)/10^15</f>
        <v>1.4083174870365631E-2</v>
      </c>
      <c r="X185" s="80">
        <f>SUM('BIFUbC-petroleum-diesel'!W2:W9)/10^15</f>
        <v>1.4226400680878885E-2</v>
      </c>
      <c r="Y185" s="80">
        <f>SUM('BIFUbC-petroleum-diesel'!X2:X9)/10^15</f>
        <v>1.4358272687861492E-2</v>
      </c>
      <c r="Z185" s="80">
        <f>SUM('BIFUbC-petroleum-diesel'!Y2:Y9)/10^15</f>
        <v>1.4509937843206769E-2</v>
      </c>
      <c r="AA185" s="80">
        <f>SUM('BIFUbC-petroleum-diesel'!Z2:Z9)/10^15</f>
        <v>1.4661535391395714E-2</v>
      </c>
      <c r="AB185" s="80">
        <f>SUM('BIFUbC-petroleum-diesel'!AA2:AA9)/10^15</f>
        <v>1.4834807436988742E-2</v>
      </c>
      <c r="AC185" s="80">
        <f>SUM('BIFUbC-petroleum-diesel'!AB2:AB9)/10^15</f>
        <v>1.5010109767654201E-2</v>
      </c>
      <c r="AD185" s="80">
        <f>SUM('BIFUbC-petroleum-diesel'!AC2:AC9)/10^15</f>
        <v>1.520265733918591E-2</v>
      </c>
      <c r="AE185" s="80">
        <f>SUM('BIFUbC-petroleum-diesel'!AD2:AD9)/10^15</f>
        <v>1.540897401378374E-2</v>
      </c>
      <c r="AF185" s="80">
        <f>SUM('BIFUbC-petroleum-diesel'!AE2:AE9)/10^15</f>
        <v>1.5618646299358514E-2</v>
      </c>
      <c r="AG185" s="80">
        <f>SUM('BIFUbC-petroleum-diesel'!AF2:AF9)/10^15</f>
        <v>1.5829291332511628E-2</v>
      </c>
      <c r="AH185" s="80">
        <f>SUM('BIFUbC-petroleum-diesel'!AG2:AG9)/10^15</f>
        <v>1.602196189929983E-2</v>
      </c>
      <c r="AI185" s="80">
        <f>SUM('BIFUbC-petroleum-diesel'!AH2:AH9)/10^15</f>
        <v>1.622719877989966E-2</v>
      </c>
      <c r="AJ185" s="80">
        <f>SUM('BIFUbC-petroleum-diesel'!AI2:AI9)/10^15</f>
        <v>1.6394548079153266E-2</v>
      </c>
    </row>
    <row r="186" spans="1:36" ht="15.75" customHeight="1" x14ac:dyDescent="0.2">
      <c r="A186" s="23" t="s">
        <v>562</v>
      </c>
      <c r="B186" s="10"/>
      <c r="C186" s="81">
        <f t="shared" ref="C186:AJ186" si="50">C184-C185</f>
        <v>0</v>
      </c>
      <c r="D186" s="81">
        <f t="shared" si="50"/>
        <v>0</v>
      </c>
      <c r="E186" s="81">
        <f t="shared" si="50"/>
        <v>-2.5698773087335491E-3</v>
      </c>
      <c r="F186" s="81">
        <f t="shared" si="50"/>
        <v>-2.9720755748053581E-3</v>
      </c>
      <c r="G186" s="81">
        <f t="shared" si="50"/>
        <v>-2.1319299607255038E-3</v>
      </c>
      <c r="H186" s="81">
        <f t="shared" si="50"/>
        <v>-1.3128649164204243E-3</v>
      </c>
      <c r="I186" s="81">
        <f t="shared" si="50"/>
        <v>-7.0371988371457743E-4</v>
      </c>
      <c r="J186" s="81">
        <f t="shared" si="50"/>
        <v>-1.7860944151370031E-4</v>
      </c>
      <c r="K186" s="81">
        <f t="shared" si="50"/>
        <v>1.2070904140700986E-4</v>
      </c>
      <c r="L186" s="81">
        <f t="shared" si="50"/>
        <v>2.2082696014218486E-4</v>
      </c>
      <c r="M186" s="81">
        <f t="shared" si="50"/>
        <v>4.216018659275473E-4</v>
      </c>
      <c r="N186" s="81">
        <f t="shared" si="50"/>
        <v>6.2041672028119096E-4</v>
      </c>
      <c r="O186" s="81">
        <f t="shared" si="50"/>
        <v>8.8799887035172741E-4</v>
      </c>
      <c r="P186" s="81">
        <f t="shared" si="50"/>
        <v>1.1683897941278561E-3</v>
      </c>
      <c r="Q186" s="81">
        <f t="shared" si="50"/>
        <v>1.4522002400450366E-3</v>
      </c>
      <c r="R186" s="81">
        <f t="shared" si="50"/>
        <v>1.6972823943100443E-3</v>
      </c>
      <c r="S186" s="81">
        <f t="shared" si="50"/>
        <v>1.9525411316451483E-3</v>
      </c>
      <c r="T186" s="81">
        <f t="shared" si="50"/>
        <v>2.1891099056563189E-3</v>
      </c>
      <c r="U186" s="81">
        <f t="shared" si="50"/>
        <v>2.4879674860791793E-3</v>
      </c>
      <c r="V186" s="81">
        <f t="shared" si="50"/>
        <v>2.7316757582465292E-3</v>
      </c>
      <c r="W186" s="81">
        <f t="shared" si="50"/>
        <v>2.9651366896343706E-3</v>
      </c>
      <c r="X186" s="81">
        <f t="shared" si="50"/>
        <v>3.1965886191211157E-3</v>
      </c>
      <c r="Y186" s="81">
        <f t="shared" si="50"/>
        <v>3.4756061221385103E-3</v>
      </c>
      <c r="Z186" s="81">
        <f t="shared" si="50"/>
        <v>3.7528798867932298E-3</v>
      </c>
      <c r="AA186" s="81">
        <f t="shared" si="50"/>
        <v>3.9952067586042882E-3</v>
      </c>
      <c r="AB186" s="81">
        <f t="shared" si="50"/>
        <v>4.3058802830112583E-3</v>
      </c>
      <c r="AC186" s="81">
        <f t="shared" si="50"/>
        <v>4.5591780223457994E-3</v>
      </c>
      <c r="AD186" s="81">
        <f t="shared" si="50"/>
        <v>4.8283022808140903E-3</v>
      </c>
      <c r="AE186" s="81">
        <f t="shared" si="50"/>
        <v>5.0813080762162587E-3</v>
      </c>
      <c r="AF186" s="81">
        <f t="shared" si="50"/>
        <v>5.4048727406414872E-3</v>
      </c>
      <c r="AG186" s="81">
        <f t="shared" si="50"/>
        <v>5.6501842674883708E-3</v>
      </c>
      <c r="AH186" s="81">
        <f t="shared" si="50"/>
        <v>5.9117760107001704E-3</v>
      </c>
      <c r="AI186" s="81">
        <f t="shared" si="50"/>
        <v>6.2297009401003425E-3</v>
      </c>
      <c r="AJ186" s="81">
        <f t="shared" si="50"/>
        <v>6.4811476508467337E-3</v>
      </c>
    </row>
    <row r="187" spans="1:36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</row>
    <row r="188" spans="1:36" ht="15.75" customHeight="1" x14ac:dyDescent="0.2">
      <c r="A188" s="23" t="s">
        <v>566</v>
      </c>
      <c r="B188" s="10"/>
      <c r="C188" s="81">
        <f t="shared" ref="C188:AJ188" si="51">C97</f>
        <v>0</v>
      </c>
      <c r="D188" s="81">
        <f t="shared" si="51"/>
        <v>0</v>
      </c>
      <c r="E188" s="81">
        <f t="shared" si="51"/>
        <v>5.9502060000000004E-3</v>
      </c>
      <c r="F188" s="81">
        <f t="shared" si="51"/>
        <v>5.9660189999999986E-3</v>
      </c>
      <c r="G188" s="81">
        <f t="shared" si="51"/>
        <v>6.0982834499999994E-3</v>
      </c>
      <c r="H188" s="81">
        <f t="shared" si="51"/>
        <v>6.2178297299999999E-3</v>
      </c>
      <c r="I188" s="81">
        <f t="shared" si="51"/>
        <v>6.2746887600000001E-3</v>
      </c>
      <c r="J188" s="81">
        <f t="shared" si="51"/>
        <v>6.3584072999999996E-3</v>
      </c>
      <c r="K188" s="81">
        <f t="shared" si="51"/>
        <v>6.45495696E-3</v>
      </c>
      <c r="L188" s="81">
        <f t="shared" si="51"/>
        <v>6.5524328099999998E-3</v>
      </c>
      <c r="M188" s="81">
        <f t="shared" si="51"/>
        <v>6.6236590799999993E-3</v>
      </c>
      <c r="N188" s="81">
        <f t="shared" si="51"/>
        <v>6.6991774499999997E-3</v>
      </c>
      <c r="O188" s="81">
        <f t="shared" si="51"/>
        <v>6.77801655E-3</v>
      </c>
      <c r="P188" s="81">
        <f t="shared" si="51"/>
        <v>6.8582788199999991E-3</v>
      </c>
      <c r="Q188" s="81">
        <f t="shared" si="51"/>
        <v>6.94247175E-3</v>
      </c>
      <c r="R188" s="81">
        <f t="shared" si="51"/>
        <v>7.0100610299999996E-3</v>
      </c>
      <c r="S188" s="81">
        <f t="shared" si="51"/>
        <v>7.0638478199999992E-3</v>
      </c>
      <c r="T188" s="81">
        <f t="shared" si="51"/>
        <v>7.1314145099999997E-3</v>
      </c>
      <c r="U188" s="81">
        <f t="shared" si="51"/>
        <v>7.1931755699999999E-3</v>
      </c>
      <c r="V188" s="81">
        <f t="shared" si="51"/>
        <v>7.2449066700000014E-3</v>
      </c>
      <c r="W188" s="81">
        <f t="shared" si="51"/>
        <v>7.293497759999999E-3</v>
      </c>
      <c r="X188" s="81">
        <f t="shared" si="51"/>
        <v>7.3438282799999999E-3</v>
      </c>
      <c r="Y188" s="81">
        <f t="shared" si="51"/>
        <v>7.3900474199999986E-3</v>
      </c>
      <c r="Z188" s="81">
        <f t="shared" si="51"/>
        <v>7.4507693399999998E-3</v>
      </c>
      <c r="AA188" s="81">
        <f t="shared" si="51"/>
        <v>7.5124400400000003E-3</v>
      </c>
      <c r="AB188" s="81">
        <f t="shared" si="51"/>
        <v>7.5692764799999996E-3</v>
      </c>
      <c r="AC188" s="81">
        <f t="shared" si="51"/>
        <v>7.6337709300000004E-3</v>
      </c>
      <c r="AD188" s="81">
        <f t="shared" si="51"/>
        <v>7.7007954599999989E-3</v>
      </c>
      <c r="AE188" s="81">
        <f t="shared" si="51"/>
        <v>7.7719087799999996E-3</v>
      </c>
      <c r="AF188" s="81">
        <f t="shared" si="51"/>
        <v>7.8413278499999996E-3</v>
      </c>
      <c r="AG188" s="81">
        <f t="shared" si="51"/>
        <v>7.9100466299999988E-3</v>
      </c>
      <c r="AH188" s="81">
        <f t="shared" si="51"/>
        <v>7.9768452599999987E-3</v>
      </c>
      <c r="AI188" s="81">
        <f t="shared" si="51"/>
        <v>8.0450444699999984E-3</v>
      </c>
      <c r="AJ188" s="81">
        <f t="shared" si="51"/>
        <v>8.1026037900000011E-3</v>
      </c>
    </row>
    <row r="189" spans="1:36" ht="15.75" customHeight="1" x14ac:dyDescent="0.2">
      <c r="A189" s="23" t="s">
        <v>561</v>
      </c>
      <c r="B189" s="10"/>
      <c r="C189" s="23">
        <f>SUM('BIFUbC-heavy-or-residual-oil'!B2:B9)/10^15</f>
        <v>0</v>
      </c>
      <c r="D189" s="23">
        <f>SUM('BIFUbC-heavy-or-residual-oil'!C2:C9)/10^15</f>
        <v>0</v>
      </c>
      <c r="E189" s="23">
        <f>SUM('BIFUbC-heavy-or-residual-oil'!D2:D9)/10^15</f>
        <v>7.7356989656883119E-5</v>
      </c>
      <c r="F189" s="23">
        <f>SUM('BIFUbC-heavy-or-residual-oil'!E2:E9)/10^15</f>
        <v>7.7070298841342411E-5</v>
      </c>
      <c r="G189" s="23">
        <f>SUM('BIFUbC-heavy-or-residual-oil'!F2:F9)/10^15</f>
        <v>7.5836815931029362E-5</v>
      </c>
      <c r="H189" s="23">
        <f>SUM('BIFUbC-heavy-or-residual-oil'!G2:G9)/10^15</f>
        <v>7.5607849668690423E-5</v>
      </c>
      <c r="I189" s="23">
        <f>SUM('BIFUbC-heavy-or-residual-oil'!H2:H9)/10^15</f>
        <v>7.5201546006155667E-5</v>
      </c>
      <c r="J189" s="23">
        <f>SUM('BIFUbC-heavy-or-residual-oil'!I2:I9)/10^15</f>
        <v>7.4561650841928033E-5</v>
      </c>
      <c r="K189" s="23">
        <f>SUM('BIFUbC-heavy-or-residual-oil'!J2:J9)/10^15</f>
        <v>7.460243700640875E-5</v>
      </c>
      <c r="L189" s="23">
        <f>SUM('BIFUbC-heavy-or-residual-oil'!K2:K9)/10^15</f>
        <v>7.4784348807395396E-5</v>
      </c>
      <c r="M189" s="23">
        <f>SUM('BIFUbC-heavy-or-residual-oil'!L2:L9)/10^15</f>
        <v>7.5109577458366649E-5</v>
      </c>
      <c r="N189" s="23">
        <f>SUM('BIFUbC-heavy-or-residual-oil'!M2:M9)/10^15</f>
        <v>7.5523857550055071E-5</v>
      </c>
      <c r="O189" s="23">
        <f>SUM('BIFUbC-heavy-or-residual-oil'!N2:N9)/10^15</f>
        <v>7.5911334329820134E-5</v>
      </c>
      <c r="P189" s="23">
        <f>SUM('BIFUbC-heavy-or-residual-oil'!O2:O9)/10^15</f>
        <v>7.7283601015232169E-5</v>
      </c>
      <c r="Q189" s="23">
        <f>SUM('BIFUbC-heavy-or-residual-oil'!P2:P9)/10^15</f>
        <v>7.8479911329362619E-5</v>
      </c>
      <c r="R189" s="23">
        <f>SUM('BIFUbC-heavy-or-residual-oil'!Q2:Q9)/10^15</f>
        <v>7.9560750536259461E-5</v>
      </c>
      <c r="S189" s="23">
        <f>SUM('BIFUbC-heavy-or-residual-oil'!R2:R9)/10^15</f>
        <v>8.0929824617109944E-5</v>
      </c>
      <c r="T189" s="23">
        <f>SUM('BIFUbC-heavy-or-residual-oil'!S2:S9)/10^15</f>
        <v>8.2159742451898786E-5</v>
      </c>
      <c r="U189" s="23">
        <f>SUM('BIFUbC-heavy-or-residual-oil'!T2:T9)/10^15</f>
        <v>8.3306575486383175E-5</v>
      </c>
      <c r="V189" s="23">
        <f>SUM('BIFUbC-heavy-or-residual-oil'!U2:U9)/10^15</f>
        <v>8.4708561736333843E-5</v>
      </c>
      <c r="W189" s="23">
        <f>SUM('BIFUbC-heavy-or-residual-oil'!V2:V9)/10^15</f>
        <v>8.6013520895959753E-5</v>
      </c>
      <c r="X189" s="23">
        <f>SUM('BIFUbC-heavy-or-residual-oil'!W2:W9)/10^15</f>
        <v>8.7315126420780338E-5</v>
      </c>
      <c r="Y189" s="23">
        <f>SUM('BIFUbC-heavy-or-residual-oil'!X2:X9)/10^15</f>
        <v>8.8578192684135267E-5</v>
      </c>
      <c r="Z189" s="23">
        <f>SUM('BIFUbC-heavy-or-residual-oil'!Y2:Y9)/10^15</f>
        <v>9.018306393405617E-5</v>
      </c>
      <c r="AA189" s="23">
        <f>SUM('BIFUbC-heavy-or-residual-oil'!Z2:Z9)/10^15</f>
        <v>9.1564084464273052E-5</v>
      </c>
      <c r="AB189" s="23">
        <f>SUM('BIFUbC-heavy-or-residual-oil'!AA2:AA9)/10^15</f>
        <v>9.3217121451008727E-5</v>
      </c>
      <c r="AC189" s="23">
        <f>SUM('BIFUbC-heavy-or-residual-oil'!AB2:AB9)/10^15</f>
        <v>9.4674192111136917E-5</v>
      </c>
      <c r="AD189" s="23">
        <f>SUM('BIFUbC-heavy-or-residual-oil'!AC2:AC9)/10^15</f>
        <v>9.6227906541068706E-5</v>
      </c>
      <c r="AE189" s="23">
        <f>SUM('BIFUbC-heavy-or-residual-oil'!AD2:AD9)/10^15</f>
        <v>9.788699268146065E-5</v>
      </c>
      <c r="AF189" s="23">
        <f>SUM('BIFUbC-heavy-or-residual-oil'!AE2:AE9)/10^15</f>
        <v>9.953252441919822E-5</v>
      </c>
      <c r="AG189" s="23">
        <f>SUM('BIFUbC-heavy-or-residual-oil'!AF2:AF9)/10^15</f>
        <v>1.0117034135803511E-4</v>
      </c>
      <c r="AH189" s="23">
        <f>SUM('BIFUbC-heavy-or-residual-oil'!AG2:AG9)/10^15</f>
        <v>1.0285234851460484E-4</v>
      </c>
      <c r="AI189" s="23">
        <f>SUM('BIFUbC-heavy-or-residual-oil'!AH2:AH9)/10^15</f>
        <v>1.0446914965909926E-4</v>
      </c>
      <c r="AJ189" s="23">
        <f>SUM('BIFUbC-heavy-or-residual-oil'!AI2:AI9)/10^15</f>
        <v>1.0647851391945222E-4</v>
      </c>
    </row>
    <row r="190" spans="1:36" ht="15.75" customHeight="1" x14ac:dyDescent="0.2">
      <c r="A190" s="23" t="s">
        <v>562</v>
      </c>
      <c r="B190" s="10"/>
      <c r="C190" s="81">
        <f t="shared" ref="C190:AJ190" si="52">C188-C189</f>
        <v>0</v>
      </c>
      <c r="D190" s="81">
        <f t="shared" si="52"/>
        <v>0</v>
      </c>
      <c r="E190" s="81">
        <f t="shared" si="52"/>
        <v>5.8728490103431173E-3</v>
      </c>
      <c r="F190" s="81">
        <f t="shared" si="52"/>
        <v>5.8889487011586561E-3</v>
      </c>
      <c r="G190" s="81">
        <f t="shared" si="52"/>
        <v>6.0224466340689699E-3</v>
      </c>
      <c r="H190" s="81">
        <f t="shared" si="52"/>
        <v>6.1422218803313094E-3</v>
      </c>
      <c r="I190" s="81">
        <f t="shared" si="52"/>
        <v>6.1994872139938444E-3</v>
      </c>
      <c r="J190" s="81">
        <f t="shared" si="52"/>
        <v>6.2838456491580716E-3</v>
      </c>
      <c r="K190" s="81">
        <f t="shared" si="52"/>
        <v>6.3803545229935915E-3</v>
      </c>
      <c r="L190" s="81">
        <f t="shared" si="52"/>
        <v>6.477648461192604E-3</v>
      </c>
      <c r="M190" s="81">
        <f t="shared" si="52"/>
        <v>6.5485495025416323E-3</v>
      </c>
      <c r="N190" s="81">
        <f t="shared" si="52"/>
        <v>6.6236535924499443E-3</v>
      </c>
      <c r="O190" s="81">
        <f t="shared" si="52"/>
        <v>6.7021052156701795E-3</v>
      </c>
      <c r="P190" s="81">
        <f t="shared" si="52"/>
        <v>6.7809952189847667E-3</v>
      </c>
      <c r="Q190" s="81">
        <f t="shared" si="52"/>
        <v>6.8639918386706371E-3</v>
      </c>
      <c r="R190" s="81">
        <f t="shared" si="52"/>
        <v>6.9305002794637404E-3</v>
      </c>
      <c r="S190" s="81">
        <f t="shared" si="52"/>
        <v>6.9829179953828889E-3</v>
      </c>
      <c r="T190" s="81">
        <f t="shared" si="52"/>
        <v>7.0492547675481011E-3</v>
      </c>
      <c r="U190" s="81">
        <f t="shared" si="52"/>
        <v>7.1098689945136165E-3</v>
      </c>
      <c r="V190" s="81">
        <f t="shared" si="52"/>
        <v>7.1601981082636676E-3</v>
      </c>
      <c r="W190" s="81">
        <f t="shared" si="52"/>
        <v>7.2074842391040396E-3</v>
      </c>
      <c r="X190" s="81">
        <f t="shared" si="52"/>
        <v>7.2565131535792197E-3</v>
      </c>
      <c r="Y190" s="81">
        <f t="shared" si="52"/>
        <v>7.3014692273158637E-3</v>
      </c>
      <c r="Z190" s="81">
        <f t="shared" si="52"/>
        <v>7.3605862760659432E-3</v>
      </c>
      <c r="AA190" s="81">
        <f t="shared" si="52"/>
        <v>7.4208759555357273E-3</v>
      </c>
      <c r="AB190" s="81">
        <f t="shared" si="52"/>
        <v>7.476059358548991E-3</v>
      </c>
      <c r="AC190" s="81">
        <f t="shared" si="52"/>
        <v>7.5390967378888632E-3</v>
      </c>
      <c r="AD190" s="81">
        <f t="shared" si="52"/>
        <v>7.6045675534589302E-3</v>
      </c>
      <c r="AE190" s="81">
        <f t="shared" si="52"/>
        <v>7.674021787318539E-3</v>
      </c>
      <c r="AF190" s="81">
        <f t="shared" si="52"/>
        <v>7.7417953255808011E-3</v>
      </c>
      <c r="AG190" s="81">
        <f t="shared" si="52"/>
        <v>7.8088762886419638E-3</v>
      </c>
      <c r="AH190" s="81">
        <f t="shared" si="52"/>
        <v>7.8739929114853939E-3</v>
      </c>
      <c r="AI190" s="81">
        <f t="shared" si="52"/>
        <v>7.9405753203408997E-3</v>
      </c>
      <c r="AJ190" s="81">
        <f t="shared" si="52"/>
        <v>7.9961252760805488E-3</v>
      </c>
    </row>
    <row r="191" spans="1:36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</row>
    <row r="192" spans="1:36" ht="15.75" customHeight="1" x14ac:dyDescent="0.2">
      <c r="A192" s="23" t="s">
        <v>209</v>
      </c>
      <c r="B192" s="10"/>
      <c r="C192" s="81">
        <f t="shared" ref="C192:AJ192" si="53">C94</f>
        <v>0</v>
      </c>
      <c r="D192" s="81">
        <f t="shared" si="53"/>
        <v>0</v>
      </c>
      <c r="E192" s="81">
        <f t="shared" si="53"/>
        <v>0</v>
      </c>
      <c r="F192" s="81">
        <f t="shared" si="53"/>
        <v>0</v>
      </c>
      <c r="G192" s="81">
        <f t="shared" si="53"/>
        <v>0</v>
      </c>
      <c r="H192" s="81">
        <f t="shared" si="53"/>
        <v>0</v>
      </c>
      <c r="I192" s="81">
        <f t="shared" si="53"/>
        <v>0</v>
      </c>
      <c r="J192" s="81">
        <f t="shared" si="53"/>
        <v>0</v>
      </c>
      <c r="K192" s="81">
        <f t="shared" si="53"/>
        <v>0</v>
      </c>
      <c r="L192" s="81">
        <f t="shared" si="53"/>
        <v>0</v>
      </c>
      <c r="M192" s="81">
        <f t="shared" si="53"/>
        <v>0</v>
      </c>
      <c r="N192" s="81">
        <f t="shared" si="53"/>
        <v>0</v>
      </c>
      <c r="O192" s="81">
        <f t="shared" si="53"/>
        <v>0</v>
      </c>
      <c r="P192" s="81">
        <f t="shared" si="53"/>
        <v>0</v>
      </c>
      <c r="Q192" s="81">
        <f t="shared" si="53"/>
        <v>0</v>
      </c>
      <c r="R192" s="81">
        <f t="shared" si="53"/>
        <v>0</v>
      </c>
      <c r="S192" s="81">
        <f t="shared" si="53"/>
        <v>0</v>
      </c>
      <c r="T192" s="81">
        <f t="shared" si="53"/>
        <v>0</v>
      </c>
      <c r="U192" s="81">
        <f t="shared" si="53"/>
        <v>0</v>
      </c>
      <c r="V192" s="81">
        <f t="shared" si="53"/>
        <v>0</v>
      </c>
      <c r="W192" s="81">
        <f t="shared" si="53"/>
        <v>0</v>
      </c>
      <c r="X192" s="81">
        <f t="shared" si="53"/>
        <v>0</v>
      </c>
      <c r="Y192" s="81">
        <f t="shared" si="53"/>
        <v>0</v>
      </c>
      <c r="Z192" s="81">
        <f t="shared" si="53"/>
        <v>0</v>
      </c>
      <c r="AA192" s="81">
        <f t="shared" si="53"/>
        <v>0</v>
      </c>
      <c r="AB192" s="81">
        <f t="shared" si="53"/>
        <v>0</v>
      </c>
      <c r="AC192" s="81">
        <f t="shared" si="53"/>
        <v>0</v>
      </c>
      <c r="AD192" s="81">
        <f t="shared" si="53"/>
        <v>0</v>
      </c>
      <c r="AE192" s="81">
        <f t="shared" si="53"/>
        <v>0</v>
      </c>
      <c r="AF192" s="81">
        <f t="shared" si="53"/>
        <v>0</v>
      </c>
      <c r="AG192" s="81">
        <f t="shared" si="53"/>
        <v>0</v>
      </c>
      <c r="AH192" s="81">
        <f t="shared" si="53"/>
        <v>0</v>
      </c>
      <c r="AI192" s="81">
        <f t="shared" si="53"/>
        <v>0</v>
      </c>
      <c r="AJ192" s="81">
        <f t="shared" si="53"/>
        <v>0</v>
      </c>
    </row>
    <row r="193" spans="1:36" ht="15.75" customHeight="1" x14ac:dyDescent="0.2">
      <c r="A193" s="23" t="s">
        <v>561</v>
      </c>
      <c r="B193" s="10"/>
      <c r="C193" s="23">
        <f>SUM('BIFUbC-LPG-propane-or-butane'!B2:B9)/10^15</f>
        <v>0</v>
      </c>
      <c r="D193" s="23">
        <f>SUM('BIFUbC-LPG-propane-or-butane'!C2:C9)/10^15</f>
        <v>0</v>
      </c>
      <c r="E193" s="23">
        <f>SUM('BIFUbC-LPG-propane-or-butane'!D2:D9)/10^15</f>
        <v>2.0300000000000001E-3</v>
      </c>
      <c r="F193" s="23">
        <f>SUM('BIFUbC-LPG-propane-or-butane'!E2:E9)/10^15</f>
        <v>2.2528228936794445E-3</v>
      </c>
      <c r="G193" s="23">
        <f>SUM('BIFUbC-LPG-propane-or-butane'!F2:F9)/10^15</f>
        <v>2.3026866541233496E-3</v>
      </c>
      <c r="H193" s="23">
        <f>SUM('BIFUbC-LPG-propane-or-butane'!G2:G9)/10^15</f>
        <v>2.3639498246061613E-3</v>
      </c>
      <c r="I193" s="23">
        <f>SUM('BIFUbC-LPG-propane-or-butane'!H2:H9)/10^15</f>
        <v>2.4223963199183625E-3</v>
      </c>
      <c r="J193" s="23">
        <f>SUM('BIFUbC-LPG-propane-or-butane'!I2:I9)/10^15</f>
        <v>2.4662111231583636E-3</v>
      </c>
      <c r="K193" s="23">
        <f>SUM('BIFUbC-LPG-propane-or-butane'!J2:J9)/10^15</f>
        <v>2.4977616397729454E-3</v>
      </c>
      <c r="L193" s="23">
        <f>SUM('BIFUbC-LPG-propane-or-butane'!K2:K9)/10^15</f>
        <v>2.5243099846929003E-3</v>
      </c>
      <c r="M193" s="23">
        <f>SUM('BIFUbC-LPG-propane-or-butane'!L2:L9)/10^15</f>
        <v>2.548906531028764E-3</v>
      </c>
      <c r="N193" s="23">
        <f>SUM('BIFUbC-LPG-propane-or-butane'!M2:M9)/10^15</f>
        <v>2.5771697397793214E-3</v>
      </c>
      <c r="O193" s="23">
        <f>SUM('BIFUbC-LPG-propane-or-butane'!N2:N9)/10^15</f>
        <v>2.6049202372600295E-3</v>
      </c>
      <c r="P193" s="23">
        <f>SUM('BIFUbC-LPG-propane-or-butane'!O2:O9)/10^15</f>
        <v>2.6377654793035264E-3</v>
      </c>
      <c r="Q193" s="23">
        <f>SUM('BIFUbC-LPG-propane-or-butane'!P2:P9)/10^15</f>
        <v>2.6654978506282291E-3</v>
      </c>
      <c r="R193" s="23">
        <f>SUM('BIFUbC-LPG-propane-or-butane'!Q2:Q9)/10^15</f>
        <v>2.6908997161808781E-3</v>
      </c>
      <c r="S193" s="23">
        <f>SUM('BIFUbC-LPG-propane-or-butane'!R2:R9)/10^15</f>
        <v>2.7154082211875764E-3</v>
      </c>
      <c r="T193" s="23">
        <f>SUM('BIFUbC-LPG-propane-or-butane'!S2:S9)/10^15</f>
        <v>2.7415564959499959E-3</v>
      </c>
      <c r="U193" s="23">
        <f>SUM('BIFUbC-LPG-propane-or-butane'!T2:T9)/10^15</f>
        <v>2.7693937400344415E-3</v>
      </c>
      <c r="V193" s="23">
        <f>SUM('BIFUbC-LPG-propane-or-butane'!U2:U9)/10^15</f>
        <v>2.7907858409337333E-3</v>
      </c>
      <c r="W193" s="23">
        <f>SUM('BIFUbC-LPG-propane-or-butane'!V2:V9)/10^15</f>
        <v>2.8123870399897953E-3</v>
      </c>
      <c r="X193" s="23">
        <f>SUM('BIFUbC-LPG-propane-or-butane'!W2:W9)/10^15</f>
        <v>2.8338438771605338E-3</v>
      </c>
      <c r="Y193" s="23">
        <f>SUM('BIFUbC-LPG-propane-or-butane'!X2:X9)/10^15</f>
        <v>2.8575334683334391E-3</v>
      </c>
      <c r="Z193" s="23">
        <f>SUM('BIFUbC-LPG-propane-or-butane'!Y2:Y9)/10^15</f>
        <v>2.8826563205561571E-3</v>
      </c>
      <c r="AA193" s="23">
        <f>SUM('BIFUbC-LPG-propane-or-butane'!Z2:Z9)/10^15</f>
        <v>2.905798242872632E-3</v>
      </c>
      <c r="AB193" s="23">
        <f>SUM('BIFUbC-LPG-propane-or-butane'!AA2:AA9)/10^15</f>
        <v>2.9351956310989229E-3</v>
      </c>
      <c r="AC193" s="23">
        <f>SUM('BIFUbC-LPG-propane-or-butane'!AB2:AB9)/10^15</f>
        <v>2.9592199087952039E-3</v>
      </c>
      <c r="AD193" s="23">
        <f>SUM('BIFUbC-LPG-propane-or-butane'!AC2:AC9)/10^15</f>
        <v>2.9866298934881049E-3</v>
      </c>
      <c r="AE193" s="23">
        <f>SUM('BIFUbC-LPG-propane-or-butane'!AD2:AD9)/10^15</f>
        <v>3.0142444447987739E-3</v>
      </c>
      <c r="AF193" s="23">
        <f>SUM('BIFUbC-LPG-propane-or-butane'!AE2:AE9)/10^15</f>
        <v>3.0464688659991076E-3</v>
      </c>
      <c r="AG193" s="23">
        <f>SUM('BIFUbC-LPG-propane-or-butane'!AF2:AF9)/10^15</f>
        <v>3.0732243669876905E-3</v>
      </c>
      <c r="AH193" s="23">
        <f>SUM('BIFUbC-LPG-propane-or-butane'!AG2:AG9)/10^15</f>
        <v>3.0998691689521005E-3</v>
      </c>
      <c r="AI193" s="23">
        <f>SUM('BIFUbC-LPG-propane-or-butane'!AH2:AH9)/10^15</f>
        <v>3.1323143408380633E-3</v>
      </c>
      <c r="AJ193" s="23">
        <f>SUM('BIFUbC-LPG-propane-or-butane'!AI2:AI9)/10^15</f>
        <v>3.1535251801773083E-3</v>
      </c>
    </row>
    <row r="194" spans="1:36" ht="15.75" customHeight="1" x14ac:dyDescent="0.2">
      <c r="A194" s="23" t="s">
        <v>562</v>
      </c>
      <c r="B194" s="10"/>
      <c r="C194" s="82">
        <f t="shared" ref="C194:AJ194" si="54">C192-C193</f>
        <v>0</v>
      </c>
      <c r="D194" s="81">
        <f t="shared" si="54"/>
        <v>0</v>
      </c>
      <c r="E194" s="81">
        <f t="shared" si="54"/>
        <v>-2.0300000000000001E-3</v>
      </c>
      <c r="F194" s="81">
        <f t="shared" si="54"/>
        <v>-2.2528228936794445E-3</v>
      </c>
      <c r="G194" s="81">
        <f t="shared" si="54"/>
        <v>-2.3026866541233496E-3</v>
      </c>
      <c r="H194" s="81">
        <f t="shared" si="54"/>
        <v>-2.3639498246061613E-3</v>
      </c>
      <c r="I194" s="81">
        <f t="shared" si="54"/>
        <v>-2.4223963199183625E-3</v>
      </c>
      <c r="J194" s="81">
        <f t="shared" si="54"/>
        <v>-2.4662111231583636E-3</v>
      </c>
      <c r="K194" s="81">
        <f t="shared" si="54"/>
        <v>-2.4977616397729454E-3</v>
      </c>
      <c r="L194" s="81">
        <f t="shared" si="54"/>
        <v>-2.5243099846929003E-3</v>
      </c>
      <c r="M194" s="81">
        <f t="shared" si="54"/>
        <v>-2.548906531028764E-3</v>
      </c>
      <c r="N194" s="81">
        <f t="shared" si="54"/>
        <v>-2.5771697397793214E-3</v>
      </c>
      <c r="O194" s="81">
        <f t="shared" si="54"/>
        <v>-2.6049202372600295E-3</v>
      </c>
      <c r="P194" s="81">
        <f t="shared" si="54"/>
        <v>-2.6377654793035264E-3</v>
      </c>
      <c r="Q194" s="81">
        <f t="shared" si="54"/>
        <v>-2.6654978506282291E-3</v>
      </c>
      <c r="R194" s="81">
        <f t="shared" si="54"/>
        <v>-2.6908997161808781E-3</v>
      </c>
      <c r="S194" s="81">
        <f t="shared" si="54"/>
        <v>-2.7154082211875764E-3</v>
      </c>
      <c r="T194" s="81">
        <f t="shared" si="54"/>
        <v>-2.7415564959499959E-3</v>
      </c>
      <c r="U194" s="81">
        <f t="shared" si="54"/>
        <v>-2.7693937400344415E-3</v>
      </c>
      <c r="V194" s="81">
        <f t="shared" si="54"/>
        <v>-2.7907858409337333E-3</v>
      </c>
      <c r="W194" s="81">
        <f t="shared" si="54"/>
        <v>-2.8123870399897953E-3</v>
      </c>
      <c r="X194" s="81">
        <f t="shared" si="54"/>
        <v>-2.8338438771605338E-3</v>
      </c>
      <c r="Y194" s="81">
        <f t="shared" si="54"/>
        <v>-2.8575334683334391E-3</v>
      </c>
      <c r="Z194" s="81">
        <f t="shared" si="54"/>
        <v>-2.8826563205561571E-3</v>
      </c>
      <c r="AA194" s="81">
        <f t="shared" si="54"/>
        <v>-2.905798242872632E-3</v>
      </c>
      <c r="AB194" s="81">
        <f t="shared" si="54"/>
        <v>-2.9351956310989229E-3</v>
      </c>
      <c r="AC194" s="81">
        <f t="shared" si="54"/>
        <v>-2.9592199087952039E-3</v>
      </c>
      <c r="AD194" s="81">
        <f t="shared" si="54"/>
        <v>-2.9866298934881049E-3</v>
      </c>
      <c r="AE194" s="81">
        <f t="shared" si="54"/>
        <v>-3.0142444447987739E-3</v>
      </c>
      <c r="AF194" s="81">
        <f t="shared" si="54"/>
        <v>-3.0464688659991076E-3</v>
      </c>
      <c r="AG194" s="81">
        <f t="shared" si="54"/>
        <v>-3.0732243669876905E-3</v>
      </c>
      <c r="AH194" s="81">
        <f t="shared" si="54"/>
        <v>-3.0998691689521005E-3</v>
      </c>
      <c r="AI194" s="81">
        <f t="shared" si="54"/>
        <v>-3.1323143408380633E-3</v>
      </c>
      <c r="AJ194" s="81">
        <f t="shared" si="54"/>
        <v>-3.1535251801773083E-3</v>
      </c>
    </row>
    <row r="195" spans="1:36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</row>
    <row r="196" spans="1:36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</row>
    <row r="197" spans="1:36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</row>
    <row r="198" spans="1:36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</row>
    <row r="199" spans="1:36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</row>
    <row r="200" spans="1:36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</row>
    <row r="201" spans="1:36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</row>
    <row r="202" spans="1:36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</row>
    <row r="203" spans="1:36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</row>
    <row r="204" spans="1:36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</row>
    <row r="205" spans="1:36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</row>
    <row r="206" spans="1:36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</row>
    <row r="207" spans="1:36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</row>
    <row r="208" spans="1:36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</row>
    <row r="209" spans="1:36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</row>
    <row r="210" spans="1:36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</row>
    <row r="211" spans="1:36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</row>
    <row r="212" spans="1:36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</row>
    <row r="213" spans="1:36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</row>
    <row r="214" spans="1:36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</row>
    <row r="215" spans="1:36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</row>
    <row r="216" spans="1:36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</row>
    <row r="217" spans="1:36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</row>
    <row r="218" spans="1:36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</row>
    <row r="219" spans="1:36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</row>
    <row r="220" spans="1:36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</row>
    <row r="221" spans="1:36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</row>
    <row r="222" spans="1:36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</row>
    <row r="223" spans="1:36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</row>
    <row r="224" spans="1:36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</row>
    <row r="225" spans="1:36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</row>
    <row r="226" spans="1:36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</row>
    <row r="227" spans="1:36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</row>
    <row r="228" spans="1:36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</row>
    <row r="229" spans="1:36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</row>
    <row r="230" spans="1:36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</row>
    <row r="231" spans="1:36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</row>
    <row r="232" spans="1:36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</row>
    <row r="233" spans="1:36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</row>
    <row r="234" spans="1:36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</row>
    <row r="235" spans="1:36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</row>
    <row r="236" spans="1:36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</row>
    <row r="237" spans="1:36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</row>
    <row r="238" spans="1:36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</row>
    <row r="239" spans="1:36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</row>
    <row r="240" spans="1:36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</row>
    <row r="241" spans="1:36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</row>
    <row r="242" spans="1:36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</row>
    <row r="243" spans="1:36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</row>
    <row r="244" spans="1:36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</row>
    <row r="245" spans="1:36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</row>
    <row r="246" spans="1:36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</row>
    <row r="247" spans="1:36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</row>
    <row r="248" spans="1:36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</row>
    <row r="249" spans="1:36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</row>
    <row r="250" spans="1:36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</row>
    <row r="251" spans="1:36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</row>
    <row r="252" spans="1:36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</row>
    <row r="253" spans="1:36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</row>
    <row r="254" spans="1:36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</row>
    <row r="255" spans="1:36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</row>
    <row r="256" spans="1:36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</row>
    <row r="257" spans="1:36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</row>
    <row r="258" spans="1:36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</row>
    <row r="259" spans="1:36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</row>
    <row r="260" spans="1:36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</row>
    <row r="261" spans="1:36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</row>
    <row r="262" spans="1:36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</row>
    <row r="263" spans="1:36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</row>
    <row r="264" spans="1:36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</row>
    <row r="265" spans="1:36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</row>
    <row r="266" spans="1:36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</row>
    <row r="267" spans="1:36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</row>
    <row r="268" spans="1:36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</row>
    <row r="269" spans="1:36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</row>
    <row r="270" spans="1:36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</row>
    <row r="271" spans="1:36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</row>
    <row r="272" spans="1:36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</row>
    <row r="273" spans="1:36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</row>
    <row r="274" spans="1:36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</row>
    <row r="275" spans="1:36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</row>
    <row r="276" spans="1:36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</row>
    <row r="277" spans="1:36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</row>
    <row r="278" spans="1:36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</row>
    <row r="279" spans="1:36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</row>
    <row r="280" spans="1:36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</row>
    <row r="281" spans="1:36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</row>
    <row r="282" spans="1:36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</row>
    <row r="283" spans="1:36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</row>
    <row r="284" spans="1:36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</row>
    <row r="285" spans="1:36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</row>
    <row r="286" spans="1:36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</row>
    <row r="287" spans="1:36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</row>
    <row r="288" spans="1:36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</row>
    <row r="289" spans="1:36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</row>
    <row r="290" spans="1:36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</row>
    <row r="291" spans="1:36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</row>
    <row r="292" spans="1:36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</row>
    <row r="293" spans="1:36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</row>
    <row r="294" spans="1:36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</row>
    <row r="295" spans="1:36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</row>
    <row r="296" spans="1:36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</row>
    <row r="297" spans="1:36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</row>
    <row r="298" spans="1:36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</row>
    <row r="299" spans="1:36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</row>
    <row r="300" spans="1:36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</row>
    <row r="301" spans="1:36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</row>
    <row r="302" spans="1:36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</row>
    <row r="303" spans="1:36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</row>
    <row r="304" spans="1:36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</row>
    <row r="305" spans="1:36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</row>
    <row r="306" spans="1:36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</row>
    <row r="307" spans="1:36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</row>
    <row r="308" spans="1:36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</row>
    <row r="309" spans="1:36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</row>
    <row r="310" spans="1:36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</row>
    <row r="311" spans="1:36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</row>
    <row r="312" spans="1:36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</row>
    <row r="313" spans="1:36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</row>
    <row r="314" spans="1:36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</row>
    <row r="315" spans="1:36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</row>
    <row r="316" spans="1:36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</row>
    <row r="317" spans="1:36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</row>
    <row r="318" spans="1:36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</row>
    <row r="319" spans="1:36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</row>
    <row r="320" spans="1:36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</row>
    <row r="321" spans="1:36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</row>
    <row r="322" spans="1:36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</row>
    <row r="323" spans="1:36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</row>
    <row r="324" spans="1:36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</row>
    <row r="325" spans="1:36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</row>
    <row r="326" spans="1:36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</row>
    <row r="327" spans="1:36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</row>
    <row r="328" spans="1:36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</row>
    <row r="329" spans="1:36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</row>
    <row r="330" spans="1:36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</row>
    <row r="331" spans="1:36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</row>
    <row r="332" spans="1:36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</row>
    <row r="333" spans="1:36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</row>
    <row r="334" spans="1:36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</row>
    <row r="335" spans="1:36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</row>
    <row r="336" spans="1:36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</row>
    <row r="337" spans="1:36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</row>
    <row r="338" spans="1:36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</row>
    <row r="339" spans="1:36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</row>
    <row r="340" spans="1:36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</row>
    <row r="341" spans="1:36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</row>
    <row r="342" spans="1:36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</row>
    <row r="343" spans="1:36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</row>
    <row r="344" spans="1:36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</row>
    <row r="345" spans="1:36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</row>
    <row r="346" spans="1:36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</row>
    <row r="347" spans="1:36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</row>
    <row r="348" spans="1:36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</row>
    <row r="349" spans="1:36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</row>
    <row r="350" spans="1:36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</row>
    <row r="351" spans="1:36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</row>
    <row r="352" spans="1:36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</row>
    <row r="353" spans="1:36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</row>
    <row r="354" spans="1:36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</row>
    <row r="355" spans="1:36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</row>
    <row r="356" spans="1:36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</row>
    <row r="357" spans="1:36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</row>
    <row r="358" spans="1:36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</row>
    <row r="359" spans="1:36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</row>
    <row r="360" spans="1:36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</row>
    <row r="361" spans="1:36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</row>
    <row r="362" spans="1:36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</row>
    <row r="363" spans="1:36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</row>
    <row r="364" spans="1:36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</row>
    <row r="365" spans="1:36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</row>
    <row r="366" spans="1:36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</row>
    <row r="367" spans="1:36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</row>
    <row r="368" spans="1:36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</row>
    <row r="369" spans="1:36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</row>
    <row r="370" spans="1:36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</row>
    <row r="371" spans="1:36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</row>
    <row r="372" spans="1:36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</row>
    <row r="373" spans="1:36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</row>
    <row r="374" spans="1:36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</row>
    <row r="375" spans="1:36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</row>
    <row r="376" spans="1:36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</row>
    <row r="377" spans="1:36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</row>
    <row r="378" spans="1:36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</row>
    <row r="379" spans="1:36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</row>
    <row r="380" spans="1:36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</row>
    <row r="381" spans="1:36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</row>
    <row r="382" spans="1:36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</row>
    <row r="383" spans="1:36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</row>
    <row r="384" spans="1:36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</row>
    <row r="385" spans="1:36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</row>
    <row r="386" spans="1:36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</row>
    <row r="387" spans="1:36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</row>
    <row r="388" spans="1:36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</row>
    <row r="389" spans="1:36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</row>
    <row r="390" spans="1:36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</row>
    <row r="391" spans="1:36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</row>
    <row r="392" spans="1:36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</row>
    <row r="393" spans="1:36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</row>
    <row r="394" spans="1:36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</row>
    <row r="395" spans="1:36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</row>
    <row r="396" spans="1:36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</row>
    <row r="397" spans="1:36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</row>
    <row r="398" spans="1:36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</row>
    <row r="399" spans="1:36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</row>
    <row r="400" spans="1:36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</row>
    <row r="401" spans="1:36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</row>
    <row r="402" spans="1:36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</row>
    <row r="403" spans="1:36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</row>
    <row r="404" spans="1:36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</row>
    <row r="405" spans="1:36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</row>
    <row r="406" spans="1:36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</row>
    <row r="407" spans="1:36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</row>
    <row r="408" spans="1:36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</row>
    <row r="409" spans="1:36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</row>
    <row r="410" spans="1:36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</row>
    <row r="411" spans="1:36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</row>
    <row r="412" spans="1:36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</row>
    <row r="413" spans="1:36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</row>
    <row r="414" spans="1:36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</row>
    <row r="415" spans="1:36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</row>
    <row r="416" spans="1:36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</row>
    <row r="417" spans="1:36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</row>
    <row r="418" spans="1:36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</row>
    <row r="419" spans="1:36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</row>
    <row r="420" spans="1:36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</row>
    <row r="421" spans="1:36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</row>
    <row r="422" spans="1:36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</row>
    <row r="423" spans="1:36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</row>
    <row r="424" spans="1:36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</row>
    <row r="425" spans="1:36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</row>
    <row r="426" spans="1:36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</row>
    <row r="427" spans="1:36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</row>
    <row r="428" spans="1:36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</row>
    <row r="429" spans="1:36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</row>
    <row r="430" spans="1:36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</row>
    <row r="431" spans="1:36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</row>
    <row r="432" spans="1:36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</row>
    <row r="433" spans="1:36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</row>
    <row r="434" spans="1:36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</row>
    <row r="435" spans="1:36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</row>
    <row r="436" spans="1:36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</row>
    <row r="437" spans="1:36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</row>
    <row r="438" spans="1:36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</row>
    <row r="439" spans="1:36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</row>
    <row r="440" spans="1:36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</row>
    <row r="441" spans="1:36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</row>
    <row r="442" spans="1:36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</row>
    <row r="443" spans="1:36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</row>
    <row r="444" spans="1:36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</row>
    <row r="445" spans="1:36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</row>
    <row r="446" spans="1:36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</row>
    <row r="447" spans="1:36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</row>
    <row r="448" spans="1:36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</row>
    <row r="449" spans="1:36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</row>
    <row r="450" spans="1:36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</row>
    <row r="451" spans="1:36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</row>
    <row r="452" spans="1:36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</row>
    <row r="453" spans="1:36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</row>
    <row r="454" spans="1:36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</row>
    <row r="455" spans="1:36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</row>
    <row r="456" spans="1:36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</row>
    <row r="457" spans="1:36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</row>
    <row r="458" spans="1:36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</row>
    <row r="459" spans="1:36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</row>
    <row r="460" spans="1:36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</row>
    <row r="461" spans="1:36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</row>
    <row r="462" spans="1:36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</row>
    <row r="463" spans="1:36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</row>
    <row r="464" spans="1:36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</row>
    <row r="465" spans="1:36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</row>
    <row r="466" spans="1:36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</row>
    <row r="467" spans="1:36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</row>
    <row r="468" spans="1:36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</row>
    <row r="469" spans="1:36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</row>
    <row r="470" spans="1:36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</row>
    <row r="471" spans="1:36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</row>
    <row r="472" spans="1:36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</row>
    <row r="473" spans="1:36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</row>
    <row r="474" spans="1:36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</row>
    <row r="475" spans="1:36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</row>
    <row r="476" spans="1:36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</row>
    <row r="477" spans="1:36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</row>
    <row r="478" spans="1:36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</row>
    <row r="479" spans="1:36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</row>
    <row r="480" spans="1:36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</row>
    <row r="481" spans="1:36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</row>
    <row r="482" spans="1:36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</row>
    <row r="483" spans="1:36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</row>
    <row r="484" spans="1:36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</row>
    <row r="485" spans="1:36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</row>
    <row r="486" spans="1:36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</row>
    <row r="487" spans="1:36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</row>
    <row r="488" spans="1:36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</row>
    <row r="489" spans="1:36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</row>
    <row r="490" spans="1:36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</row>
    <row r="491" spans="1:36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</row>
    <row r="492" spans="1:36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</row>
    <row r="493" spans="1:36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</row>
    <row r="494" spans="1:36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</row>
    <row r="495" spans="1:36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</row>
    <row r="496" spans="1:36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</row>
    <row r="497" spans="1:36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</row>
    <row r="498" spans="1:36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</row>
    <row r="499" spans="1:36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</row>
    <row r="500" spans="1:36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</row>
    <row r="501" spans="1:36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</row>
    <row r="502" spans="1:36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</row>
    <row r="503" spans="1:36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</row>
    <row r="504" spans="1:36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</row>
    <row r="505" spans="1:36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</row>
    <row r="506" spans="1:36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</row>
    <row r="507" spans="1:36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</row>
    <row r="508" spans="1:36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</row>
    <row r="509" spans="1:36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</row>
    <row r="510" spans="1:36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</row>
    <row r="511" spans="1:36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</row>
    <row r="512" spans="1:36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</row>
    <row r="513" spans="1:36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</row>
    <row r="514" spans="1:36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</row>
    <row r="515" spans="1:36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</row>
    <row r="516" spans="1:36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</row>
    <row r="517" spans="1:36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</row>
    <row r="518" spans="1:36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</row>
    <row r="519" spans="1:36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</row>
    <row r="520" spans="1:36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</row>
    <row r="521" spans="1:36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</row>
    <row r="522" spans="1:36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</row>
    <row r="523" spans="1:36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</row>
    <row r="524" spans="1:36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</row>
    <row r="525" spans="1:36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</row>
    <row r="526" spans="1:36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</row>
    <row r="527" spans="1:36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</row>
    <row r="528" spans="1:36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</row>
    <row r="529" spans="1:36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</row>
    <row r="530" spans="1:36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</row>
    <row r="531" spans="1:36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</row>
    <row r="532" spans="1:36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</row>
    <row r="533" spans="1:36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</row>
    <row r="534" spans="1:36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</row>
    <row r="535" spans="1:36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</row>
    <row r="536" spans="1:36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</row>
    <row r="537" spans="1:36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</row>
    <row r="538" spans="1:36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</row>
    <row r="539" spans="1:36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</row>
    <row r="540" spans="1:36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</row>
    <row r="541" spans="1:36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</row>
    <row r="542" spans="1:36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</row>
    <row r="543" spans="1:36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</row>
    <row r="544" spans="1:36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</row>
    <row r="545" spans="1:36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</row>
    <row r="546" spans="1:36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</row>
    <row r="547" spans="1:36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</row>
    <row r="548" spans="1:36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</row>
    <row r="549" spans="1:36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</row>
    <row r="550" spans="1:36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</row>
    <row r="551" spans="1:36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</row>
    <row r="552" spans="1:36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</row>
    <row r="553" spans="1:36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</row>
    <row r="554" spans="1:36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</row>
    <row r="555" spans="1:36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</row>
    <row r="556" spans="1:36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</row>
    <row r="557" spans="1:36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</row>
    <row r="558" spans="1:36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</row>
    <row r="559" spans="1:36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</row>
    <row r="560" spans="1:36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</row>
    <row r="561" spans="1:36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</row>
    <row r="562" spans="1:36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</row>
    <row r="563" spans="1:36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</row>
    <row r="564" spans="1:36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</row>
    <row r="565" spans="1:36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</row>
    <row r="566" spans="1:36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</row>
    <row r="567" spans="1:36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</row>
    <row r="568" spans="1:36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</row>
    <row r="569" spans="1:36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</row>
    <row r="570" spans="1:36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</row>
    <row r="571" spans="1:36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</row>
    <row r="572" spans="1:36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</row>
    <row r="573" spans="1:36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</row>
    <row r="574" spans="1:36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</row>
    <row r="575" spans="1:36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</row>
    <row r="576" spans="1:36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</row>
    <row r="577" spans="1:36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</row>
    <row r="578" spans="1:36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</row>
    <row r="579" spans="1:36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</row>
    <row r="580" spans="1:36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</row>
    <row r="581" spans="1:36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</row>
    <row r="582" spans="1:36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</row>
    <row r="583" spans="1:36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</row>
    <row r="584" spans="1:36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</row>
    <row r="585" spans="1:36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</row>
    <row r="586" spans="1:36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</row>
    <row r="587" spans="1:36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</row>
    <row r="588" spans="1:36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</row>
    <row r="589" spans="1:36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</row>
    <row r="590" spans="1:36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</row>
    <row r="591" spans="1:36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</row>
    <row r="592" spans="1:36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</row>
    <row r="593" spans="1:36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</row>
    <row r="594" spans="1:36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</row>
    <row r="595" spans="1:36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</row>
    <row r="596" spans="1:36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</row>
    <row r="597" spans="1:36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</row>
    <row r="598" spans="1:36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</row>
    <row r="599" spans="1:36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</row>
    <row r="600" spans="1:36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</row>
    <row r="601" spans="1:36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</row>
    <row r="602" spans="1:36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</row>
    <row r="603" spans="1:36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</row>
    <row r="604" spans="1:36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</row>
    <row r="605" spans="1:36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</row>
    <row r="606" spans="1:36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</row>
    <row r="607" spans="1:36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</row>
    <row r="608" spans="1:36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</row>
    <row r="609" spans="1:36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</row>
    <row r="610" spans="1:36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</row>
    <row r="611" spans="1:36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</row>
    <row r="612" spans="1:36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</row>
    <row r="613" spans="1:36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</row>
    <row r="614" spans="1:36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</row>
    <row r="615" spans="1:36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</row>
    <row r="616" spans="1:36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</row>
    <row r="617" spans="1:36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</row>
    <row r="618" spans="1:36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</row>
    <row r="619" spans="1:36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</row>
    <row r="620" spans="1:36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</row>
    <row r="621" spans="1:36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</row>
    <row r="622" spans="1:36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</row>
    <row r="623" spans="1:36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</row>
    <row r="624" spans="1:36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</row>
    <row r="625" spans="1:36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</row>
    <row r="626" spans="1:36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</row>
    <row r="627" spans="1:36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</row>
    <row r="628" spans="1:36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</row>
    <row r="629" spans="1:36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</row>
    <row r="630" spans="1:36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</row>
    <row r="631" spans="1:36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</row>
    <row r="632" spans="1:36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</row>
    <row r="633" spans="1:36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</row>
    <row r="634" spans="1:36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</row>
    <row r="635" spans="1:36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</row>
    <row r="636" spans="1:36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</row>
    <row r="637" spans="1:36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</row>
    <row r="638" spans="1:36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</row>
    <row r="639" spans="1:36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</row>
    <row r="640" spans="1:36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</row>
    <row r="641" spans="1:36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</row>
    <row r="642" spans="1:36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</row>
    <row r="643" spans="1:36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</row>
    <row r="644" spans="1:36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</row>
    <row r="645" spans="1:36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</row>
    <row r="646" spans="1:36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</row>
    <row r="647" spans="1:36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</row>
    <row r="648" spans="1:36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</row>
    <row r="649" spans="1:36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</row>
    <row r="650" spans="1:36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</row>
    <row r="651" spans="1:36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</row>
    <row r="652" spans="1:36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</row>
    <row r="653" spans="1:36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</row>
    <row r="654" spans="1:36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</row>
    <row r="655" spans="1:36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</row>
    <row r="656" spans="1:36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</row>
    <row r="657" spans="1:36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</row>
    <row r="658" spans="1:36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</row>
    <row r="659" spans="1:36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</row>
    <row r="660" spans="1:36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</row>
    <row r="661" spans="1:36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</row>
    <row r="662" spans="1:36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</row>
    <row r="663" spans="1:36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</row>
    <row r="664" spans="1:36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</row>
    <row r="665" spans="1:36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</row>
    <row r="666" spans="1:36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</row>
    <row r="667" spans="1:36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</row>
    <row r="668" spans="1:36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</row>
    <row r="669" spans="1:36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</row>
    <row r="670" spans="1:36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</row>
    <row r="671" spans="1:36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</row>
    <row r="672" spans="1:36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</row>
    <row r="673" spans="1:36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</row>
    <row r="674" spans="1:36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</row>
    <row r="675" spans="1:36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</row>
    <row r="676" spans="1:36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</row>
    <row r="677" spans="1:36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</row>
    <row r="678" spans="1:36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</row>
    <row r="679" spans="1:36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</row>
    <row r="680" spans="1:36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</row>
    <row r="681" spans="1:36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</row>
    <row r="682" spans="1:36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</row>
    <row r="683" spans="1:36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</row>
    <row r="684" spans="1:36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</row>
    <row r="685" spans="1:36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</row>
    <row r="686" spans="1:36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</row>
    <row r="687" spans="1:36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</row>
    <row r="688" spans="1:36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</row>
    <row r="689" spans="1:36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</row>
    <row r="690" spans="1:36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</row>
    <row r="691" spans="1:36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</row>
    <row r="692" spans="1:36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</row>
    <row r="693" spans="1:36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</row>
    <row r="694" spans="1:36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</row>
    <row r="695" spans="1:36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</row>
    <row r="696" spans="1:36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</row>
    <row r="697" spans="1:36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</row>
    <row r="698" spans="1:36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</row>
    <row r="699" spans="1:36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</row>
    <row r="700" spans="1:36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</row>
    <row r="701" spans="1:36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</row>
    <row r="702" spans="1:36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</row>
    <row r="703" spans="1:36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</row>
    <row r="704" spans="1:36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</row>
    <row r="705" spans="1:36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</row>
    <row r="706" spans="1:36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</row>
    <row r="707" spans="1:36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</row>
    <row r="708" spans="1:36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</row>
    <row r="709" spans="1:36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</row>
    <row r="710" spans="1:36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</row>
    <row r="711" spans="1:36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</row>
    <row r="712" spans="1:36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</row>
    <row r="713" spans="1:36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</row>
    <row r="714" spans="1:36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</row>
    <row r="715" spans="1:36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</row>
    <row r="716" spans="1:36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</row>
    <row r="717" spans="1:36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</row>
    <row r="718" spans="1:36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</row>
    <row r="719" spans="1:36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</row>
    <row r="720" spans="1:36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</row>
    <row r="721" spans="1:36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</row>
    <row r="722" spans="1:36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</row>
    <row r="723" spans="1:36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</row>
    <row r="724" spans="1:36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</row>
    <row r="725" spans="1:36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</row>
    <row r="726" spans="1:36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</row>
    <row r="727" spans="1:36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</row>
    <row r="728" spans="1:36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</row>
    <row r="729" spans="1:36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</row>
    <row r="730" spans="1:36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</row>
    <row r="731" spans="1:36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</row>
    <row r="732" spans="1:36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</row>
    <row r="733" spans="1:36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</row>
    <row r="734" spans="1:36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</row>
    <row r="735" spans="1:36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</row>
    <row r="736" spans="1:36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</row>
    <row r="737" spans="1:36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</row>
    <row r="738" spans="1:36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</row>
    <row r="739" spans="1:36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</row>
    <row r="740" spans="1:36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</row>
    <row r="741" spans="1:36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</row>
    <row r="742" spans="1:36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</row>
    <row r="743" spans="1:36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</row>
    <row r="744" spans="1:36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</row>
    <row r="745" spans="1:36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</row>
    <row r="746" spans="1:36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</row>
    <row r="747" spans="1:36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</row>
    <row r="748" spans="1:36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</row>
    <row r="749" spans="1:36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</row>
    <row r="750" spans="1:36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</row>
    <row r="751" spans="1:36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</row>
    <row r="752" spans="1:36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</row>
    <row r="753" spans="1:36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</row>
    <row r="754" spans="1:36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</row>
    <row r="755" spans="1:36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</row>
    <row r="756" spans="1:36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</row>
    <row r="757" spans="1:36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</row>
    <row r="758" spans="1:36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</row>
    <row r="759" spans="1:36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</row>
    <row r="760" spans="1:36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</row>
    <row r="761" spans="1:36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</row>
    <row r="762" spans="1:36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</row>
    <row r="763" spans="1:36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</row>
    <row r="764" spans="1:36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</row>
    <row r="765" spans="1:36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</row>
    <row r="766" spans="1:36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</row>
    <row r="767" spans="1:36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</row>
    <row r="768" spans="1:36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</row>
    <row r="769" spans="1:36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</row>
    <row r="770" spans="1:36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</row>
    <row r="771" spans="1:36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</row>
    <row r="772" spans="1:36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</row>
    <row r="773" spans="1:36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</row>
    <row r="774" spans="1:36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</row>
    <row r="775" spans="1:36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</row>
    <row r="776" spans="1:36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</row>
    <row r="777" spans="1:36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</row>
    <row r="778" spans="1:36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</row>
    <row r="779" spans="1:36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</row>
    <row r="780" spans="1:36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</row>
    <row r="781" spans="1:36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</row>
    <row r="782" spans="1:36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</row>
    <row r="783" spans="1:36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</row>
    <row r="784" spans="1:36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</row>
    <row r="785" spans="1:36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</row>
    <row r="786" spans="1:36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</row>
    <row r="787" spans="1:36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</row>
    <row r="788" spans="1:36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</row>
    <row r="789" spans="1:36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</row>
    <row r="790" spans="1:36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</row>
    <row r="791" spans="1:36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</row>
    <row r="792" spans="1:36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</row>
    <row r="793" spans="1:36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</row>
    <row r="794" spans="1:36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</row>
    <row r="795" spans="1:36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</row>
    <row r="796" spans="1:36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</row>
    <row r="797" spans="1:36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</row>
    <row r="798" spans="1:36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</row>
    <row r="799" spans="1:36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</row>
    <row r="800" spans="1:36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</row>
    <row r="801" spans="1:36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</row>
    <row r="802" spans="1:36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</row>
    <row r="803" spans="1:36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</row>
    <row r="804" spans="1:36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</row>
    <row r="805" spans="1:36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</row>
    <row r="806" spans="1:36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</row>
    <row r="807" spans="1:36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</row>
    <row r="808" spans="1:36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</row>
    <row r="809" spans="1:36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</row>
    <row r="810" spans="1:36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</row>
    <row r="811" spans="1:36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</row>
    <row r="812" spans="1:36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</row>
    <row r="813" spans="1:36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</row>
    <row r="814" spans="1:36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</row>
    <row r="815" spans="1:36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</row>
    <row r="816" spans="1:36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</row>
    <row r="817" spans="1:36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</row>
    <row r="818" spans="1:36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</row>
    <row r="819" spans="1:36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</row>
    <row r="820" spans="1:36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</row>
    <row r="821" spans="1:36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</row>
    <row r="822" spans="1:36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</row>
    <row r="823" spans="1:36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</row>
    <row r="824" spans="1:36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</row>
    <row r="825" spans="1:36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</row>
    <row r="826" spans="1:36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</row>
    <row r="827" spans="1:36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</row>
    <row r="828" spans="1:36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</row>
    <row r="829" spans="1:36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</row>
    <row r="830" spans="1:36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</row>
    <row r="831" spans="1:36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</row>
    <row r="832" spans="1:36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</row>
    <row r="833" spans="1:36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</row>
    <row r="834" spans="1:36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</row>
    <row r="835" spans="1:36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</row>
    <row r="836" spans="1:36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</row>
    <row r="837" spans="1:36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</row>
    <row r="838" spans="1:36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</row>
    <row r="839" spans="1:36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</row>
    <row r="840" spans="1:36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</row>
    <row r="841" spans="1:36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</row>
    <row r="842" spans="1:36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</row>
    <row r="843" spans="1:36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</row>
    <row r="844" spans="1:36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</row>
    <row r="845" spans="1:36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</row>
    <row r="846" spans="1:36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</row>
    <row r="847" spans="1:36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</row>
    <row r="848" spans="1:36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</row>
    <row r="849" spans="1:36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</row>
    <row r="850" spans="1:36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</row>
    <row r="851" spans="1:36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</row>
    <row r="852" spans="1:36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</row>
    <row r="853" spans="1:36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</row>
    <row r="854" spans="1:36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</row>
    <row r="855" spans="1:36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</row>
    <row r="856" spans="1:36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</row>
    <row r="857" spans="1:36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</row>
    <row r="858" spans="1:36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</row>
    <row r="859" spans="1:36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</row>
    <row r="860" spans="1:36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</row>
    <row r="861" spans="1:36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</row>
    <row r="862" spans="1:36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</row>
    <row r="863" spans="1:36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</row>
    <row r="864" spans="1:36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</row>
    <row r="865" spans="1:36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</row>
    <row r="866" spans="1:36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</row>
    <row r="867" spans="1:36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</row>
    <row r="868" spans="1:36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</row>
    <row r="869" spans="1:36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</row>
    <row r="870" spans="1:36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</row>
    <row r="871" spans="1:36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</row>
    <row r="872" spans="1:36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</row>
    <row r="873" spans="1:36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</row>
    <row r="874" spans="1:36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</row>
    <row r="875" spans="1:36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</row>
    <row r="876" spans="1:36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</row>
    <row r="877" spans="1:36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</row>
    <row r="878" spans="1:36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</row>
    <row r="879" spans="1:36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</row>
    <row r="880" spans="1:36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</row>
    <row r="881" spans="1:36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</row>
    <row r="882" spans="1:36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</row>
    <row r="883" spans="1:36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</row>
    <row r="884" spans="1:36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</row>
    <row r="885" spans="1:36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</row>
    <row r="886" spans="1:36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</row>
    <row r="887" spans="1:36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</row>
    <row r="888" spans="1:36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</row>
    <row r="889" spans="1:36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</row>
    <row r="890" spans="1:36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</row>
    <row r="891" spans="1:36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</row>
    <row r="892" spans="1:36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</row>
    <row r="893" spans="1:36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</row>
    <row r="894" spans="1:36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</row>
    <row r="895" spans="1:36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</row>
    <row r="896" spans="1:36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</row>
    <row r="897" spans="1:36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</row>
    <row r="898" spans="1:36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</row>
    <row r="899" spans="1:36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</row>
    <row r="900" spans="1:36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</row>
    <row r="901" spans="1:36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</row>
    <row r="902" spans="1:36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</row>
    <row r="903" spans="1:36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</row>
    <row r="904" spans="1:36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</row>
    <row r="905" spans="1:36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</row>
    <row r="906" spans="1:36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</row>
    <row r="907" spans="1:36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</row>
    <row r="908" spans="1:36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</row>
    <row r="909" spans="1:36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</row>
    <row r="910" spans="1:36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</row>
    <row r="911" spans="1:36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</row>
    <row r="912" spans="1:36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</row>
    <row r="913" spans="1:36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</row>
    <row r="914" spans="1:36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</row>
    <row r="915" spans="1:36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</row>
    <row r="916" spans="1:36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</row>
    <row r="917" spans="1:36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</row>
    <row r="918" spans="1:36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</row>
    <row r="919" spans="1:36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</row>
    <row r="920" spans="1:36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</row>
    <row r="921" spans="1:36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</row>
    <row r="922" spans="1:36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</row>
    <row r="923" spans="1:36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</row>
    <row r="924" spans="1:36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</row>
    <row r="925" spans="1:36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</row>
    <row r="926" spans="1:36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</row>
    <row r="927" spans="1:36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</row>
    <row r="928" spans="1:36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</row>
    <row r="929" spans="1:36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</row>
    <row r="930" spans="1:36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</row>
    <row r="931" spans="1:36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</row>
    <row r="932" spans="1:36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</row>
    <row r="933" spans="1:36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</row>
    <row r="934" spans="1:36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</row>
    <row r="935" spans="1:36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</row>
    <row r="936" spans="1:36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</row>
    <row r="937" spans="1:36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</row>
    <row r="938" spans="1:36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</row>
    <row r="939" spans="1:36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</row>
    <row r="940" spans="1:36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</row>
    <row r="941" spans="1:36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</row>
    <row r="942" spans="1:36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</row>
    <row r="943" spans="1:36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</row>
    <row r="944" spans="1:36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</row>
    <row r="945" spans="1:36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</row>
    <row r="946" spans="1:36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</row>
    <row r="947" spans="1:36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</row>
    <row r="948" spans="1:36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</row>
    <row r="949" spans="1:36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</row>
    <row r="950" spans="1:36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</row>
    <row r="951" spans="1:36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</row>
    <row r="952" spans="1:36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</row>
    <row r="953" spans="1:36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</row>
    <row r="954" spans="1:36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</row>
    <row r="955" spans="1:36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</row>
    <row r="956" spans="1:36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</row>
    <row r="957" spans="1:36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</row>
    <row r="958" spans="1:36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</row>
    <row r="959" spans="1:36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</row>
    <row r="960" spans="1:36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</row>
    <row r="961" spans="1:36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</row>
    <row r="962" spans="1:36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</row>
    <row r="963" spans="1:36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</row>
    <row r="964" spans="1:36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</row>
    <row r="965" spans="1:36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</row>
    <row r="966" spans="1:36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</row>
    <row r="967" spans="1:36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</row>
    <row r="968" spans="1:36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</row>
    <row r="969" spans="1:36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</row>
    <row r="970" spans="1:36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</row>
    <row r="971" spans="1:36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</row>
    <row r="972" spans="1:36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</row>
    <row r="973" spans="1:36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</row>
    <row r="974" spans="1:36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</row>
    <row r="975" spans="1:36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</row>
    <row r="976" spans="1:36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</row>
    <row r="977" spans="1:36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</row>
    <row r="978" spans="1:36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</row>
    <row r="979" spans="1:36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</row>
    <row r="980" spans="1:36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</row>
    <row r="981" spans="1:36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</row>
    <row r="982" spans="1:36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</row>
    <row r="983" spans="1:36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</row>
    <row r="984" spans="1:36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</row>
    <row r="985" spans="1:36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</row>
    <row r="986" spans="1:36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</row>
    <row r="987" spans="1:36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</row>
    <row r="988" spans="1:36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</row>
    <row r="989" spans="1:36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</row>
    <row r="990" spans="1:36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</row>
    <row r="991" spans="1:36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</row>
    <row r="992" spans="1:36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</row>
    <row r="993" spans="1:36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</row>
    <row r="994" spans="1:36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</row>
    <row r="995" spans="1:36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</row>
    <row r="996" spans="1:36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</row>
    <row r="997" spans="1:36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</row>
    <row r="998" spans="1:36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</row>
    <row r="999" spans="1:36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</row>
    <row r="1000" spans="1:36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000"/>
  <sheetViews>
    <sheetView workbookViewId="0"/>
  </sheetViews>
  <sheetFormatPr baseColWidth="10" defaultColWidth="12.6640625" defaultRowHeight="15" customHeight="1" x14ac:dyDescent="0.15"/>
  <cols>
    <col min="1" max="1" width="26" style="120" customWidth="1"/>
    <col min="2" max="2" width="16.33203125" style="120" customWidth="1"/>
    <col min="3" max="3" width="16" style="120" customWidth="1"/>
    <col min="4" max="4" width="20.1640625" style="120" customWidth="1"/>
    <col min="5" max="5" width="23.5" style="120" customWidth="1"/>
    <col min="6" max="6" width="12.1640625" style="120" customWidth="1"/>
    <col min="7" max="7" width="7.6640625" style="120" customWidth="1"/>
    <col min="8" max="8" width="20" style="120" customWidth="1"/>
    <col min="9" max="13" width="12.1640625" style="120" customWidth="1"/>
    <col min="14" max="35" width="7.6640625" style="120" customWidth="1"/>
  </cols>
  <sheetData>
    <row r="1" spans="1:13" x14ac:dyDescent="0.2">
      <c r="A1" s="23" t="s">
        <v>567</v>
      </c>
      <c r="B1" s="10"/>
      <c r="C1" s="10"/>
      <c r="D1" s="10"/>
      <c r="E1" s="10"/>
      <c r="F1" s="10"/>
      <c r="H1" s="10"/>
      <c r="I1" s="10"/>
      <c r="J1" s="10"/>
      <c r="K1" s="10"/>
      <c r="L1" s="10"/>
      <c r="M1" s="10"/>
    </row>
    <row r="2" spans="1:13" x14ac:dyDescent="0.2">
      <c r="A2" s="23" t="s">
        <v>568</v>
      </c>
      <c r="B2" s="10"/>
      <c r="C2" s="10"/>
      <c r="D2" s="10"/>
      <c r="E2" s="83"/>
      <c r="F2" s="23" t="s">
        <v>569</v>
      </c>
      <c r="H2" s="10"/>
      <c r="I2" s="10"/>
      <c r="J2" s="10"/>
      <c r="K2" s="10"/>
      <c r="L2" s="10"/>
      <c r="M2" s="10"/>
    </row>
    <row r="3" spans="1:13" x14ac:dyDescent="0.2">
      <c r="A3" s="10"/>
      <c r="B3" s="10"/>
      <c r="C3" s="10"/>
      <c r="D3" s="10"/>
      <c r="E3" s="10"/>
      <c r="F3" s="10"/>
      <c r="H3" s="10"/>
      <c r="I3" s="10"/>
      <c r="J3" s="10"/>
      <c r="K3" s="10"/>
      <c r="L3" s="10"/>
      <c r="M3" s="10"/>
    </row>
    <row r="4" spans="1:13" x14ac:dyDescent="0.2">
      <c r="A4" s="2" t="s">
        <v>570</v>
      </c>
      <c r="B4" s="2" t="s">
        <v>571</v>
      </c>
      <c r="C4" s="59"/>
      <c r="D4" s="10"/>
      <c r="E4" s="10"/>
      <c r="F4" s="10"/>
      <c r="H4" s="10"/>
      <c r="I4" s="10"/>
      <c r="J4" s="10"/>
      <c r="K4" s="10"/>
      <c r="L4" s="10"/>
      <c r="M4" s="10"/>
    </row>
    <row r="5" spans="1:13" x14ac:dyDescent="0.2">
      <c r="A5" s="23" t="s">
        <v>572</v>
      </c>
      <c r="B5" s="23" t="s">
        <v>23</v>
      </c>
      <c r="C5" s="10"/>
      <c r="D5" s="10"/>
      <c r="E5" s="10"/>
      <c r="F5" s="10"/>
      <c r="H5" s="10"/>
      <c r="I5" s="10"/>
      <c r="J5" s="10"/>
      <c r="K5" s="10"/>
      <c r="L5" s="10"/>
      <c r="M5" s="10"/>
    </row>
    <row r="6" spans="1:13" x14ac:dyDescent="0.2">
      <c r="A6" s="23" t="s">
        <v>573</v>
      </c>
      <c r="B6" s="23" t="s">
        <v>573</v>
      </c>
      <c r="C6" s="10"/>
      <c r="D6" s="10"/>
      <c r="E6" s="10"/>
      <c r="F6" s="10"/>
      <c r="H6" s="10"/>
      <c r="I6" s="10"/>
      <c r="J6" s="10"/>
      <c r="K6" s="10"/>
      <c r="L6" s="10"/>
      <c r="M6" s="10"/>
    </row>
    <row r="7" spans="1:13" x14ac:dyDescent="0.2">
      <c r="A7" s="23" t="s">
        <v>574</v>
      </c>
      <c r="B7" s="23" t="s">
        <v>37</v>
      </c>
      <c r="C7" s="10"/>
      <c r="D7" s="10"/>
      <c r="E7" s="10"/>
      <c r="F7" s="10"/>
      <c r="H7" s="10"/>
      <c r="I7" s="10"/>
      <c r="J7" s="10"/>
      <c r="K7" s="10"/>
      <c r="L7" s="10"/>
      <c r="M7" s="10"/>
    </row>
    <row r="8" spans="1:13" x14ac:dyDescent="0.2">
      <c r="A8" s="10"/>
      <c r="B8" s="10"/>
      <c r="C8" s="10"/>
      <c r="D8" s="10"/>
      <c r="E8" s="10"/>
      <c r="F8" s="10"/>
      <c r="H8" s="10"/>
      <c r="I8" s="10"/>
      <c r="J8" s="10"/>
      <c r="K8" s="10"/>
      <c r="L8" s="10"/>
      <c r="M8" s="10"/>
    </row>
    <row r="9" spans="1:13" x14ac:dyDescent="0.2">
      <c r="A9" s="23" t="s">
        <v>575</v>
      </c>
      <c r="B9" s="10"/>
      <c r="C9" s="10"/>
      <c r="D9" s="10"/>
      <c r="E9" s="10"/>
      <c r="F9" s="10"/>
      <c r="H9" s="10"/>
      <c r="I9" s="10"/>
      <c r="J9" s="10"/>
      <c r="K9" s="10"/>
      <c r="L9" s="10"/>
      <c r="M9" s="10"/>
    </row>
    <row r="10" spans="1:13" x14ac:dyDescent="0.2">
      <c r="A10" s="10"/>
      <c r="B10" s="10"/>
      <c r="C10" s="10"/>
      <c r="D10" s="10"/>
      <c r="E10" s="10"/>
      <c r="F10" s="10"/>
      <c r="H10" s="10"/>
      <c r="I10" s="10"/>
      <c r="J10" s="10"/>
      <c r="K10" s="10"/>
      <c r="L10" s="10"/>
      <c r="M10" s="10"/>
    </row>
    <row r="11" spans="1:13" x14ac:dyDescent="0.2">
      <c r="A11" s="10"/>
      <c r="B11" s="10"/>
      <c r="C11" s="10"/>
      <c r="D11" s="10"/>
      <c r="E11" s="10"/>
      <c r="F11" s="10"/>
      <c r="H11" s="10"/>
      <c r="I11" s="10"/>
      <c r="J11" s="10"/>
      <c r="K11" s="10"/>
      <c r="L11" s="10"/>
      <c r="M11" s="10"/>
    </row>
    <row r="12" spans="1:13" x14ac:dyDescent="0.2">
      <c r="A12" s="2" t="s">
        <v>576</v>
      </c>
      <c r="B12" s="59"/>
      <c r="C12" s="59"/>
      <c r="D12" s="10"/>
      <c r="E12" s="10"/>
      <c r="F12" s="10"/>
      <c r="H12" s="10"/>
      <c r="I12" s="10"/>
      <c r="J12" s="10"/>
      <c r="K12" s="10"/>
      <c r="L12" s="10"/>
      <c r="M12" s="10"/>
    </row>
    <row r="13" spans="1:13" x14ac:dyDescent="0.2">
      <c r="A13" s="23" t="s">
        <v>577</v>
      </c>
      <c r="B13" s="10"/>
      <c r="C13" s="10"/>
      <c r="D13" s="10"/>
      <c r="E13" s="10"/>
      <c r="F13" s="10"/>
      <c r="H13" s="10"/>
      <c r="I13" s="10"/>
      <c r="J13" s="10"/>
      <c r="K13" s="10"/>
      <c r="L13" s="10"/>
      <c r="M13" s="10"/>
    </row>
    <row r="14" spans="1:13" x14ac:dyDescent="0.2">
      <c r="A14" s="23" t="s">
        <v>578</v>
      </c>
      <c r="B14" s="84">
        <v>0.26500000000000001</v>
      </c>
      <c r="C14" s="23" t="s">
        <v>579</v>
      </c>
      <c r="D14" s="84"/>
      <c r="E14" s="10"/>
      <c r="F14" s="10"/>
      <c r="H14" s="10"/>
      <c r="I14" s="10"/>
      <c r="J14" s="10"/>
      <c r="K14" s="10"/>
      <c r="L14" s="10"/>
      <c r="M14" s="10"/>
    </row>
    <row r="15" spans="1:13" x14ac:dyDescent="0.2">
      <c r="A15" s="23" t="s">
        <v>573</v>
      </c>
      <c r="B15" s="84">
        <v>34.838000000000001</v>
      </c>
      <c r="C15" s="23" t="s">
        <v>579</v>
      </c>
      <c r="D15" s="85"/>
      <c r="E15" s="10"/>
      <c r="F15" s="10"/>
      <c r="H15" s="10"/>
      <c r="I15" s="10"/>
      <c r="J15" s="10"/>
      <c r="K15" s="10"/>
      <c r="L15" s="10"/>
      <c r="M15" s="10"/>
    </row>
    <row r="16" spans="1:13" x14ac:dyDescent="0.2">
      <c r="A16" s="23" t="s">
        <v>580</v>
      </c>
      <c r="B16" s="84">
        <v>5.2809999999999997</v>
      </c>
      <c r="C16" s="23" t="s">
        <v>579</v>
      </c>
      <c r="D16" s="10"/>
      <c r="E16" s="10"/>
      <c r="F16" s="10"/>
      <c r="H16" s="10"/>
      <c r="I16" s="10"/>
      <c r="J16" s="10"/>
      <c r="K16" s="10"/>
      <c r="L16" s="10"/>
      <c r="M16" s="10"/>
    </row>
    <row r="17" spans="1:13" x14ac:dyDescent="0.2">
      <c r="A17" s="10"/>
      <c r="B17" s="10"/>
      <c r="C17" s="10"/>
      <c r="D17" s="10"/>
      <c r="E17" s="10"/>
      <c r="F17" s="10"/>
      <c r="H17" s="10"/>
      <c r="I17" s="10"/>
      <c r="J17" s="10"/>
      <c r="K17" s="10"/>
      <c r="L17" s="10"/>
      <c r="M17" s="10"/>
    </row>
    <row r="18" spans="1:13" x14ac:dyDescent="0.2">
      <c r="A18" s="23" t="s">
        <v>581</v>
      </c>
      <c r="B18" s="10"/>
      <c r="C18" s="10"/>
      <c r="D18" s="10"/>
      <c r="E18" s="10"/>
      <c r="F18" s="10"/>
      <c r="H18" s="10"/>
      <c r="I18" s="10"/>
      <c r="J18" s="10"/>
      <c r="K18" s="10"/>
      <c r="L18" s="10"/>
      <c r="M18" s="10"/>
    </row>
    <row r="19" spans="1:13" x14ac:dyDescent="0.2">
      <c r="A19" s="23" t="s">
        <v>207</v>
      </c>
      <c r="B19" s="82">
        <v>0.32</v>
      </c>
      <c r="C19" s="10"/>
      <c r="D19" s="10"/>
      <c r="E19" s="10"/>
      <c r="F19" s="10"/>
      <c r="H19" s="10"/>
      <c r="I19" s="10"/>
      <c r="J19" s="10"/>
      <c r="K19" s="10"/>
      <c r="L19" s="10"/>
      <c r="M19" s="10"/>
    </row>
    <row r="20" spans="1:13" x14ac:dyDescent="0.2">
      <c r="A20" s="23" t="s">
        <v>206</v>
      </c>
      <c r="B20" s="82">
        <v>0.1</v>
      </c>
      <c r="C20" s="10"/>
      <c r="D20" s="10"/>
      <c r="E20" s="10"/>
      <c r="F20" s="10"/>
      <c r="H20" s="10"/>
      <c r="I20" s="10"/>
      <c r="J20" s="10"/>
      <c r="K20" s="10"/>
      <c r="L20" s="10"/>
      <c r="M20" s="10"/>
    </row>
    <row r="21" spans="1:13" ht="15.75" customHeight="1" x14ac:dyDescent="0.2">
      <c r="A21" s="23" t="s">
        <v>205</v>
      </c>
      <c r="B21" s="82">
        <v>0.22</v>
      </c>
      <c r="C21" s="10"/>
      <c r="D21" s="10"/>
      <c r="E21" s="10"/>
      <c r="F21" s="10"/>
      <c r="H21" s="10"/>
      <c r="I21" s="10"/>
      <c r="J21" s="10"/>
      <c r="K21" s="10"/>
      <c r="L21" s="10"/>
      <c r="M21" s="10"/>
    </row>
    <row r="22" spans="1:13" ht="15.75" customHeight="1" x14ac:dyDescent="0.2">
      <c r="A22" s="23" t="s">
        <v>582</v>
      </c>
      <c r="B22" s="82">
        <v>0.34</v>
      </c>
      <c r="C22" s="10"/>
      <c r="D22" s="10"/>
      <c r="E22" s="10"/>
      <c r="F22" s="10"/>
      <c r="H22" s="10"/>
      <c r="I22" s="10"/>
      <c r="J22" s="10"/>
      <c r="K22" s="10"/>
      <c r="L22" s="10"/>
      <c r="M22" s="10"/>
    </row>
    <row r="23" spans="1:13" ht="15.75" customHeight="1" x14ac:dyDescent="0.2">
      <c r="A23" s="23" t="s">
        <v>583</v>
      </c>
      <c r="B23" s="82">
        <v>0.02</v>
      </c>
      <c r="C23" s="10"/>
      <c r="D23" s="10"/>
      <c r="E23" s="10"/>
      <c r="F23" s="10"/>
      <c r="H23" s="10"/>
      <c r="I23" s="10"/>
      <c r="J23" s="10"/>
      <c r="K23" s="10"/>
      <c r="L23" s="10"/>
      <c r="M23" s="10"/>
    </row>
    <row r="24" spans="1:13" ht="15.75" customHeight="1" x14ac:dyDescent="0.2">
      <c r="A24" s="10"/>
      <c r="B24" s="82"/>
      <c r="C24" s="10"/>
      <c r="D24" s="10"/>
      <c r="E24" s="10"/>
      <c r="F24" s="10"/>
      <c r="H24" s="10"/>
      <c r="I24" s="10"/>
      <c r="J24" s="10"/>
      <c r="K24" s="10"/>
      <c r="L24" s="10"/>
      <c r="M24" s="10"/>
    </row>
    <row r="25" spans="1:13" ht="15.75" customHeight="1" x14ac:dyDescent="0.2">
      <c r="A25" s="2" t="s">
        <v>584</v>
      </c>
      <c r="B25" s="86"/>
      <c r="C25" s="10"/>
      <c r="D25" s="10"/>
      <c r="E25" s="10"/>
      <c r="F25" s="10"/>
      <c r="H25" s="10"/>
      <c r="I25" s="10"/>
      <c r="J25" s="10"/>
      <c r="K25" s="10"/>
      <c r="L25" s="10"/>
      <c r="M25" s="10"/>
    </row>
    <row r="26" spans="1:13" ht="15.75" customHeight="1" x14ac:dyDescent="0.2">
      <c r="A26" s="1" t="s">
        <v>585</v>
      </c>
      <c r="B26" s="82"/>
      <c r="C26" s="10"/>
      <c r="D26" s="10"/>
      <c r="E26" s="10"/>
      <c r="F26" s="10"/>
      <c r="H26" s="10"/>
      <c r="I26" s="10"/>
      <c r="J26" s="10"/>
      <c r="K26" s="10"/>
      <c r="L26" s="10"/>
      <c r="M26" s="10"/>
    </row>
    <row r="27" spans="1:13" ht="15.75" customHeight="1" x14ac:dyDescent="0.2">
      <c r="A27" s="23" t="s">
        <v>586</v>
      </c>
      <c r="B27" s="10"/>
      <c r="C27" s="10"/>
      <c r="D27" s="10"/>
      <c r="E27" s="10"/>
      <c r="F27" s="10"/>
      <c r="H27" s="10"/>
      <c r="I27" s="10"/>
      <c r="J27" s="10"/>
      <c r="K27" s="10"/>
      <c r="L27" s="10"/>
      <c r="M27" s="10"/>
    </row>
    <row r="28" spans="1:13" ht="15.75" customHeight="1" x14ac:dyDescent="0.2">
      <c r="A28" s="23" t="s">
        <v>48</v>
      </c>
      <c r="B28" s="10"/>
      <c r="C28" s="10"/>
      <c r="D28" s="10"/>
      <c r="E28" s="10"/>
      <c r="F28" s="10"/>
      <c r="H28" s="10"/>
      <c r="I28" s="10"/>
      <c r="J28" s="10"/>
      <c r="K28" s="10"/>
      <c r="L28" s="10"/>
      <c r="M28" s="10"/>
    </row>
    <row r="29" spans="1:13" ht="15.75" customHeight="1" x14ac:dyDescent="0.2">
      <c r="A29" s="23" t="s">
        <v>587</v>
      </c>
      <c r="B29" s="10"/>
      <c r="C29" s="10"/>
      <c r="D29" s="10"/>
      <c r="E29" s="10"/>
      <c r="F29" s="10"/>
      <c r="H29" s="10"/>
      <c r="I29" s="10"/>
      <c r="J29" s="10"/>
      <c r="K29" s="10"/>
      <c r="L29" s="10"/>
      <c r="M29" s="10"/>
    </row>
    <row r="30" spans="1:13" ht="15.75" customHeight="1" x14ac:dyDescent="0.2">
      <c r="A30" s="23" t="s">
        <v>588</v>
      </c>
      <c r="B30" s="10"/>
      <c r="C30" s="10"/>
      <c r="D30" s="10"/>
      <c r="E30" s="10"/>
      <c r="F30" s="10"/>
      <c r="H30" s="10"/>
      <c r="I30" s="10"/>
      <c r="J30" s="10"/>
      <c r="K30" s="10"/>
      <c r="L30" s="10"/>
      <c r="M30" s="10"/>
    </row>
    <row r="31" spans="1:13" ht="15.75" customHeight="1" x14ac:dyDescent="0.2">
      <c r="A31" s="23" t="s">
        <v>503</v>
      </c>
      <c r="B31" s="23" t="s">
        <v>589</v>
      </c>
      <c r="C31" s="23" t="s">
        <v>590</v>
      </c>
      <c r="D31" s="23" t="s">
        <v>591</v>
      </c>
      <c r="E31" s="10"/>
      <c r="F31" s="10"/>
      <c r="H31" s="10"/>
      <c r="I31" s="10"/>
      <c r="J31" s="10"/>
      <c r="K31" s="10"/>
      <c r="L31" s="10"/>
      <c r="M31" s="10"/>
    </row>
    <row r="32" spans="1:13" ht="15.75" customHeight="1" x14ac:dyDescent="0.2">
      <c r="A32" s="23">
        <v>2017</v>
      </c>
      <c r="B32" s="23">
        <v>774609357</v>
      </c>
      <c r="C32" s="23">
        <v>7.1787423510083576E-2</v>
      </c>
      <c r="D32" s="23">
        <f t="shared" ref="D32:D48" si="0">B32*C32</f>
        <v>55607209.965832524</v>
      </c>
      <c r="E32" s="10"/>
      <c r="F32" s="10"/>
      <c r="H32" s="10"/>
      <c r="I32" s="10"/>
      <c r="J32" s="10"/>
      <c r="K32" s="10"/>
      <c r="L32" s="10"/>
      <c r="M32" s="10"/>
    </row>
    <row r="33" spans="1:13" ht="15.75" customHeight="1" x14ac:dyDescent="0.2">
      <c r="A33" s="23">
        <v>2016</v>
      </c>
      <c r="B33" s="23">
        <v>728364498</v>
      </c>
      <c r="C33" s="23">
        <f t="shared" ref="C33:C48" si="1">$C$32</f>
        <v>7.1787423510083576E-2</v>
      </c>
      <c r="D33" s="23">
        <f t="shared" si="0"/>
        <v>52287410.687635422</v>
      </c>
      <c r="E33" s="10"/>
      <c r="F33" s="10"/>
      <c r="H33" s="10"/>
      <c r="I33" s="10"/>
      <c r="J33" s="10"/>
      <c r="K33" s="10"/>
      <c r="L33" s="10"/>
      <c r="M33" s="10"/>
    </row>
    <row r="34" spans="1:13" ht="15.75" customHeight="1" x14ac:dyDescent="0.2">
      <c r="A34" s="23">
        <v>2015</v>
      </c>
      <c r="B34" s="23">
        <v>896940563</v>
      </c>
      <c r="C34" s="23">
        <f t="shared" si="1"/>
        <v>7.1787423510083576E-2</v>
      </c>
      <c r="D34" s="23">
        <f t="shared" si="0"/>
        <v>64389052.0594538</v>
      </c>
      <c r="E34" s="10"/>
      <c r="F34" s="10"/>
      <c r="H34" s="10"/>
      <c r="I34" s="10"/>
      <c r="J34" s="10"/>
      <c r="K34" s="10"/>
      <c r="L34" s="10"/>
      <c r="M34" s="10"/>
    </row>
    <row r="35" spans="1:13" ht="15.75" customHeight="1" x14ac:dyDescent="0.2">
      <c r="A35" s="23">
        <v>2014</v>
      </c>
      <c r="B35" s="23">
        <v>1000048758</v>
      </c>
      <c r="C35" s="23">
        <f t="shared" si="1"/>
        <v>7.1787423510083576E-2</v>
      </c>
      <c r="D35" s="23">
        <f t="shared" si="0"/>
        <v>71790923.721279085</v>
      </c>
      <c r="E35" s="10"/>
      <c r="F35" s="10"/>
      <c r="H35" s="10"/>
      <c r="I35" s="10"/>
      <c r="J35" s="10"/>
      <c r="K35" s="10"/>
      <c r="L35" s="10"/>
      <c r="M35" s="10"/>
    </row>
    <row r="36" spans="1:13" ht="15.75" customHeight="1" x14ac:dyDescent="0.2">
      <c r="A36" s="23">
        <v>2013</v>
      </c>
      <c r="B36" s="23">
        <v>984841779</v>
      </c>
      <c r="C36" s="23">
        <f t="shared" si="1"/>
        <v>7.1787423510083576E-2</v>
      </c>
      <c r="D36" s="23">
        <f t="shared" si="0"/>
        <v>70699253.879497126</v>
      </c>
      <c r="E36" s="10"/>
      <c r="F36" s="10"/>
      <c r="H36" s="10"/>
      <c r="I36" s="10"/>
      <c r="J36" s="10"/>
      <c r="K36" s="10"/>
      <c r="L36" s="10"/>
      <c r="M36" s="10"/>
    </row>
    <row r="37" spans="1:13" ht="15.75" customHeight="1" x14ac:dyDescent="0.2">
      <c r="A37" s="23">
        <v>2012</v>
      </c>
      <c r="B37" s="23">
        <v>1016458418</v>
      </c>
      <c r="C37" s="23">
        <f t="shared" si="1"/>
        <v>7.1787423510083576E-2</v>
      </c>
      <c r="D37" s="23">
        <f t="shared" si="0"/>
        <v>72968930.933355555</v>
      </c>
      <c r="E37" s="10"/>
      <c r="F37" s="10"/>
      <c r="H37" s="10"/>
      <c r="I37" s="10"/>
      <c r="J37" s="10"/>
      <c r="K37" s="10"/>
      <c r="L37" s="10"/>
      <c r="M37" s="10"/>
    </row>
    <row r="38" spans="1:13" ht="15.75" customHeight="1" x14ac:dyDescent="0.2">
      <c r="A38" s="23">
        <v>2011</v>
      </c>
      <c r="B38" s="23">
        <v>1095627536</v>
      </c>
      <c r="C38" s="23">
        <f t="shared" si="1"/>
        <v>7.1787423510083576E-2</v>
      </c>
      <c r="D38" s="23">
        <f t="shared" si="0"/>
        <v>78652277.936141342</v>
      </c>
      <c r="E38" s="10"/>
      <c r="F38" s="10"/>
      <c r="H38" s="10"/>
      <c r="I38" s="10"/>
      <c r="J38" s="10"/>
      <c r="K38" s="10"/>
      <c r="L38" s="10"/>
      <c r="M38" s="10"/>
    </row>
    <row r="39" spans="1:13" ht="15.75" customHeight="1" x14ac:dyDescent="0.2">
      <c r="A39" s="23">
        <v>2010</v>
      </c>
      <c r="B39" s="23">
        <v>1084368148</v>
      </c>
      <c r="C39" s="23">
        <f t="shared" si="1"/>
        <v>7.1787423510083576E-2</v>
      </c>
      <c r="D39" s="23">
        <f t="shared" si="0"/>
        <v>77843995.481320992</v>
      </c>
      <c r="E39" s="10"/>
      <c r="F39" s="10"/>
      <c r="H39" s="10"/>
      <c r="I39" s="10"/>
      <c r="J39" s="10"/>
      <c r="K39" s="10"/>
      <c r="L39" s="10"/>
      <c r="M39" s="10"/>
    </row>
    <row r="40" spans="1:13" ht="15.75" customHeight="1" x14ac:dyDescent="0.2">
      <c r="A40" s="23">
        <v>2009</v>
      </c>
      <c r="B40" s="23">
        <v>1074923392</v>
      </c>
      <c r="C40" s="23">
        <f t="shared" si="1"/>
        <v>7.1787423510083576E-2</v>
      </c>
      <c r="D40" s="23">
        <f t="shared" si="0"/>
        <v>77165980.78239958</v>
      </c>
      <c r="E40" s="10"/>
      <c r="F40" s="10"/>
      <c r="H40" s="10"/>
      <c r="I40" s="10"/>
      <c r="J40" s="10"/>
      <c r="K40" s="10"/>
      <c r="L40" s="10"/>
      <c r="M40" s="10"/>
    </row>
    <row r="41" spans="1:13" ht="15.75" customHeight="1" x14ac:dyDescent="0.2">
      <c r="A41" s="23">
        <v>2008</v>
      </c>
      <c r="B41" s="23">
        <v>1171808669</v>
      </c>
      <c r="C41" s="23">
        <f t="shared" si="1"/>
        <v>7.1787423510083576E-2</v>
      </c>
      <c r="D41" s="23">
        <f t="shared" si="0"/>
        <v>84121125.19429034</v>
      </c>
      <c r="E41" s="10"/>
      <c r="F41" s="10"/>
      <c r="H41" s="10"/>
      <c r="I41" s="10"/>
      <c r="J41" s="10"/>
      <c r="K41" s="10"/>
      <c r="L41" s="10"/>
      <c r="M41" s="10"/>
    </row>
    <row r="42" spans="1:13" ht="15.75" customHeight="1" x14ac:dyDescent="0.2">
      <c r="A42" s="23">
        <v>2007</v>
      </c>
      <c r="B42" s="23">
        <v>1146635345</v>
      </c>
      <c r="C42" s="23">
        <f t="shared" si="1"/>
        <v>7.1787423510083576E-2</v>
      </c>
      <c r="D42" s="23">
        <f t="shared" si="0"/>
        <v>82313997.123145789</v>
      </c>
      <c r="E42" s="10"/>
      <c r="F42" s="10"/>
      <c r="H42" s="10"/>
      <c r="I42" s="10"/>
      <c r="J42" s="10"/>
      <c r="K42" s="10"/>
      <c r="L42" s="10"/>
      <c r="M42" s="10"/>
    </row>
    <row r="43" spans="1:13" ht="15.75" customHeight="1" x14ac:dyDescent="0.2">
      <c r="A43" s="87">
        <v>2006</v>
      </c>
      <c r="B43" s="87">
        <v>1162749659</v>
      </c>
      <c r="C43" s="23">
        <f t="shared" si="1"/>
        <v>7.1787423510083576E-2</v>
      </c>
      <c r="D43" s="23">
        <f t="shared" si="0"/>
        <v>83470802.206838265</v>
      </c>
      <c r="E43" s="10"/>
      <c r="F43" s="10"/>
      <c r="H43" s="10"/>
      <c r="I43" s="10"/>
      <c r="J43" s="10"/>
      <c r="K43" s="10"/>
      <c r="L43" s="10"/>
      <c r="M43" s="10"/>
    </row>
    <row r="44" spans="1:13" ht="15.75" customHeight="1" x14ac:dyDescent="0.2">
      <c r="A44" s="87">
        <v>2005</v>
      </c>
      <c r="B44" s="87">
        <v>1131498099</v>
      </c>
      <c r="C44" s="23">
        <f t="shared" si="1"/>
        <v>7.1787423510083576E-2</v>
      </c>
      <c r="D44" s="23">
        <f t="shared" si="0"/>
        <v>81227333.23376748</v>
      </c>
      <c r="E44" s="10"/>
      <c r="F44" s="10"/>
      <c r="H44" s="10"/>
      <c r="I44" s="10"/>
      <c r="J44" s="10"/>
      <c r="K44" s="10"/>
      <c r="L44" s="10"/>
      <c r="M44" s="10"/>
    </row>
    <row r="45" spans="1:13" ht="15.75" customHeight="1" x14ac:dyDescent="0.2">
      <c r="A45" s="87">
        <v>2004</v>
      </c>
      <c r="B45" s="87">
        <v>1112098870</v>
      </c>
      <c r="C45" s="23">
        <f t="shared" si="1"/>
        <v>7.1787423510083576E-2</v>
      </c>
      <c r="D45" s="23">
        <f t="shared" si="0"/>
        <v>79834712.56577538</v>
      </c>
      <c r="E45" s="10"/>
      <c r="F45" s="10"/>
      <c r="H45" s="10"/>
      <c r="I45" s="10"/>
      <c r="J45" s="10"/>
      <c r="K45" s="10"/>
      <c r="L45" s="10"/>
      <c r="M45" s="10"/>
    </row>
    <row r="46" spans="1:13" ht="15.75" customHeight="1" x14ac:dyDescent="0.2">
      <c r="A46" s="87">
        <v>2003</v>
      </c>
      <c r="B46" s="87">
        <v>1071752573</v>
      </c>
      <c r="C46" s="23">
        <f t="shared" si="1"/>
        <v>7.1787423510083576E-2</v>
      </c>
      <c r="D46" s="23">
        <f t="shared" si="0"/>
        <v>76938355.855972767</v>
      </c>
      <c r="E46" s="10"/>
      <c r="F46" s="10"/>
      <c r="H46" s="10"/>
      <c r="I46" s="10"/>
      <c r="J46" s="10"/>
      <c r="K46" s="10"/>
      <c r="L46" s="10"/>
      <c r="M46" s="10"/>
    </row>
    <row r="47" spans="1:13" ht="15.75" customHeight="1" x14ac:dyDescent="0.2">
      <c r="A47" s="87">
        <v>2002</v>
      </c>
      <c r="B47" s="87">
        <v>1094283061</v>
      </c>
      <c r="C47" s="23">
        <f t="shared" si="1"/>
        <v>7.1787423510083576E-2</v>
      </c>
      <c r="D47" s="23">
        <f t="shared" si="0"/>
        <v>78555761.539917618</v>
      </c>
      <c r="E47" s="10"/>
      <c r="F47" s="10"/>
      <c r="H47" s="10"/>
      <c r="I47" s="10"/>
      <c r="J47" s="10"/>
      <c r="K47" s="10"/>
      <c r="L47" s="10"/>
      <c r="M47" s="10"/>
    </row>
    <row r="48" spans="1:13" ht="15.75" customHeight="1" x14ac:dyDescent="0.2">
      <c r="A48" s="87">
        <v>2001</v>
      </c>
      <c r="B48" s="87">
        <v>1127688806</v>
      </c>
      <c r="C48" s="23">
        <f t="shared" si="1"/>
        <v>7.1787423510083576E-2</v>
      </c>
      <c r="D48" s="23">
        <f t="shared" si="0"/>
        <v>80953873.903902471</v>
      </c>
      <c r="E48" s="10"/>
      <c r="F48" s="10"/>
      <c r="H48" s="10"/>
      <c r="I48" s="10"/>
      <c r="J48" s="10"/>
      <c r="K48" s="10"/>
      <c r="L48" s="10"/>
      <c r="M48" s="10"/>
    </row>
    <row r="49" spans="1:13" ht="15.75" customHeight="1" x14ac:dyDescent="0.2">
      <c r="A49" s="10"/>
      <c r="B49" s="82"/>
      <c r="C49" s="10"/>
      <c r="D49" s="10"/>
      <c r="E49" s="10"/>
      <c r="F49" s="10"/>
      <c r="H49" s="10"/>
      <c r="I49" s="10"/>
      <c r="J49" s="10"/>
      <c r="K49" s="10"/>
      <c r="L49" s="10"/>
      <c r="M49" s="10"/>
    </row>
    <row r="50" spans="1:13" ht="15.75" customHeight="1" x14ac:dyDescent="0.2">
      <c r="A50" s="23" t="s">
        <v>592</v>
      </c>
      <c r="B50" s="82"/>
      <c r="C50" s="10"/>
      <c r="D50" s="10"/>
      <c r="E50" s="10"/>
      <c r="F50" s="10"/>
      <c r="H50" s="10"/>
      <c r="I50" s="10"/>
      <c r="J50" s="10"/>
      <c r="K50" s="10"/>
      <c r="L50" s="10"/>
      <c r="M50" s="10"/>
    </row>
    <row r="51" spans="1:13" ht="15.75" customHeight="1" x14ac:dyDescent="0.2">
      <c r="A51" s="1" t="s">
        <v>593</v>
      </c>
      <c r="B51" s="88">
        <f>B15*(D32/D42)*C32</f>
        <v>1.6895031094560176</v>
      </c>
      <c r="C51" s="23" t="s">
        <v>579</v>
      </c>
      <c r="D51" s="10"/>
      <c r="E51" s="10"/>
      <c r="F51" s="10"/>
      <c r="H51" s="10"/>
      <c r="I51" s="10"/>
      <c r="J51" s="10"/>
      <c r="K51" s="10"/>
      <c r="L51" s="10"/>
      <c r="M51" s="10"/>
    </row>
    <row r="52" spans="1:13" ht="15.75" customHeight="1" x14ac:dyDescent="0.2">
      <c r="A52" s="10"/>
      <c r="B52" s="82"/>
      <c r="C52" s="10"/>
      <c r="D52" s="10"/>
      <c r="E52" s="10"/>
      <c r="F52" s="10"/>
      <c r="H52" s="10"/>
      <c r="I52" s="10"/>
      <c r="J52" s="10"/>
      <c r="K52" s="10"/>
      <c r="L52" s="10"/>
      <c r="M52" s="10"/>
    </row>
    <row r="53" spans="1:13" ht="15.75" customHeight="1" x14ac:dyDescent="0.2">
      <c r="A53" s="10"/>
      <c r="B53" s="82"/>
      <c r="C53" s="10"/>
      <c r="D53" s="10"/>
      <c r="E53" s="10"/>
      <c r="F53" s="10"/>
      <c r="H53" s="10"/>
      <c r="I53" s="10"/>
      <c r="J53" s="10"/>
      <c r="K53" s="10"/>
      <c r="L53" s="10"/>
      <c r="M53" s="10"/>
    </row>
    <row r="54" spans="1:13" ht="15.75" customHeight="1" x14ac:dyDescent="0.2">
      <c r="A54" s="2" t="s">
        <v>594</v>
      </c>
      <c r="B54" s="86"/>
      <c r="C54" s="59"/>
      <c r="D54" s="59"/>
      <c r="E54" s="10"/>
      <c r="F54" s="10"/>
      <c r="H54" s="10"/>
      <c r="I54" s="10"/>
      <c r="J54" s="10"/>
      <c r="K54" s="10"/>
      <c r="L54" s="10"/>
      <c r="M54" s="10"/>
    </row>
    <row r="55" spans="1:13" ht="15.75" customHeight="1" x14ac:dyDescent="0.2">
      <c r="A55" s="1" t="s">
        <v>595</v>
      </c>
      <c r="B55" s="82"/>
      <c r="C55" s="10"/>
      <c r="D55" s="10"/>
      <c r="E55" s="10"/>
      <c r="F55" s="10"/>
      <c r="H55" s="10"/>
      <c r="I55" s="10"/>
      <c r="J55" s="10"/>
      <c r="K55" s="10"/>
      <c r="L55" s="10"/>
      <c r="M55" s="10"/>
    </row>
    <row r="56" spans="1:13" ht="15.75" customHeight="1" x14ac:dyDescent="0.2">
      <c r="A56" s="23" t="s">
        <v>596</v>
      </c>
      <c r="B56" s="10"/>
      <c r="C56" s="10"/>
      <c r="D56" s="10"/>
      <c r="E56" s="10"/>
      <c r="F56" s="10"/>
      <c r="H56" s="10"/>
      <c r="I56" s="10"/>
      <c r="J56" s="10"/>
      <c r="K56" s="10"/>
      <c r="L56" s="10"/>
      <c r="M56" s="10"/>
    </row>
    <row r="57" spans="1:13" ht="15.75" customHeight="1" x14ac:dyDescent="0.2">
      <c r="A57" s="23" t="s">
        <v>597</v>
      </c>
      <c r="B57" s="10"/>
      <c r="C57" s="10"/>
      <c r="D57" s="10"/>
      <c r="E57" s="10"/>
      <c r="F57" s="10"/>
      <c r="H57" s="10"/>
      <c r="I57" s="10"/>
      <c r="J57" s="10"/>
      <c r="K57" s="10"/>
      <c r="L57" s="10"/>
      <c r="M57" s="10"/>
    </row>
    <row r="58" spans="1:13" ht="15.75" customHeight="1" x14ac:dyDescent="0.2">
      <c r="A58" s="23" t="s">
        <v>598</v>
      </c>
      <c r="B58" s="10"/>
      <c r="C58" s="10"/>
      <c r="D58" s="10"/>
      <c r="E58" s="10"/>
      <c r="F58" s="10"/>
      <c r="H58" s="10"/>
      <c r="I58" s="10"/>
      <c r="J58" s="10"/>
      <c r="K58" s="10"/>
      <c r="L58" s="10"/>
      <c r="M58" s="10"/>
    </row>
    <row r="59" spans="1:13" ht="15.75" customHeight="1" x14ac:dyDescent="0.2">
      <c r="A59" s="23" t="s">
        <v>599</v>
      </c>
      <c r="B59" s="10"/>
      <c r="C59" s="10"/>
      <c r="D59" s="10"/>
      <c r="E59" s="10"/>
      <c r="F59" s="10"/>
      <c r="H59" s="10"/>
      <c r="I59" s="10"/>
      <c r="J59" s="10"/>
      <c r="K59" s="10"/>
      <c r="L59" s="10"/>
      <c r="M59" s="10"/>
    </row>
    <row r="60" spans="1:13" ht="15.75" customHeight="1" x14ac:dyDescent="0.2">
      <c r="A60" s="23" t="s">
        <v>600</v>
      </c>
      <c r="B60" s="10"/>
      <c r="C60" s="10"/>
      <c r="D60" s="10"/>
      <c r="E60" s="10"/>
      <c r="F60" s="10"/>
      <c r="H60" s="10"/>
      <c r="I60" s="10"/>
      <c r="J60" s="10"/>
      <c r="K60" s="10"/>
      <c r="L60" s="10"/>
      <c r="M60" s="10"/>
    </row>
    <row r="61" spans="1:13" ht="15.75" customHeight="1" x14ac:dyDescent="0.2">
      <c r="A61" s="23" t="s">
        <v>601</v>
      </c>
      <c r="B61" s="10"/>
      <c r="C61" s="10"/>
      <c r="D61" s="10"/>
      <c r="E61" s="10"/>
      <c r="F61" s="10"/>
      <c r="H61" s="10"/>
      <c r="I61" s="10"/>
      <c r="J61" s="10"/>
      <c r="K61" s="10"/>
      <c r="L61" s="10"/>
      <c r="M61" s="10"/>
    </row>
    <row r="62" spans="1:13" ht="15.75" customHeight="1" x14ac:dyDescent="0.2">
      <c r="A62" s="10"/>
      <c r="B62" s="10"/>
      <c r="C62" s="10"/>
      <c r="D62" s="10"/>
      <c r="E62" s="10"/>
      <c r="F62" s="10"/>
      <c r="H62" s="10"/>
      <c r="I62" s="10"/>
      <c r="J62" s="10"/>
      <c r="K62" s="10"/>
      <c r="L62" s="10"/>
      <c r="M62" s="10"/>
    </row>
    <row r="63" spans="1:13" ht="15.75" customHeight="1" x14ac:dyDescent="0.2">
      <c r="A63" s="23" t="s">
        <v>602</v>
      </c>
      <c r="B63" s="23" t="s">
        <v>51</v>
      </c>
      <c r="C63" s="10"/>
      <c r="D63" s="10"/>
      <c r="E63" s="10"/>
      <c r="F63" s="10"/>
      <c r="H63" s="10"/>
      <c r="I63" s="10"/>
      <c r="J63" s="10"/>
      <c r="K63" s="10"/>
      <c r="L63" s="10"/>
      <c r="M63" s="10"/>
    </row>
    <row r="64" spans="1:13" ht="15.75" customHeight="1" x14ac:dyDescent="0.2">
      <c r="A64" s="10"/>
      <c r="B64" s="10"/>
      <c r="C64" s="10"/>
      <c r="D64" s="10"/>
      <c r="E64" s="10"/>
      <c r="F64" s="10"/>
      <c r="H64" s="10"/>
      <c r="I64" s="10"/>
      <c r="J64" s="10"/>
      <c r="K64" s="10"/>
      <c r="L64" s="10"/>
      <c r="M64" s="10"/>
    </row>
    <row r="65" spans="1:13" ht="15.75" customHeight="1" x14ac:dyDescent="0.2">
      <c r="A65" s="23" t="s">
        <v>603</v>
      </c>
      <c r="B65" s="10"/>
      <c r="C65" s="10"/>
      <c r="D65" s="10"/>
      <c r="E65" s="10"/>
      <c r="F65" s="10"/>
      <c r="H65" s="10"/>
      <c r="I65" s="10"/>
      <c r="J65" s="10"/>
      <c r="K65" s="10"/>
      <c r="L65" s="10"/>
      <c r="M65" s="10"/>
    </row>
    <row r="66" spans="1:13" ht="15.75" customHeight="1" x14ac:dyDescent="0.2">
      <c r="A66" s="23" t="s">
        <v>604</v>
      </c>
      <c r="B66" s="23" t="s">
        <v>602</v>
      </c>
      <c r="C66" s="10"/>
      <c r="D66" s="89" t="s">
        <v>605</v>
      </c>
      <c r="E66" s="10"/>
      <c r="F66" s="10"/>
      <c r="H66" s="10"/>
      <c r="I66" s="10"/>
      <c r="J66" s="10"/>
      <c r="K66" s="10"/>
      <c r="L66" s="10"/>
      <c r="M66" s="10"/>
    </row>
    <row r="67" spans="1:13" ht="15.75" customHeight="1" x14ac:dyDescent="0.2">
      <c r="A67" s="90">
        <v>39083</v>
      </c>
      <c r="B67" s="91">
        <v>99.267099999999999</v>
      </c>
      <c r="C67" s="10"/>
      <c r="D67" s="10"/>
      <c r="E67" s="10"/>
      <c r="F67" s="10"/>
      <c r="H67" s="10"/>
      <c r="I67" s="10"/>
      <c r="J67" s="10"/>
      <c r="K67" s="10"/>
      <c r="L67" s="10"/>
      <c r="M67" s="10"/>
    </row>
    <row r="68" spans="1:13" ht="15.75" customHeight="1" x14ac:dyDescent="0.2">
      <c r="A68" s="90">
        <v>39173</v>
      </c>
      <c r="B68" s="91">
        <v>104.2872</v>
      </c>
      <c r="C68" s="10"/>
      <c r="D68" s="10"/>
      <c r="E68" s="10"/>
      <c r="F68" s="10"/>
      <c r="H68" s="10"/>
      <c r="I68" s="10"/>
      <c r="J68" s="10"/>
      <c r="K68" s="10"/>
      <c r="L68" s="10"/>
      <c r="M68" s="10"/>
    </row>
    <row r="69" spans="1:13" ht="15.75" customHeight="1" x14ac:dyDescent="0.2">
      <c r="A69" s="90">
        <v>39264</v>
      </c>
      <c r="B69" s="91">
        <v>106.077</v>
      </c>
      <c r="C69" s="10"/>
      <c r="D69" s="10"/>
      <c r="E69" s="10"/>
      <c r="F69" s="10"/>
      <c r="H69" s="10"/>
      <c r="I69" s="10"/>
      <c r="J69" s="10"/>
      <c r="K69" s="10"/>
      <c r="L69" s="10"/>
      <c r="M69" s="10"/>
    </row>
    <row r="70" spans="1:13" ht="15.75" customHeight="1" x14ac:dyDescent="0.2">
      <c r="A70" s="90">
        <v>39356</v>
      </c>
      <c r="B70" s="91">
        <v>100.1306</v>
      </c>
      <c r="C70" s="10"/>
      <c r="D70" s="10"/>
      <c r="E70" s="10"/>
      <c r="F70" s="10"/>
      <c r="H70" s="10"/>
      <c r="I70" s="10"/>
      <c r="J70" s="10"/>
      <c r="K70" s="10"/>
      <c r="L70" s="10"/>
      <c r="M70" s="10"/>
    </row>
    <row r="71" spans="1:13" ht="15.75" customHeight="1" x14ac:dyDescent="0.2">
      <c r="A71" s="90">
        <v>39448</v>
      </c>
      <c r="B71" s="91">
        <v>102.83580000000001</v>
      </c>
      <c r="C71" s="10"/>
      <c r="D71" s="10"/>
      <c r="E71" s="10"/>
      <c r="F71" s="10"/>
      <c r="H71" s="10"/>
      <c r="I71" s="10"/>
      <c r="J71" s="10"/>
      <c r="K71" s="10"/>
      <c r="L71" s="10"/>
      <c r="M71" s="10"/>
    </row>
    <row r="72" spans="1:13" ht="15.75" customHeight="1" x14ac:dyDescent="0.2">
      <c r="A72" s="90">
        <v>39539</v>
      </c>
      <c r="B72" s="91">
        <v>112.3052</v>
      </c>
      <c r="C72" s="10"/>
      <c r="D72" s="10"/>
      <c r="E72" s="10"/>
      <c r="F72" s="10"/>
      <c r="H72" s="10"/>
      <c r="I72" s="10"/>
      <c r="J72" s="10"/>
      <c r="K72" s="10"/>
      <c r="L72" s="10"/>
      <c r="M72" s="10"/>
    </row>
    <row r="73" spans="1:13" ht="15.75" customHeight="1" x14ac:dyDescent="0.2">
      <c r="A73" s="90">
        <v>39630</v>
      </c>
      <c r="B73" s="91">
        <v>116.2882</v>
      </c>
      <c r="C73" s="10"/>
      <c r="D73" s="10"/>
      <c r="E73" s="10"/>
      <c r="F73" s="10"/>
      <c r="H73" s="10"/>
      <c r="I73" s="10"/>
      <c r="J73" s="10"/>
      <c r="K73" s="10"/>
      <c r="L73" s="10"/>
      <c r="M73" s="10"/>
    </row>
    <row r="74" spans="1:13" ht="15.75" customHeight="1" x14ac:dyDescent="0.2">
      <c r="A74" s="90">
        <v>39722</v>
      </c>
      <c r="B74" s="91">
        <v>112.4958</v>
      </c>
      <c r="C74" s="10"/>
      <c r="D74" s="10"/>
      <c r="E74" s="10"/>
      <c r="F74" s="10"/>
      <c r="H74" s="10"/>
      <c r="I74" s="10"/>
      <c r="J74" s="10"/>
      <c r="K74" s="10"/>
      <c r="L74" s="10"/>
      <c r="M74" s="10"/>
    </row>
    <row r="75" spans="1:13" ht="15.75" customHeight="1" x14ac:dyDescent="0.2">
      <c r="A75" s="90">
        <v>39814</v>
      </c>
      <c r="B75" s="91">
        <v>103.09180000000001</v>
      </c>
      <c r="C75" s="10"/>
      <c r="D75" s="10"/>
      <c r="E75" s="10"/>
      <c r="F75" s="10"/>
      <c r="H75" s="10"/>
      <c r="I75" s="10"/>
      <c r="J75" s="10"/>
      <c r="K75" s="10"/>
      <c r="L75" s="10"/>
      <c r="M75" s="10"/>
    </row>
    <row r="76" spans="1:13" ht="15.75" customHeight="1" x14ac:dyDescent="0.2">
      <c r="A76" s="90">
        <v>39904</v>
      </c>
      <c r="B76" s="91">
        <v>102.3082</v>
      </c>
      <c r="C76" s="10"/>
      <c r="D76" s="10"/>
      <c r="E76" s="10"/>
      <c r="F76" s="10"/>
      <c r="H76" s="10"/>
      <c r="I76" s="10"/>
      <c r="J76" s="10"/>
      <c r="K76" s="10"/>
      <c r="L76" s="10"/>
      <c r="M76" s="10"/>
    </row>
    <row r="77" spans="1:13" ht="15.75" customHeight="1" x14ac:dyDescent="0.2">
      <c r="A77" s="90">
        <v>39995</v>
      </c>
      <c r="B77" s="91">
        <v>100.2642</v>
      </c>
      <c r="C77" s="10"/>
      <c r="D77" s="10"/>
      <c r="E77" s="10"/>
      <c r="F77" s="10"/>
      <c r="H77" s="10"/>
      <c r="I77" s="10"/>
      <c r="J77" s="10"/>
      <c r="K77" s="10"/>
      <c r="L77" s="10"/>
      <c r="M77" s="10"/>
    </row>
    <row r="78" spans="1:13" ht="15.75" customHeight="1" x14ac:dyDescent="0.2">
      <c r="A78" s="90">
        <v>40087</v>
      </c>
      <c r="B78" s="91">
        <v>98.797899999999998</v>
      </c>
      <c r="C78" s="10"/>
      <c r="D78" s="10"/>
      <c r="E78" s="10"/>
      <c r="F78" s="10"/>
      <c r="H78" s="10"/>
      <c r="I78" s="10"/>
      <c r="J78" s="10"/>
      <c r="K78" s="10"/>
      <c r="L78" s="10"/>
      <c r="M78" s="10"/>
    </row>
    <row r="79" spans="1:13" ht="15.75" customHeight="1" x14ac:dyDescent="0.2">
      <c r="A79" s="90">
        <v>40179</v>
      </c>
      <c r="B79" s="91">
        <v>97.08</v>
      </c>
      <c r="C79" s="10"/>
      <c r="D79" s="10"/>
      <c r="E79" s="10"/>
      <c r="F79" s="10"/>
      <c r="H79" s="10"/>
      <c r="I79" s="10"/>
      <c r="J79" s="10"/>
      <c r="K79" s="10"/>
      <c r="L79" s="10"/>
      <c r="M79" s="10"/>
    </row>
    <row r="80" spans="1:13" ht="15.75" customHeight="1" x14ac:dyDescent="0.2">
      <c r="A80" s="90">
        <v>40269</v>
      </c>
      <c r="B80" s="91">
        <v>93.694699999999997</v>
      </c>
      <c r="C80" s="10"/>
      <c r="D80" s="10"/>
      <c r="E80" s="10"/>
      <c r="F80" s="10"/>
      <c r="H80" s="10"/>
      <c r="I80" s="10"/>
      <c r="J80" s="10"/>
      <c r="K80" s="10"/>
      <c r="L80" s="10"/>
      <c r="M80" s="10"/>
    </row>
    <row r="81" spans="1:13" ht="15.75" customHeight="1" x14ac:dyDescent="0.2">
      <c r="A81" s="90">
        <v>40360</v>
      </c>
      <c r="B81" s="91">
        <v>95.671199999999999</v>
      </c>
      <c r="C81" s="10"/>
      <c r="D81" s="10"/>
      <c r="E81" s="10"/>
      <c r="F81" s="10"/>
      <c r="H81" s="10"/>
      <c r="I81" s="10"/>
      <c r="J81" s="10"/>
      <c r="K81" s="10"/>
      <c r="L81" s="10"/>
      <c r="M81" s="10"/>
    </row>
    <row r="82" spans="1:13" ht="15.75" customHeight="1" x14ac:dyDescent="0.2">
      <c r="A82" s="90">
        <v>40452</v>
      </c>
      <c r="B82" s="91">
        <v>97.705600000000004</v>
      </c>
      <c r="C82" s="10"/>
      <c r="D82" s="10"/>
      <c r="E82" s="10"/>
      <c r="F82" s="10"/>
      <c r="H82" s="10"/>
      <c r="I82" s="10"/>
      <c r="J82" s="10"/>
      <c r="K82" s="10"/>
      <c r="L82" s="10"/>
      <c r="M82" s="10"/>
    </row>
    <row r="83" spans="1:13" ht="15.75" customHeight="1" x14ac:dyDescent="0.2">
      <c r="A83" s="90">
        <v>40544</v>
      </c>
      <c r="B83" s="91">
        <v>93.684100000000001</v>
      </c>
      <c r="C83" s="10"/>
      <c r="D83" s="23" t="s">
        <v>606</v>
      </c>
      <c r="E83" s="10"/>
      <c r="F83" s="10"/>
      <c r="H83" s="10"/>
      <c r="I83" s="10"/>
      <c r="J83" s="10"/>
      <c r="K83" s="10"/>
      <c r="L83" s="10"/>
      <c r="M83" s="10"/>
    </row>
    <row r="84" spans="1:13" ht="15.75" customHeight="1" x14ac:dyDescent="0.2">
      <c r="A84" s="90">
        <v>40634</v>
      </c>
      <c r="B84" s="91">
        <v>95.465100000000007</v>
      </c>
      <c r="C84" s="10"/>
      <c r="D84" s="23" t="s">
        <v>607</v>
      </c>
      <c r="E84" s="10"/>
      <c r="F84" s="10"/>
      <c r="H84" s="10"/>
      <c r="I84" s="10"/>
      <c r="J84" s="10"/>
      <c r="K84" s="10"/>
      <c r="L84" s="10"/>
      <c r="M84" s="10"/>
    </row>
    <row r="85" spans="1:13" ht="15.75" customHeight="1" x14ac:dyDescent="0.2">
      <c r="A85" s="90">
        <v>40725</v>
      </c>
      <c r="B85" s="91">
        <v>95.0244</v>
      </c>
      <c r="C85" s="10"/>
      <c r="D85" s="10"/>
      <c r="E85" s="10"/>
      <c r="F85" s="10"/>
      <c r="H85" s="10"/>
      <c r="I85" s="10"/>
      <c r="J85" s="10"/>
      <c r="K85" s="10"/>
      <c r="L85" s="10"/>
      <c r="M85" s="10"/>
    </row>
    <row r="86" spans="1:13" ht="15.75" customHeight="1" x14ac:dyDescent="0.2">
      <c r="A86" s="90">
        <v>40817</v>
      </c>
      <c r="B86" s="91">
        <v>100.304</v>
      </c>
      <c r="C86" s="10"/>
      <c r="D86" s="1" t="s">
        <v>608</v>
      </c>
      <c r="E86" s="10"/>
      <c r="F86" s="10"/>
      <c r="H86" s="10"/>
      <c r="I86" s="10"/>
      <c r="J86" s="10"/>
      <c r="K86" s="10"/>
      <c r="L86" s="10"/>
      <c r="M86" s="10"/>
    </row>
    <row r="87" spans="1:13" ht="15.75" customHeight="1" x14ac:dyDescent="0.2">
      <c r="A87" s="90">
        <v>40909</v>
      </c>
      <c r="B87" s="91">
        <v>95.764899999999997</v>
      </c>
      <c r="C87" s="10"/>
      <c r="D87" s="92">
        <f>SUM(B14,B16)</f>
        <v>5.5459999999999994</v>
      </c>
      <c r="E87" s="23" t="s">
        <v>579</v>
      </c>
      <c r="F87" s="10"/>
      <c r="H87" s="10"/>
      <c r="I87" s="10"/>
      <c r="J87" s="10"/>
      <c r="K87" s="10"/>
      <c r="L87" s="10"/>
      <c r="M87" s="10"/>
    </row>
    <row r="88" spans="1:13" ht="15.75" customHeight="1" x14ac:dyDescent="0.2">
      <c r="A88" s="90">
        <v>41000</v>
      </c>
      <c r="B88" s="91">
        <v>95.798500000000004</v>
      </c>
      <c r="C88" s="10"/>
      <c r="D88" s="10"/>
      <c r="E88" s="10"/>
      <c r="F88" s="10"/>
      <c r="H88" s="10"/>
      <c r="I88" s="10"/>
      <c r="J88" s="10"/>
      <c r="K88" s="10"/>
      <c r="L88" s="10"/>
      <c r="M88" s="10"/>
    </row>
    <row r="89" spans="1:13" ht="15.75" customHeight="1" x14ac:dyDescent="0.2">
      <c r="A89" s="90">
        <v>41091</v>
      </c>
      <c r="B89" s="91">
        <v>99.638300000000001</v>
      </c>
      <c r="C89" s="10"/>
      <c r="D89" s="10"/>
      <c r="E89" s="10"/>
      <c r="F89" s="10"/>
      <c r="H89" s="10"/>
      <c r="I89" s="10"/>
      <c r="J89" s="10"/>
      <c r="K89" s="10"/>
      <c r="L89" s="10"/>
      <c r="M89" s="10"/>
    </row>
    <row r="90" spans="1:13" ht="15.75" customHeight="1" x14ac:dyDescent="0.2">
      <c r="A90" s="90">
        <v>41183</v>
      </c>
      <c r="B90" s="91">
        <v>108.7984</v>
      </c>
      <c r="C90" s="10"/>
      <c r="D90" s="10"/>
      <c r="E90" s="10"/>
      <c r="F90" s="10"/>
      <c r="H90" s="10"/>
      <c r="I90" s="10"/>
      <c r="J90" s="10"/>
      <c r="K90" s="10"/>
      <c r="L90" s="10"/>
      <c r="M90" s="10"/>
    </row>
    <row r="91" spans="1:13" ht="15.75" customHeight="1" x14ac:dyDescent="0.2">
      <c r="A91" s="90">
        <v>41275</v>
      </c>
      <c r="B91" s="91">
        <v>103.8347</v>
      </c>
      <c r="C91" s="10"/>
      <c r="D91" s="10"/>
      <c r="E91" s="10"/>
      <c r="F91" s="10"/>
      <c r="H91" s="10"/>
      <c r="I91" s="10"/>
      <c r="J91" s="10"/>
      <c r="K91" s="10"/>
      <c r="L91" s="10"/>
      <c r="M91" s="10"/>
    </row>
    <row r="92" spans="1:13" ht="15.75" customHeight="1" x14ac:dyDescent="0.2">
      <c r="A92" s="90">
        <v>41365</v>
      </c>
      <c r="B92" s="91">
        <v>103.6388</v>
      </c>
      <c r="C92" s="10"/>
      <c r="D92" s="10"/>
      <c r="E92" s="10"/>
      <c r="F92" s="10"/>
      <c r="H92" s="10"/>
      <c r="I92" s="10"/>
      <c r="J92" s="10"/>
      <c r="K92" s="10"/>
      <c r="L92" s="10"/>
      <c r="M92" s="10"/>
    </row>
    <row r="93" spans="1:13" ht="15.75" customHeight="1" x14ac:dyDescent="0.2">
      <c r="A93" s="90">
        <v>41456</v>
      </c>
      <c r="B93" s="91">
        <v>107.0341</v>
      </c>
      <c r="C93" s="10"/>
      <c r="D93" s="10"/>
      <c r="E93" s="10"/>
      <c r="F93" s="10"/>
      <c r="H93" s="10"/>
      <c r="I93" s="10"/>
      <c r="J93" s="10"/>
      <c r="K93" s="10"/>
      <c r="L93" s="10"/>
      <c r="M93" s="10"/>
    </row>
    <row r="94" spans="1:13" ht="15.75" customHeight="1" x14ac:dyDescent="0.2">
      <c r="A94" s="90">
        <v>41548</v>
      </c>
      <c r="B94" s="91">
        <v>111.393</v>
      </c>
      <c r="C94" s="10"/>
      <c r="D94" s="10"/>
      <c r="E94" s="10"/>
      <c r="F94" s="10"/>
      <c r="H94" s="10"/>
      <c r="I94" s="10"/>
      <c r="J94" s="10"/>
      <c r="K94" s="10"/>
      <c r="L94" s="10"/>
      <c r="M94" s="10"/>
    </row>
    <row r="95" spans="1:13" ht="15.75" customHeight="1" x14ac:dyDescent="0.2">
      <c r="A95" s="90">
        <v>41640</v>
      </c>
      <c r="B95" s="91">
        <v>117.76479999999999</v>
      </c>
      <c r="C95" s="10"/>
      <c r="D95" s="10"/>
      <c r="E95" s="10"/>
      <c r="F95" s="10"/>
      <c r="H95" s="10"/>
      <c r="I95" s="10"/>
      <c r="J95" s="10"/>
      <c r="K95" s="10"/>
      <c r="L95" s="10"/>
      <c r="M95" s="10"/>
    </row>
    <row r="96" spans="1:13" ht="15.75" customHeight="1" x14ac:dyDescent="0.2">
      <c r="A96" s="90">
        <v>41730</v>
      </c>
      <c r="B96" s="91">
        <v>115.3798</v>
      </c>
      <c r="C96" s="10"/>
      <c r="D96" s="10"/>
      <c r="E96" s="10"/>
      <c r="F96" s="10"/>
      <c r="H96" s="10"/>
      <c r="I96" s="10"/>
      <c r="J96" s="10"/>
      <c r="K96" s="10"/>
      <c r="L96" s="10"/>
      <c r="M96" s="10"/>
    </row>
    <row r="97" spans="1:13" ht="15.75" customHeight="1" x14ac:dyDescent="0.2">
      <c r="A97" s="90">
        <v>41821</v>
      </c>
      <c r="B97" s="91">
        <v>116.066</v>
      </c>
      <c r="C97" s="10"/>
      <c r="D97" s="10"/>
      <c r="E97" s="10"/>
      <c r="F97" s="10"/>
      <c r="H97" s="10"/>
      <c r="I97" s="10"/>
      <c r="J97" s="10"/>
      <c r="K97" s="10"/>
      <c r="L97" s="10"/>
      <c r="M97" s="10"/>
    </row>
    <row r="98" spans="1:13" ht="15.75" customHeight="1" x14ac:dyDescent="0.2">
      <c r="A98" s="90">
        <v>41913</v>
      </c>
      <c r="B98" s="91">
        <v>113.0398</v>
      </c>
      <c r="C98" s="10"/>
      <c r="D98" s="10"/>
      <c r="E98" s="10"/>
      <c r="F98" s="10"/>
      <c r="H98" s="10"/>
      <c r="I98" s="10"/>
      <c r="J98" s="10"/>
      <c r="K98" s="10"/>
      <c r="L98" s="10"/>
      <c r="M98" s="10"/>
    </row>
    <row r="99" spans="1:13" ht="15.75" customHeight="1" x14ac:dyDescent="0.2">
      <c r="A99" s="90">
        <v>42005</v>
      </c>
      <c r="B99" s="91">
        <v>116.0885</v>
      </c>
      <c r="C99" s="10"/>
      <c r="D99" s="10"/>
      <c r="E99" s="10"/>
      <c r="F99" s="10"/>
      <c r="H99" s="10"/>
      <c r="I99" s="10"/>
      <c r="J99" s="10"/>
      <c r="K99" s="10"/>
      <c r="L99" s="10"/>
      <c r="M99" s="10"/>
    </row>
    <row r="100" spans="1:13" ht="15.75" customHeight="1" x14ac:dyDescent="0.2">
      <c r="A100" s="90">
        <v>42095</v>
      </c>
      <c r="B100" s="91">
        <v>112.4504</v>
      </c>
      <c r="C100" s="10"/>
      <c r="D100" s="10"/>
      <c r="E100" s="10"/>
      <c r="F100" s="10"/>
      <c r="H100" s="10"/>
      <c r="I100" s="10"/>
      <c r="J100" s="10"/>
      <c r="K100" s="10"/>
      <c r="L100" s="10"/>
      <c r="M100" s="10"/>
    </row>
    <row r="101" spans="1:13" ht="15.75" customHeight="1" x14ac:dyDescent="0.2">
      <c r="A101" s="90">
        <v>42186</v>
      </c>
      <c r="B101" s="91">
        <v>116.9135</v>
      </c>
      <c r="C101" s="10"/>
      <c r="D101" s="10"/>
      <c r="E101" s="10"/>
      <c r="F101" s="10"/>
      <c r="H101" s="10"/>
      <c r="I101" s="10"/>
      <c r="J101" s="10"/>
      <c r="K101" s="10"/>
      <c r="L101" s="10"/>
      <c r="M101" s="10"/>
    </row>
    <row r="102" spans="1:13" ht="15.75" customHeight="1" x14ac:dyDescent="0.2">
      <c r="A102" s="90">
        <v>42278</v>
      </c>
      <c r="B102" s="91">
        <v>121.7403</v>
      </c>
      <c r="C102" s="10"/>
      <c r="D102" s="10"/>
      <c r="E102" s="10"/>
      <c r="F102" s="10"/>
      <c r="H102" s="10"/>
      <c r="I102" s="10"/>
      <c r="J102" s="10"/>
      <c r="K102" s="10"/>
      <c r="L102" s="10"/>
      <c r="M102" s="10"/>
    </row>
    <row r="103" spans="1:13" ht="15.75" customHeight="1" x14ac:dyDescent="0.2">
      <c r="A103" s="90">
        <v>42370</v>
      </c>
      <c r="B103" s="91">
        <v>122.0089</v>
      </c>
      <c r="C103" s="10"/>
      <c r="D103" s="10"/>
      <c r="E103" s="10"/>
      <c r="F103" s="10"/>
      <c r="H103" s="10"/>
      <c r="I103" s="10"/>
      <c r="J103" s="10"/>
      <c r="K103" s="10"/>
      <c r="L103" s="10"/>
      <c r="M103" s="10"/>
    </row>
    <row r="104" spans="1:13" ht="15.75" customHeight="1" x14ac:dyDescent="0.2">
      <c r="A104" s="90">
        <v>42461</v>
      </c>
      <c r="B104" s="91">
        <v>122.38030000000001</v>
      </c>
      <c r="C104" s="10"/>
      <c r="D104" s="10"/>
      <c r="E104" s="10"/>
      <c r="F104" s="10"/>
      <c r="H104" s="10"/>
      <c r="I104" s="10"/>
      <c r="J104" s="10"/>
      <c r="K104" s="10"/>
      <c r="L104" s="10"/>
      <c r="M104" s="10"/>
    </row>
    <row r="105" spans="1:13" ht="15.75" customHeight="1" x14ac:dyDescent="0.2">
      <c r="A105" s="90">
        <v>42552</v>
      </c>
      <c r="B105" s="91">
        <v>119.1635</v>
      </c>
      <c r="C105" s="10"/>
      <c r="D105" s="10"/>
      <c r="E105" s="10"/>
      <c r="F105" s="10"/>
      <c r="H105" s="10"/>
      <c r="I105" s="10"/>
      <c r="J105" s="10"/>
      <c r="K105" s="10"/>
      <c r="L105" s="10"/>
      <c r="M105" s="10"/>
    </row>
    <row r="106" spans="1:13" ht="15.75" customHeight="1" x14ac:dyDescent="0.2">
      <c r="A106" s="90">
        <v>42644</v>
      </c>
      <c r="B106" s="91">
        <v>114.9307</v>
      </c>
      <c r="C106" s="10"/>
      <c r="D106" s="10"/>
      <c r="E106" s="10"/>
      <c r="F106" s="10"/>
      <c r="H106" s="10"/>
      <c r="I106" s="10"/>
      <c r="J106" s="10"/>
      <c r="K106" s="10"/>
      <c r="L106" s="10"/>
      <c r="M106" s="10"/>
    </row>
    <row r="107" spans="1:13" ht="15.75" customHeight="1" x14ac:dyDescent="0.2">
      <c r="A107" s="90">
        <v>42736</v>
      </c>
      <c r="B107" s="91">
        <v>109.84480000000001</v>
      </c>
      <c r="C107" s="10"/>
      <c r="D107" s="10"/>
      <c r="E107" s="10"/>
      <c r="F107" s="10"/>
      <c r="H107" s="10"/>
      <c r="I107" s="10"/>
      <c r="J107" s="10"/>
      <c r="K107" s="10"/>
      <c r="L107" s="10"/>
      <c r="M107" s="10"/>
    </row>
    <row r="108" spans="1:13" ht="15.75" customHeight="1" x14ac:dyDescent="0.2">
      <c r="A108" s="90">
        <v>42826</v>
      </c>
      <c r="B108" s="91">
        <v>108.5098</v>
      </c>
      <c r="C108" s="10"/>
      <c r="D108" s="10"/>
      <c r="E108" s="10"/>
      <c r="F108" s="10"/>
      <c r="H108" s="10"/>
      <c r="I108" s="10"/>
      <c r="J108" s="10"/>
      <c r="K108" s="10"/>
      <c r="L108" s="10"/>
      <c r="M108" s="10"/>
    </row>
    <row r="109" spans="1:13" ht="15.75" customHeight="1" x14ac:dyDescent="0.2">
      <c r="A109" s="90">
        <v>42917</v>
      </c>
      <c r="B109" s="91">
        <v>103.5835</v>
      </c>
      <c r="C109" s="10"/>
      <c r="D109" s="10"/>
      <c r="E109" s="10"/>
      <c r="F109" s="10"/>
      <c r="H109" s="10"/>
      <c r="I109" s="10"/>
      <c r="J109" s="10"/>
      <c r="K109" s="10"/>
      <c r="L109" s="10"/>
      <c r="M109" s="10"/>
    </row>
    <row r="110" spans="1:13" ht="15.75" customHeight="1" x14ac:dyDescent="0.2">
      <c r="A110" s="90">
        <v>43009</v>
      </c>
      <c r="B110" s="91">
        <v>105.25449999999999</v>
      </c>
      <c r="C110" s="10"/>
      <c r="D110" s="10"/>
      <c r="E110" s="10"/>
      <c r="F110" s="10"/>
      <c r="H110" s="10"/>
      <c r="I110" s="10"/>
      <c r="J110" s="10"/>
      <c r="K110" s="10"/>
      <c r="L110" s="10"/>
      <c r="M110" s="10"/>
    </row>
    <row r="111" spans="1:13" ht="15.75" customHeight="1" x14ac:dyDescent="0.2">
      <c r="A111" s="10"/>
      <c r="B111" s="82"/>
      <c r="C111" s="10"/>
      <c r="D111" s="10"/>
      <c r="E111" s="10"/>
      <c r="F111" s="10"/>
      <c r="H111" s="10"/>
      <c r="I111" s="10"/>
      <c r="J111" s="10"/>
      <c r="K111" s="10"/>
      <c r="L111" s="10"/>
      <c r="M111" s="10"/>
    </row>
    <row r="112" spans="1:13" ht="15.75" customHeight="1" x14ac:dyDescent="0.2">
      <c r="A112" s="2" t="s">
        <v>609</v>
      </c>
      <c r="B112" s="93"/>
      <c r="C112" s="2"/>
      <c r="D112" s="10"/>
      <c r="E112" s="10"/>
      <c r="F112" s="10"/>
      <c r="H112" s="10"/>
      <c r="I112" s="10"/>
      <c r="J112" s="10"/>
      <c r="K112" s="10"/>
      <c r="L112" s="10"/>
      <c r="M112" s="10"/>
    </row>
    <row r="113" spans="1:13" ht="15.75" customHeight="1" x14ac:dyDescent="0.2">
      <c r="A113" s="23" t="s">
        <v>572</v>
      </c>
      <c r="B113" s="94">
        <f>Data!E76-SUM('Mining Breakdown'!B114:B115)</f>
        <v>68.472135639023961</v>
      </c>
      <c r="C113" s="23" t="s">
        <v>610</v>
      </c>
      <c r="D113" s="10"/>
      <c r="E113" s="10"/>
      <c r="F113" s="10"/>
      <c r="H113" s="10"/>
      <c r="I113" s="10"/>
      <c r="J113" s="10"/>
      <c r="K113" s="10"/>
      <c r="L113" s="10"/>
      <c r="M113" s="10"/>
    </row>
    <row r="114" spans="1:13" ht="15.75" customHeight="1" x14ac:dyDescent="0.2">
      <c r="A114" s="23" t="s">
        <v>573</v>
      </c>
      <c r="B114" s="94">
        <f>B51</f>
        <v>1.6895031094560176</v>
      </c>
      <c r="C114" s="23" t="s">
        <v>610</v>
      </c>
      <c r="D114" s="10"/>
      <c r="E114" s="10"/>
      <c r="F114" s="10"/>
      <c r="H114" s="10"/>
      <c r="I114" s="10"/>
      <c r="J114" s="10"/>
      <c r="K114" s="10"/>
      <c r="L114" s="10"/>
      <c r="M114" s="10"/>
    </row>
    <row r="115" spans="1:13" ht="15.75" customHeight="1" x14ac:dyDescent="0.2">
      <c r="A115" s="23" t="s">
        <v>574</v>
      </c>
      <c r="B115" s="94">
        <f>D87</f>
        <v>5.5459999999999994</v>
      </c>
      <c r="C115" s="23" t="s">
        <v>610</v>
      </c>
      <c r="D115" s="10"/>
      <c r="E115" s="10"/>
      <c r="F115" s="10"/>
      <c r="H115" s="10"/>
      <c r="I115" s="10"/>
      <c r="J115" s="10"/>
      <c r="K115" s="10"/>
      <c r="L115" s="10"/>
      <c r="M115" s="10"/>
    </row>
    <row r="116" spans="1:13" ht="15.75" customHeight="1" x14ac:dyDescent="0.2">
      <c r="A116" s="10"/>
      <c r="B116" s="82"/>
      <c r="C116" s="10"/>
      <c r="D116" s="10"/>
      <c r="E116" s="10"/>
      <c r="F116" s="10"/>
      <c r="H116" s="10"/>
      <c r="I116" s="10"/>
      <c r="J116" s="10"/>
      <c r="K116" s="10"/>
      <c r="L116" s="10"/>
      <c r="M116" s="10"/>
    </row>
    <row r="117" spans="1:13" ht="15.75" customHeight="1" x14ac:dyDescent="0.2">
      <c r="A117" s="10"/>
      <c r="B117" s="82"/>
      <c r="C117" s="10"/>
      <c r="D117" s="10"/>
      <c r="E117" s="10"/>
      <c r="F117" s="10"/>
      <c r="H117" s="10"/>
      <c r="I117" s="10"/>
      <c r="J117" s="10"/>
      <c r="K117" s="10"/>
      <c r="L117" s="10"/>
      <c r="M117" s="10"/>
    </row>
    <row r="118" spans="1:13" ht="15.75" customHeight="1" x14ac:dyDescent="0.2">
      <c r="A118" s="10"/>
      <c r="B118" s="82"/>
      <c r="C118" s="10"/>
      <c r="D118" s="10"/>
      <c r="E118" s="10"/>
      <c r="F118" s="10"/>
      <c r="H118" s="10"/>
      <c r="I118" s="10"/>
      <c r="J118" s="10"/>
      <c r="K118" s="10"/>
      <c r="L118" s="10"/>
      <c r="M118" s="10"/>
    </row>
    <row r="119" spans="1:13" ht="15.75" customHeight="1" x14ac:dyDescent="0.2">
      <c r="A119" s="2" t="s">
        <v>611</v>
      </c>
      <c r="B119" s="86"/>
      <c r="C119" s="59"/>
      <c r="D119" s="59"/>
      <c r="E119" s="59"/>
      <c r="F119" s="59"/>
      <c r="H119" s="95" t="s">
        <v>612</v>
      </c>
      <c r="I119" s="95"/>
      <c r="J119" s="96"/>
      <c r="K119" s="96"/>
      <c r="L119" s="96"/>
      <c r="M119" s="96"/>
    </row>
    <row r="120" spans="1:13" ht="15.75" customHeight="1" x14ac:dyDescent="0.2">
      <c r="A120" s="10"/>
      <c r="B120" s="1" t="s">
        <v>613</v>
      </c>
      <c r="C120" s="1" t="s">
        <v>572</v>
      </c>
      <c r="D120" s="1" t="s">
        <v>573</v>
      </c>
      <c r="E120" s="1" t="s">
        <v>574</v>
      </c>
      <c r="F120" s="1" t="s">
        <v>614</v>
      </c>
      <c r="H120" s="97"/>
      <c r="I120" s="98" t="s">
        <v>613</v>
      </c>
      <c r="J120" s="98" t="s">
        <v>572</v>
      </c>
      <c r="K120" s="98" t="s">
        <v>573</v>
      </c>
      <c r="L120" s="98" t="s">
        <v>574</v>
      </c>
      <c r="M120" s="98" t="s">
        <v>615</v>
      </c>
    </row>
    <row r="121" spans="1:13" ht="15.75" customHeight="1" x14ac:dyDescent="0.2">
      <c r="A121" s="16" t="s">
        <v>523</v>
      </c>
      <c r="B121" s="76">
        <f>Data!E65</f>
        <v>0.68175814367999998</v>
      </c>
      <c r="C121" s="23">
        <f>C130*$B$136</f>
        <v>25.867251241409051</v>
      </c>
      <c r="D121" s="23">
        <f>D130*$B$136</f>
        <v>0.76276002306133339</v>
      </c>
      <c r="E121" s="23">
        <f>E130*$B$136</f>
        <v>2.0951555555555554</v>
      </c>
      <c r="F121" s="10"/>
      <c r="H121" s="99" t="s">
        <v>523</v>
      </c>
      <c r="I121" s="100">
        <v>0.7</v>
      </c>
      <c r="J121" s="97">
        <f t="shared" ref="J121:J129" si="2">(C121/SUM($C121:$E121))*$B121</f>
        <v>0.6139288693757109</v>
      </c>
      <c r="K121" s="97">
        <f t="shared" ref="K121:K129" si="3">(D121/SUM($C121:$E121))*$B121</f>
        <v>1.8103214531484453E-2</v>
      </c>
      <c r="L121" s="97">
        <f t="shared" ref="L121:L129" si="4">(E121/SUM($C121:$E121))*$B121</f>
        <v>4.9726059772804643E-2</v>
      </c>
      <c r="M121" s="97">
        <f t="shared" ref="M121:M129" si="5">SUM(J121:L121)</f>
        <v>0.68175814367999998</v>
      </c>
    </row>
    <row r="122" spans="1:13" ht="15.75" customHeight="1" x14ac:dyDescent="0.2">
      <c r="A122" s="16" t="s">
        <v>524</v>
      </c>
      <c r="B122" s="76">
        <f>Data!E66</f>
        <v>4.09815778816</v>
      </c>
      <c r="C122" s="23">
        <f>C130*$B$136</f>
        <v>25.867251241409051</v>
      </c>
      <c r="D122" s="23">
        <f>D130*$B$136</f>
        <v>0.76276002306133339</v>
      </c>
      <c r="E122" s="23">
        <f>E130*$B$136</f>
        <v>2.0951555555555554</v>
      </c>
      <c r="F122" s="10"/>
      <c r="H122" s="99" t="s">
        <v>524</v>
      </c>
      <c r="I122" s="100">
        <v>4.0999999999999996</v>
      </c>
      <c r="J122" s="97">
        <f t="shared" si="2"/>
        <v>3.6904251173701694</v>
      </c>
      <c r="K122" s="97">
        <f t="shared" si="3"/>
        <v>0.10882133247792508</v>
      </c>
      <c r="L122" s="97">
        <f t="shared" si="4"/>
        <v>0.29891133831190531</v>
      </c>
      <c r="M122" s="97">
        <f t="shared" si="5"/>
        <v>4.09815778816</v>
      </c>
    </row>
    <row r="123" spans="1:13" ht="15.75" customHeight="1" x14ac:dyDescent="0.2">
      <c r="A123" s="16" t="s">
        <v>525</v>
      </c>
      <c r="B123" s="76">
        <f>Data!E67</f>
        <v>1.03405870688</v>
      </c>
      <c r="C123" s="23">
        <f>C130*$B$137</f>
        <v>1.5216030142005323</v>
      </c>
      <c r="D123" s="23">
        <f>D130*$B$137</f>
        <v>4.4868236650666665E-2</v>
      </c>
      <c r="E123" s="23">
        <f>E130*$B$137</f>
        <v>0.12324444444444442</v>
      </c>
      <c r="F123" s="10"/>
      <c r="H123" s="99" t="s">
        <v>525</v>
      </c>
      <c r="I123" s="100">
        <v>1</v>
      </c>
      <c r="J123" s="97">
        <f t="shared" si="2"/>
        <v>0.93117845187181969</v>
      </c>
      <c r="K123" s="97">
        <f t="shared" si="3"/>
        <v>2.7458104875362706E-2</v>
      </c>
      <c r="L123" s="97">
        <f t="shared" si="4"/>
        <v>7.5422150132817528E-2</v>
      </c>
      <c r="M123" s="97">
        <f t="shared" si="5"/>
        <v>1.03405870688</v>
      </c>
    </row>
    <row r="124" spans="1:13" ht="15.75" customHeight="1" x14ac:dyDescent="0.2">
      <c r="A124" s="16" t="s">
        <v>526</v>
      </c>
      <c r="B124" s="76">
        <f>Data!E68</f>
        <v>0.54373568896000002</v>
      </c>
      <c r="C124" s="23">
        <f>C130*$B$137</f>
        <v>1.5216030142005323</v>
      </c>
      <c r="D124" s="23">
        <f>D130*$B$137</f>
        <v>4.4868236650666665E-2</v>
      </c>
      <c r="E124" s="23">
        <f>E130*$B$137</f>
        <v>0.12324444444444442</v>
      </c>
      <c r="F124" s="10"/>
      <c r="H124" s="99" t="s">
        <v>526</v>
      </c>
      <c r="I124" s="100">
        <v>0.5</v>
      </c>
      <c r="J124" s="97">
        <f t="shared" si="2"/>
        <v>0.48963850282824095</v>
      </c>
      <c r="K124" s="97">
        <f t="shared" si="3"/>
        <v>1.4438204980632556E-2</v>
      </c>
      <c r="L124" s="97">
        <f t="shared" si="4"/>
        <v>3.9658981151126441E-2</v>
      </c>
      <c r="M124" s="97">
        <f t="shared" si="5"/>
        <v>0.54373568895999991</v>
      </c>
    </row>
    <row r="125" spans="1:13" ht="15.75" customHeight="1" x14ac:dyDescent="0.2">
      <c r="A125" s="16" t="s">
        <v>528</v>
      </c>
      <c r="B125" s="76">
        <f>Data!E70</f>
        <v>10.80592783456</v>
      </c>
      <c r="C125" s="23">
        <f>C130*$B$135</f>
        <v>16.737633156205856</v>
      </c>
      <c r="D125" s="23">
        <f>D130*$B$135</f>
        <v>0.49355060315733329</v>
      </c>
      <c r="E125" s="23">
        <f>E130*$B$135</f>
        <v>1.3556888888888885</v>
      </c>
      <c r="F125" s="10"/>
      <c r="H125" s="99" t="s">
        <v>528</v>
      </c>
      <c r="I125" s="100">
        <v>10.8</v>
      </c>
      <c r="J125" s="97">
        <f t="shared" si="2"/>
        <v>9.7308277422510852</v>
      </c>
      <c r="K125" s="97">
        <f t="shared" si="3"/>
        <v>0.28693757693138594</v>
      </c>
      <c r="L125" s="97">
        <f t="shared" si="4"/>
        <v>0.78816251537752946</v>
      </c>
      <c r="M125" s="97">
        <f t="shared" si="5"/>
        <v>10.80592783456</v>
      </c>
    </row>
    <row r="126" spans="1:13" ht="15.75" customHeight="1" x14ac:dyDescent="0.2">
      <c r="A126" s="16" t="s">
        <v>529</v>
      </c>
      <c r="B126" s="76">
        <f>Data!E71</f>
        <v>48.329252933440003</v>
      </c>
      <c r="C126" s="76">
        <f>B126</f>
        <v>48.329252933440003</v>
      </c>
      <c r="D126" s="23">
        <v>0</v>
      </c>
      <c r="E126" s="23">
        <v>0</v>
      </c>
      <c r="F126" s="23" t="s">
        <v>616</v>
      </c>
      <c r="H126" s="99" t="s">
        <v>529</v>
      </c>
      <c r="I126" s="100">
        <v>48.3</v>
      </c>
      <c r="J126" s="97">
        <f t="shared" si="2"/>
        <v>48.329252933440003</v>
      </c>
      <c r="K126" s="97">
        <f t="shared" si="3"/>
        <v>0</v>
      </c>
      <c r="L126" s="97">
        <f t="shared" si="4"/>
        <v>0</v>
      </c>
      <c r="M126" s="97">
        <f t="shared" si="5"/>
        <v>48.329252933440003</v>
      </c>
    </row>
    <row r="127" spans="1:13" ht="15.75" customHeight="1" x14ac:dyDescent="0.2">
      <c r="A127" s="16" t="s">
        <v>530</v>
      </c>
      <c r="B127" s="76">
        <f>Data!E72</f>
        <v>2.0190706492800001</v>
      </c>
      <c r="C127" s="23">
        <v>0</v>
      </c>
      <c r="D127" s="76">
        <f>B127</f>
        <v>2.0190706492800001</v>
      </c>
      <c r="E127" s="23">
        <v>0</v>
      </c>
      <c r="F127" s="23" t="s">
        <v>617</v>
      </c>
      <c r="H127" s="99" t="s">
        <v>530</v>
      </c>
      <c r="I127" s="100">
        <v>2</v>
      </c>
      <c r="J127" s="97">
        <f t="shared" si="2"/>
        <v>0</v>
      </c>
      <c r="K127" s="97">
        <f t="shared" si="3"/>
        <v>2.0190706492800001</v>
      </c>
      <c r="L127" s="97">
        <f t="shared" si="4"/>
        <v>0</v>
      </c>
      <c r="M127" s="97">
        <f t="shared" si="5"/>
        <v>2.0190706492800001</v>
      </c>
    </row>
    <row r="128" spans="1:13" ht="15.75" customHeight="1" x14ac:dyDescent="0.2">
      <c r="A128" s="16" t="s">
        <v>531</v>
      </c>
      <c r="B128" s="76">
        <f>Data!E73</f>
        <v>0.21028910143999999</v>
      </c>
      <c r="C128" s="23">
        <f>C130*$B$134</f>
        <v>24.345648227208518</v>
      </c>
      <c r="D128" s="23">
        <f>D130*$B$134</f>
        <v>0.71789178641066664</v>
      </c>
      <c r="E128" s="23">
        <f>E130*$B$134</f>
        <v>1.9719111111111107</v>
      </c>
      <c r="F128" s="10"/>
      <c r="H128" s="99" t="s">
        <v>531</v>
      </c>
      <c r="I128" s="100">
        <v>0.2</v>
      </c>
      <c r="J128" s="97">
        <f t="shared" si="2"/>
        <v>0.18936708198632216</v>
      </c>
      <c r="K128" s="97">
        <f t="shared" si="3"/>
        <v>5.5839578189010707E-3</v>
      </c>
      <c r="L128" s="97">
        <f t="shared" si="4"/>
        <v>1.533806163477674E-2</v>
      </c>
      <c r="M128" s="97">
        <f t="shared" si="5"/>
        <v>0.21028910143999996</v>
      </c>
    </row>
    <row r="129" spans="1:13" ht="15.75" customHeight="1" x14ac:dyDescent="0.2">
      <c r="A129" s="16" t="s">
        <v>543</v>
      </c>
      <c r="B129" s="76">
        <f>SUM(Data!E74:E75)</f>
        <v>7.9853879020799994</v>
      </c>
      <c r="C129" s="23">
        <f>C130*$B$134</f>
        <v>24.345648227208518</v>
      </c>
      <c r="D129" s="23">
        <f>D130*$B$134</f>
        <v>0.71789178641066664</v>
      </c>
      <c r="E129" s="23">
        <f>E130*$B$134</f>
        <v>1.9719111111111107</v>
      </c>
      <c r="F129" s="10"/>
      <c r="H129" s="99" t="s">
        <v>543</v>
      </c>
      <c r="I129" s="100">
        <v>8</v>
      </c>
      <c r="J129" s="97">
        <f t="shared" si="2"/>
        <v>7.1909081126452143</v>
      </c>
      <c r="K129" s="97">
        <f t="shared" si="3"/>
        <v>0.21204175065392125</v>
      </c>
      <c r="L129" s="97">
        <f t="shared" si="4"/>
        <v>0.58243803878086309</v>
      </c>
      <c r="M129" s="97">
        <f t="shared" si="5"/>
        <v>7.9853879020799985</v>
      </c>
    </row>
    <row r="130" spans="1:13" ht="15.75" customHeight="1" x14ac:dyDescent="0.2">
      <c r="A130" s="69" t="s">
        <v>618</v>
      </c>
      <c r="B130" s="76"/>
      <c r="C130" s="94">
        <f>B113</f>
        <v>68.472135639023961</v>
      </c>
      <c r="D130" s="94">
        <f>IF(B114 &lt; D127, D127,B114)</f>
        <v>2.0190706492800001</v>
      </c>
      <c r="E130" s="94">
        <f>B115</f>
        <v>5.5459999999999994</v>
      </c>
      <c r="F130" s="10"/>
      <c r="H130" s="101"/>
      <c r="I130" s="100"/>
      <c r="J130" s="102"/>
      <c r="K130" s="102"/>
      <c r="L130" s="102"/>
      <c r="M130" s="97"/>
    </row>
    <row r="131" spans="1:13" ht="15.75" customHeight="1" x14ac:dyDescent="0.2">
      <c r="A131" s="10"/>
      <c r="B131" s="10"/>
      <c r="C131" s="10"/>
      <c r="D131" s="10"/>
      <c r="E131" s="10"/>
      <c r="F131" s="10"/>
      <c r="H131" s="10"/>
      <c r="I131" s="10"/>
      <c r="J131" s="10"/>
      <c r="K131" s="10"/>
      <c r="L131" s="10"/>
      <c r="M131" s="10"/>
    </row>
    <row r="132" spans="1:13" ht="15.75" customHeight="1" x14ac:dyDescent="0.2">
      <c r="A132" s="10"/>
      <c r="B132" s="10"/>
      <c r="C132" s="10"/>
      <c r="D132" s="10"/>
      <c r="E132" s="10"/>
      <c r="F132" s="10"/>
      <c r="H132" s="10"/>
      <c r="I132" s="10"/>
      <c r="J132" s="10"/>
      <c r="K132" s="10"/>
      <c r="L132" s="10"/>
      <c r="M132" s="10"/>
    </row>
    <row r="133" spans="1:13" ht="15.75" customHeight="1" x14ac:dyDescent="0.2">
      <c r="A133" s="2" t="s">
        <v>619</v>
      </c>
      <c r="B133" s="59"/>
      <c r="C133" s="10"/>
      <c r="D133" s="10"/>
      <c r="E133" s="103"/>
      <c r="F133" s="10"/>
      <c r="H133" s="10"/>
      <c r="I133" s="10"/>
      <c r="J133" s="10"/>
      <c r="K133" s="10"/>
      <c r="L133" s="10"/>
      <c r="M133" s="10"/>
    </row>
    <row r="134" spans="1:13" ht="15.75" customHeight="1" x14ac:dyDescent="0.2">
      <c r="A134" s="23" t="s">
        <v>207</v>
      </c>
      <c r="B134" s="104">
        <f>B19/SUM(B$19,B$21:B$23)</f>
        <v>0.35555555555555551</v>
      </c>
      <c r="C134" s="105"/>
      <c r="D134" s="10"/>
      <c r="E134" s="10"/>
      <c r="F134" s="10"/>
      <c r="H134" s="10"/>
      <c r="I134" s="10"/>
      <c r="J134" s="10"/>
      <c r="K134" s="10"/>
      <c r="L134" s="10"/>
      <c r="M134" s="10"/>
    </row>
    <row r="135" spans="1:13" ht="15.75" customHeight="1" x14ac:dyDescent="0.2">
      <c r="A135" s="23" t="s">
        <v>205</v>
      </c>
      <c r="B135" s="104">
        <f>B21/SUM(B$19,B$21:B$23)</f>
        <v>0.24444444444444441</v>
      </c>
      <c r="C135" s="76"/>
      <c r="D135" s="10"/>
      <c r="E135" s="10"/>
      <c r="F135" s="10"/>
      <c r="H135" s="10"/>
      <c r="I135" s="10"/>
      <c r="J135" s="10"/>
      <c r="K135" s="10"/>
      <c r="L135" s="10"/>
      <c r="M135" s="10"/>
    </row>
    <row r="136" spans="1:13" ht="15.75" customHeight="1" x14ac:dyDescent="0.2">
      <c r="A136" s="23" t="s">
        <v>582</v>
      </c>
      <c r="B136" s="104">
        <f>B22/SUM(B$19,B$21:B$23)</f>
        <v>0.37777777777777777</v>
      </c>
      <c r="C136" s="76"/>
      <c r="D136" s="10"/>
      <c r="E136" s="10"/>
      <c r="F136" s="10"/>
      <c r="H136" s="10"/>
      <c r="I136" s="10"/>
      <c r="J136" s="10"/>
      <c r="K136" s="10"/>
      <c r="L136" s="10"/>
      <c r="M136" s="10"/>
    </row>
    <row r="137" spans="1:13" ht="15.75" customHeight="1" x14ac:dyDescent="0.2">
      <c r="A137" s="23" t="s">
        <v>583</v>
      </c>
      <c r="B137" s="104">
        <f>B23/SUM(B$19,B$21:B$23)</f>
        <v>2.222222222222222E-2</v>
      </c>
      <c r="C137" s="76"/>
      <c r="D137" s="10"/>
      <c r="E137" s="10"/>
      <c r="F137" s="10"/>
      <c r="H137" s="10"/>
      <c r="I137" s="10"/>
      <c r="J137" s="10"/>
      <c r="K137" s="10"/>
      <c r="L137" s="10"/>
      <c r="M137" s="10"/>
    </row>
    <row r="138" spans="1:13" ht="15.75" customHeight="1" x14ac:dyDescent="0.2">
      <c r="A138" s="10"/>
      <c r="B138" s="10"/>
      <c r="C138" s="76"/>
      <c r="D138" s="10"/>
      <c r="E138" s="10"/>
      <c r="F138" s="10"/>
      <c r="H138" s="10"/>
      <c r="I138" s="10"/>
      <c r="J138" s="10"/>
      <c r="K138" s="10"/>
      <c r="L138" s="10"/>
      <c r="M138" s="10"/>
    </row>
    <row r="139" spans="1:13" ht="15.75" customHeight="1" x14ac:dyDescent="0.2">
      <c r="A139" s="2" t="s">
        <v>620</v>
      </c>
      <c r="B139" s="59"/>
      <c r="C139" s="59"/>
      <c r="D139" s="59"/>
      <c r="E139" s="59"/>
      <c r="F139" s="10"/>
      <c r="H139" s="10"/>
      <c r="I139" s="10"/>
      <c r="J139" s="10"/>
      <c r="K139" s="10"/>
      <c r="L139" s="10"/>
      <c r="M139" s="10"/>
    </row>
    <row r="140" spans="1:13" ht="15.75" customHeight="1" x14ac:dyDescent="0.2">
      <c r="A140" s="10"/>
      <c r="B140" s="10"/>
      <c r="C140" s="1" t="s">
        <v>572</v>
      </c>
      <c r="D140" s="1" t="s">
        <v>573</v>
      </c>
      <c r="E140" s="1" t="s">
        <v>574</v>
      </c>
      <c r="F140" s="10"/>
      <c r="H140" s="10"/>
      <c r="I140" s="10"/>
      <c r="J140" s="10"/>
      <c r="K140" s="10"/>
      <c r="L140" s="10"/>
      <c r="M140" s="10"/>
    </row>
    <row r="141" spans="1:13" ht="15.75" customHeight="1" x14ac:dyDescent="0.2">
      <c r="A141" s="23" t="s">
        <v>207</v>
      </c>
      <c r="B141" s="10"/>
      <c r="C141" s="76">
        <f>J129</f>
        <v>7.1909081126452143</v>
      </c>
      <c r="D141" s="76">
        <f>K129</f>
        <v>0.21204175065392125</v>
      </c>
      <c r="E141" s="76">
        <f>L129</f>
        <v>0.58243803878086309</v>
      </c>
      <c r="F141" s="10"/>
      <c r="H141" s="10"/>
      <c r="I141" s="10"/>
      <c r="J141" s="10"/>
      <c r="K141" s="10"/>
      <c r="L141" s="10"/>
      <c r="M141" s="10"/>
    </row>
    <row r="142" spans="1:13" ht="15.75" customHeight="1" x14ac:dyDescent="0.2">
      <c r="A142" s="23" t="s">
        <v>205</v>
      </c>
      <c r="B142" s="10"/>
      <c r="C142" s="76">
        <f>SUM(J125:J126)</f>
        <v>58.06008067569109</v>
      </c>
      <c r="D142" s="76">
        <f>SUM(K125:K126)</f>
        <v>0.28693757693138594</v>
      </c>
      <c r="E142" s="76">
        <f>SUM(L125:L126)</f>
        <v>0.78816251537752946</v>
      </c>
      <c r="F142" s="10"/>
      <c r="H142" s="10"/>
      <c r="I142" s="10"/>
      <c r="J142" s="10"/>
      <c r="K142" s="10"/>
      <c r="L142" s="10"/>
      <c r="M142" s="10"/>
    </row>
    <row r="143" spans="1:13" ht="15.75" customHeight="1" x14ac:dyDescent="0.2">
      <c r="A143" s="23" t="s">
        <v>582</v>
      </c>
      <c r="B143" s="10"/>
      <c r="C143" s="76">
        <f>SUM(J121:J122,J124)</f>
        <v>4.7939924895741211</v>
      </c>
      <c r="D143" s="76">
        <f>SUM(K121:K122,K124)</f>
        <v>0.14136275199004208</v>
      </c>
      <c r="E143" s="76">
        <f>SUM(L121:L122,L124)</f>
        <v>0.38829637923583638</v>
      </c>
      <c r="F143" s="10"/>
      <c r="H143" s="10"/>
      <c r="I143" s="10"/>
      <c r="J143" s="10"/>
      <c r="K143" s="10"/>
      <c r="L143" s="10"/>
      <c r="M143" s="10"/>
    </row>
    <row r="144" spans="1:13" ht="15.75" customHeight="1" x14ac:dyDescent="0.2">
      <c r="A144" s="23" t="s">
        <v>583</v>
      </c>
      <c r="B144" s="10"/>
      <c r="C144" s="76">
        <f>I123</f>
        <v>1</v>
      </c>
      <c r="D144" s="76">
        <f>J123</f>
        <v>0.93117845187181969</v>
      </c>
      <c r="E144" s="76">
        <f>K123</f>
        <v>2.7458104875362706E-2</v>
      </c>
      <c r="F144" s="10"/>
      <c r="H144" s="10"/>
      <c r="I144" s="10"/>
      <c r="J144" s="10"/>
      <c r="K144" s="10"/>
      <c r="L144" s="10"/>
      <c r="M144" s="10"/>
    </row>
    <row r="145" spans="1:35" ht="15.75" customHeight="1" x14ac:dyDescent="0.2">
      <c r="A145" s="23" t="s">
        <v>206</v>
      </c>
      <c r="B145" s="10"/>
      <c r="C145" s="76">
        <f>I127</f>
        <v>2</v>
      </c>
      <c r="D145" s="76">
        <f>J127</f>
        <v>0</v>
      </c>
      <c r="E145" s="76">
        <f>K127</f>
        <v>2.0190706492800001</v>
      </c>
      <c r="F145" s="10"/>
      <c r="H145" s="10"/>
      <c r="I145" s="10"/>
      <c r="J145" s="10"/>
      <c r="K145" s="10"/>
      <c r="L145" s="10"/>
      <c r="M145" s="10"/>
    </row>
    <row r="146" spans="1:35" ht="15.75" customHeight="1" x14ac:dyDescent="0.2">
      <c r="A146" s="10"/>
      <c r="B146" s="82"/>
      <c r="C146" s="10"/>
      <c r="D146" s="10"/>
      <c r="E146" s="10"/>
      <c r="F146" s="10"/>
      <c r="H146" s="10"/>
      <c r="I146" s="10"/>
      <c r="J146" s="10"/>
      <c r="K146" s="10"/>
      <c r="L146" s="10"/>
      <c r="M146" s="10"/>
    </row>
    <row r="147" spans="1:35" ht="15.75" customHeight="1" x14ac:dyDescent="0.2">
      <c r="A147" s="2" t="s">
        <v>621</v>
      </c>
      <c r="B147" s="86"/>
      <c r="C147" s="59"/>
      <c r="D147" s="59"/>
      <c r="E147" s="59"/>
      <c r="F147" s="10"/>
      <c r="H147" s="10"/>
      <c r="I147" s="10"/>
      <c r="J147" s="10"/>
      <c r="K147" s="10"/>
      <c r="L147" s="10"/>
      <c r="M147" s="10"/>
    </row>
    <row r="148" spans="1:35" ht="15.75" customHeight="1" x14ac:dyDescent="0.2">
      <c r="A148" s="10"/>
      <c r="B148" s="1"/>
      <c r="C148" s="1" t="s">
        <v>572</v>
      </c>
      <c r="D148" s="1" t="s">
        <v>573</v>
      </c>
      <c r="E148" s="1" t="s">
        <v>574</v>
      </c>
      <c r="F148" s="10"/>
      <c r="H148" s="10"/>
      <c r="I148" s="10"/>
      <c r="J148" s="10"/>
      <c r="K148" s="10"/>
      <c r="L148" s="10"/>
      <c r="M148" s="10"/>
    </row>
    <row r="149" spans="1:35" ht="15.75" customHeight="1" x14ac:dyDescent="0.2">
      <c r="A149" s="16" t="s">
        <v>523</v>
      </c>
      <c r="B149" s="76"/>
      <c r="C149" s="82">
        <f t="shared" ref="C149:E152" si="6">C$143/SUM($C$143:$E$143)</f>
        <v>0.9005083035192516</v>
      </c>
      <c r="D149" s="82">
        <f t="shared" si="6"/>
        <v>2.6553719525470965E-2</v>
      </c>
      <c r="E149" s="82">
        <f t="shared" si="6"/>
        <v>7.2937976955277567E-2</v>
      </c>
      <c r="F149" s="10"/>
      <c r="H149" s="10"/>
      <c r="I149" s="10"/>
      <c r="J149" s="10"/>
      <c r="K149" s="10"/>
      <c r="L149" s="10"/>
      <c r="M149" s="10"/>
    </row>
    <row r="150" spans="1:35" ht="15.75" customHeight="1" x14ac:dyDescent="0.2">
      <c r="A150" s="16" t="s">
        <v>524</v>
      </c>
      <c r="B150" s="76"/>
      <c r="C150" s="82">
        <f t="shared" si="6"/>
        <v>0.9005083035192516</v>
      </c>
      <c r="D150" s="82">
        <f t="shared" si="6"/>
        <v>2.6553719525470965E-2</v>
      </c>
      <c r="E150" s="82">
        <f t="shared" si="6"/>
        <v>7.2937976955277567E-2</v>
      </c>
      <c r="F150" s="10"/>
      <c r="H150" s="10"/>
      <c r="I150" s="10"/>
      <c r="J150" s="10"/>
      <c r="K150" s="10"/>
      <c r="L150" s="10"/>
      <c r="M150" s="10"/>
    </row>
    <row r="151" spans="1:35" ht="15.75" customHeight="1" x14ac:dyDescent="0.2">
      <c r="A151" s="16" t="s">
        <v>525</v>
      </c>
      <c r="B151" s="76"/>
      <c r="C151" s="82">
        <f t="shared" si="6"/>
        <v>0.9005083035192516</v>
      </c>
      <c r="D151" s="82">
        <f t="shared" si="6"/>
        <v>2.6553719525470965E-2</v>
      </c>
      <c r="E151" s="82">
        <f t="shared" si="6"/>
        <v>7.2937976955277567E-2</v>
      </c>
      <c r="F151" s="10"/>
      <c r="H151" s="10"/>
      <c r="I151" s="10"/>
      <c r="J151" s="10"/>
      <c r="K151" s="10"/>
      <c r="L151" s="10"/>
      <c r="M151" s="10"/>
    </row>
    <row r="152" spans="1:35" ht="15.75" customHeight="1" x14ac:dyDescent="0.2">
      <c r="A152" s="16" t="s">
        <v>526</v>
      </c>
      <c r="B152" s="76"/>
      <c r="C152" s="82">
        <f t="shared" si="6"/>
        <v>0.9005083035192516</v>
      </c>
      <c r="D152" s="82">
        <f t="shared" si="6"/>
        <v>2.6553719525470965E-2</v>
      </c>
      <c r="E152" s="82">
        <f t="shared" si="6"/>
        <v>7.2937976955277567E-2</v>
      </c>
      <c r="F152" s="10"/>
      <c r="H152" s="10"/>
      <c r="I152" s="10"/>
      <c r="J152" s="10"/>
      <c r="K152" s="10"/>
      <c r="L152" s="10"/>
      <c r="M152" s="10"/>
    </row>
    <row r="153" spans="1:35" ht="15.75" customHeight="1" x14ac:dyDescent="0.2">
      <c r="A153" s="16" t="s">
        <v>528</v>
      </c>
      <c r="B153" s="76"/>
      <c r="C153" s="106">
        <f>C$142/SUM($C$142:$E$142)</f>
        <v>0.98181961941527218</v>
      </c>
      <c r="D153" s="106">
        <f>D142/SUM($C$142:$E$142)</f>
        <v>4.8522313317533195E-3</v>
      </c>
      <c r="E153" s="106">
        <f>E142/SUM($C$142:$E$142)</f>
        <v>1.3328149252974469E-2</v>
      </c>
      <c r="F153" s="10"/>
      <c r="H153" s="10"/>
      <c r="I153" s="10"/>
      <c r="J153" s="10"/>
      <c r="K153" s="10"/>
      <c r="L153" s="10"/>
      <c r="M153" s="10"/>
    </row>
    <row r="154" spans="1:35" ht="15.75" customHeight="1" x14ac:dyDescent="0.2">
      <c r="A154" s="16" t="s">
        <v>529</v>
      </c>
      <c r="B154" s="76"/>
      <c r="C154" s="82">
        <v>1</v>
      </c>
      <c r="D154" s="82">
        <v>0</v>
      </c>
      <c r="E154" s="82">
        <v>0</v>
      </c>
      <c r="F154" s="10"/>
      <c r="H154" s="10"/>
      <c r="I154" s="10"/>
      <c r="J154" s="10"/>
      <c r="K154" s="10"/>
      <c r="L154" s="10"/>
      <c r="M154" s="10"/>
    </row>
    <row r="155" spans="1:35" ht="15.75" customHeight="1" x14ac:dyDescent="0.2">
      <c r="A155" s="16" t="s">
        <v>530</v>
      </c>
      <c r="B155" s="76"/>
      <c r="C155" s="82">
        <v>0</v>
      </c>
      <c r="D155" s="82">
        <v>1</v>
      </c>
      <c r="E155" s="82">
        <v>0</v>
      </c>
      <c r="F155" s="10"/>
      <c r="H155" s="10"/>
      <c r="I155" s="10"/>
      <c r="J155" s="10"/>
      <c r="K155" s="10"/>
      <c r="L155" s="10"/>
      <c r="M155" s="10"/>
    </row>
    <row r="156" spans="1:35" ht="15.75" customHeight="1" x14ac:dyDescent="0.2">
      <c r="A156" s="16" t="s">
        <v>531</v>
      </c>
      <c r="B156" s="76"/>
      <c r="C156" s="82">
        <f t="shared" ref="C156:E157" si="7">C$141/SUM($C$141:$E$141)</f>
        <v>0.90050830351925149</v>
      </c>
      <c r="D156" s="82">
        <f t="shared" si="7"/>
        <v>2.6553719525470962E-2</v>
      </c>
      <c r="E156" s="82">
        <f t="shared" si="7"/>
        <v>7.2937976955277553E-2</v>
      </c>
      <c r="F156" s="10"/>
      <c r="H156" s="10"/>
      <c r="I156" s="10"/>
      <c r="J156" s="10"/>
      <c r="K156" s="10"/>
      <c r="L156" s="10"/>
      <c r="M156" s="10"/>
    </row>
    <row r="157" spans="1:35" ht="15.75" customHeight="1" x14ac:dyDescent="0.2">
      <c r="A157" s="16" t="s">
        <v>543</v>
      </c>
      <c r="B157" s="76"/>
      <c r="C157" s="82">
        <f t="shared" si="7"/>
        <v>0.90050830351925149</v>
      </c>
      <c r="D157" s="82">
        <f t="shared" si="7"/>
        <v>2.6553719525470962E-2</v>
      </c>
      <c r="E157" s="82">
        <f t="shared" si="7"/>
        <v>7.2937976955277553E-2</v>
      </c>
      <c r="F157" s="10"/>
      <c r="H157" s="10"/>
      <c r="I157" s="10"/>
      <c r="J157" s="10"/>
      <c r="K157" s="10"/>
      <c r="L157" s="10"/>
      <c r="M157" s="10"/>
    </row>
    <row r="158" spans="1:35" ht="15.75" customHeight="1" x14ac:dyDescent="0.2">
      <c r="A158" s="10"/>
      <c r="B158" s="82"/>
      <c r="C158" s="10"/>
      <c r="D158" s="10"/>
      <c r="E158" s="10"/>
      <c r="F158" s="10"/>
      <c r="H158" s="10"/>
      <c r="I158" s="10"/>
      <c r="J158" s="10"/>
      <c r="K158" s="10"/>
      <c r="L158" s="10"/>
      <c r="M158" s="10"/>
    </row>
    <row r="159" spans="1:35" ht="15.75" customHeight="1" x14ac:dyDescent="0.2">
      <c r="A159" s="107" t="s">
        <v>622</v>
      </c>
      <c r="B159" s="108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</row>
    <row r="160" spans="1:35" ht="15.75" customHeight="1" x14ac:dyDescent="0.2">
      <c r="A160" s="10"/>
      <c r="B160" s="23">
        <v>2017</v>
      </c>
      <c r="C160" s="23">
        <v>2018</v>
      </c>
      <c r="D160" s="23">
        <v>2019</v>
      </c>
      <c r="E160" s="23">
        <v>2020</v>
      </c>
      <c r="F160" s="23">
        <v>2021</v>
      </c>
      <c r="G160" s="23">
        <v>2022</v>
      </c>
      <c r="H160" s="23">
        <v>2023</v>
      </c>
      <c r="I160" s="23">
        <v>2024</v>
      </c>
      <c r="J160" s="23">
        <v>2025</v>
      </c>
      <c r="K160" s="23">
        <v>2026</v>
      </c>
      <c r="L160" s="23">
        <v>2027</v>
      </c>
      <c r="M160" s="23">
        <v>2028</v>
      </c>
      <c r="N160" s="23">
        <v>2029</v>
      </c>
      <c r="O160" s="23">
        <v>2030</v>
      </c>
      <c r="P160" s="23">
        <v>2031</v>
      </c>
      <c r="Q160" s="23">
        <v>2032</v>
      </c>
      <c r="R160" s="23">
        <v>2033</v>
      </c>
      <c r="S160" s="23">
        <v>2034</v>
      </c>
      <c r="T160" s="23">
        <v>2035</v>
      </c>
      <c r="U160" s="23">
        <v>2036</v>
      </c>
      <c r="V160" s="23">
        <v>2037</v>
      </c>
      <c r="W160" s="23">
        <v>2038</v>
      </c>
      <c r="X160" s="23">
        <v>2039</v>
      </c>
      <c r="Y160" s="23">
        <v>2040</v>
      </c>
      <c r="Z160" s="23">
        <v>2041</v>
      </c>
      <c r="AA160" s="23">
        <v>2042</v>
      </c>
      <c r="AB160" s="23">
        <v>2043</v>
      </c>
      <c r="AC160" s="23">
        <v>2044</v>
      </c>
      <c r="AD160" s="23">
        <v>2045</v>
      </c>
      <c r="AE160" s="23">
        <v>2046</v>
      </c>
      <c r="AF160" s="23">
        <v>2047</v>
      </c>
      <c r="AG160" s="23">
        <v>2048</v>
      </c>
      <c r="AH160" s="23">
        <v>2049</v>
      </c>
      <c r="AI160" s="23">
        <v>2050</v>
      </c>
    </row>
    <row r="161" spans="1:35" ht="15.75" customHeight="1" x14ac:dyDescent="0.2">
      <c r="A161" s="16" t="s">
        <v>523</v>
      </c>
      <c r="B161" s="10"/>
      <c r="C161" s="10"/>
      <c r="D161" s="23">
        <f>Data!E65*$C149</f>
        <v>0.61392886937571101</v>
      </c>
      <c r="E161" s="23">
        <f>Data!F65*$C149</f>
        <v>0.51668694625478095</v>
      </c>
      <c r="F161" s="23">
        <f>Data!G65*$C149</f>
        <v>0.58512161364489534</v>
      </c>
      <c r="G161" s="23">
        <f>Data!H65*$C149</f>
        <v>0.65232561324871463</v>
      </c>
      <c r="H161" s="23">
        <f>Data!I65*$C149</f>
        <v>0.6790492477966964</v>
      </c>
      <c r="I161" s="23">
        <f>Data!J65*$C149</f>
        <v>0.71065906143544744</v>
      </c>
      <c r="J161" s="23">
        <f>Data!K65*$C149</f>
        <v>0.74111030356757801</v>
      </c>
      <c r="K161" s="23">
        <f>Data!L65*$C149</f>
        <v>0.7790642483449246</v>
      </c>
      <c r="L161" s="23">
        <f>Data!M65*$C149</f>
        <v>0.79537906503750055</v>
      </c>
      <c r="M161" s="23">
        <f>Data!N65*$C149</f>
        <v>0.81148678989041856</v>
      </c>
      <c r="N161" s="23">
        <f>Data!O65*$C149</f>
        <v>0.82813524822331885</v>
      </c>
      <c r="O161" s="23">
        <f>Data!P65*$C149</f>
        <v>0.84377497329172602</v>
      </c>
      <c r="P161" s="23">
        <f>Data!Q65*$C149</f>
        <v>0.84559229126027824</v>
      </c>
      <c r="Q161" s="23">
        <f>Data!R65*$C149</f>
        <v>0.84910092375311419</v>
      </c>
      <c r="R161" s="23">
        <f>Data!S65*$C149</f>
        <v>0.85226123127743181</v>
      </c>
      <c r="S161" s="23">
        <f>Data!T65*$C149</f>
        <v>0.85643359573433031</v>
      </c>
      <c r="T161" s="23">
        <f>Data!U65*$C149</f>
        <v>0.85790304403136242</v>
      </c>
      <c r="U161" s="23">
        <f>Data!V65*$C149</f>
        <v>0.85798005751861794</v>
      </c>
      <c r="V161" s="23">
        <f>Data!W65*$C149</f>
        <v>0.85758267429853718</v>
      </c>
      <c r="W161" s="23">
        <f>Data!X65*$C149</f>
        <v>0.8576709108567997</v>
      </c>
      <c r="X161" s="23">
        <f>Data!Y65*$C149</f>
        <v>0.85832578729424613</v>
      </c>
      <c r="Y161" s="23">
        <f>Data!Z65*$C149</f>
        <v>0.86351567224770442</v>
      </c>
      <c r="Z161" s="23">
        <f>Data!AA65*$C149</f>
        <v>0.8669856500253883</v>
      </c>
      <c r="AA161" s="23">
        <f>Data!AB65*$C149</f>
        <v>0.87004827357872949</v>
      </c>
      <c r="AB161" s="23">
        <f>Data!AC65*$C149</f>
        <v>0.87227574584816348</v>
      </c>
      <c r="AC161" s="23">
        <f>Data!AD65*$C149</f>
        <v>0.87228416884263116</v>
      </c>
      <c r="AD161" s="23">
        <f>Data!AE65*$C149</f>
        <v>0.87149384154820275</v>
      </c>
      <c r="AE161" s="23">
        <f>Data!AF65*$C149</f>
        <v>0.87007536375012584</v>
      </c>
      <c r="AF161" s="23">
        <f>Data!AG65*$C149</f>
        <v>0.86964367390122632</v>
      </c>
      <c r="AG161" s="23">
        <f>Data!AH65*$C149</f>
        <v>0.86912151653877268</v>
      </c>
      <c r="AH161" s="23">
        <f>Data!AI65*$C149</f>
        <v>0.86912907446894372</v>
      </c>
      <c r="AI161" s="23">
        <f>Data!AJ65*$C149</f>
        <v>0.86476348196598396</v>
      </c>
    </row>
    <row r="162" spans="1:35" ht="15.75" customHeight="1" x14ac:dyDescent="0.2">
      <c r="A162" s="16" t="s">
        <v>524</v>
      </c>
      <c r="B162" s="10"/>
      <c r="C162" s="10"/>
      <c r="D162" s="23">
        <f>Data!E66*$C150</f>
        <v>3.6904251173701699</v>
      </c>
      <c r="E162" s="23">
        <f>Data!F66*$C150</f>
        <v>3.6270718148939793</v>
      </c>
      <c r="F162" s="23">
        <f>Data!G66*$C150</f>
        <v>3.6456363451143541</v>
      </c>
      <c r="G162" s="23">
        <f>Data!H66*$C150</f>
        <v>3.660961346132714</v>
      </c>
      <c r="H162" s="23">
        <f>Data!I66*$C150</f>
        <v>3.6166964158382453</v>
      </c>
      <c r="I162" s="23">
        <f>Data!J66*$C150</f>
        <v>3.5978571138794209</v>
      </c>
      <c r="J162" s="23">
        <f>Data!K66*$C150</f>
        <v>3.5641759948416385</v>
      </c>
      <c r="K162" s="23">
        <f>Data!L66*$C150</f>
        <v>3.5736833474053404</v>
      </c>
      <c r="L162" s="23">
        <f>Data!M66*$C150</f>
        <v>3.552211404378331</v>
      </c>
      <c r="M162" s="23">
        <f>Data!N66*$C150</f>
        <v>3.5273248476886256</v>
      </c>
      <c r="N162" s="23">
        <f>Data!O66*$C150</f>
        <v>3.5055030999778536</v>
      </c>
      <c r="O162" s="23">
        <f>Data!P66*$C150</f>
        <v>3.485581420465067</v>
      </c>
      <c r="P162" s="23">
        <f>Data!Q66*$C150</f>
        <v>3.4706350444304594</v>
      </c>
      <c r="Q162" s="23">
        <f>Data!R66*$C150</f>
        <v>3.4632928112122796</v>
      </c>
      <c r="R162" s="23">
        <f>Data!S66*$C150</f>
        <v>3.4590976819054684</v>
      </c>
      <c r="S162" s="23">
        <f>Data!T66*$C150</f>
        <v>3.4558005121034738</v>
      </c>
      <c r="T162" s="23">
        <f>Data!U66*$C150</f>
        <v>3.447199428214808</v>
      </c>
      <c r="U162" s="23">
        <f>Data!V66*$C150</f>
        <v>3.4366968647074598</v>
      </c>
      <c r="V162" s="23">
        <f>Data!W66*$C150</f>
        <v>3.4279485150047071</v>
      </c>
      <c r="W162" s="23">
        <f>Data!X66*$C150</f>
        <v>3.4181511154882629</v>
      </c>
      <c r="X162" s="23">
        <f>Data!Y66*$C150</f>
        <v>3.412649556974646</v>
      </c>
      <c r="Y162" s="23">
        <f>Data!Z66*$C150</f>
        <v>3.4196489515531368</v>
      </c>
      <c r="Z162" s="23">
        <f>Data!AA66*$C150</f>
        <v>3.4221388570123672</v>
      </c>
      <c r="AA162" s="23">
        <f>Data!AB66*$C150</f>
        <v>3.4257048796918341</v>
      </c>
      <c r="AB162" s="23">
        <f>Data!AC66*$C150</f>
        <v>3.4273889094641454</v>
      </c>
      <c r="AC162" s="23">
        <f>Data!AD66*$C150</f>
        <v>3.4240500344571108</v>
      </c>
      <c r="AD162" s="23">
        <f>Data!AE66*$C150</f>
        <v>3.4187992990598346</v>
      </c>
      <c r="AE162" s="23">
        <f>Data!AF66*$C150</f>
        <v>3.4141720473719759</v>
      </c>
      <c r="AF162" s="23">
        <f>Data!AG66*$C150</f>
        <v>3.410615745283422</v>
      </c>
      <c r="AG162" s="23">
        <f>Data!AH66*$C150</f>
        <v>3.4067096385111055</v>
      </c>
      <c r="AH162" s="23">
        <f>Data!AI66*$C150</f>
        <v>3.4038973600122575</v>
      </c>
      <c r="AI162" s="23">
        <f>Data!AJ66*$C150</f>
        <v>3.3902928580557692</v>
      </c>
    </row>
    <row r="163" spans="1:35" ht="15.75" customHeight="1" x14ac:dyDescent="0.2">
      <c r="A163" s="16" t="s">
        <v>525</v>
      </c>
      <c r="B163" s="10"/>
      <c r="C163" s="10"/>
      <c r="D163" s="23">
        <f>Data!E67*$C151</f>
        <v>0.93117845187181991</v>
      </c>
      <c r="E163" s="23">
        <f>Data!F67*$C151</f>
        <v>0.93860985500710847</v>
      </c>
      <c r="F163" s="23">
        <f>Data!G67*$C151</f>
        <v>0.97112122499696274</v>
      </c>
      <c r="G163" s="23">
        <f>Data!H67*$C151</f>
        <v>0.98987176680597677</v>
      </c>
      <c r="H163" s="23">
        <f>Data!I67*$C151</f>
        <v>0.98957033742827927</v>
      </c>
      <c r="I163" s="23">
        <f>Data!J67*$C151</f>
        <v>0.99276991431869688</v>
      </c>
      <c r="J163" s="23">
        <f>Data!K67*$C151</f>
        <v>0.9968263373949886</v>
      </c>
      <c r="K163" s="23">
        <f>Data!L67*$C151</f>
        <v>1.0040012262014577</v>
      </c>
      <c r="L163" s="23">
        <f>Data!M67*$C151</f>
        <v>1.0013131527237349</v>
      </c>
      <c r="M163" s="23">
        <f>Data!N67*$C151</f>
        <v>0.99882115289831208</v>
      </c>
      <c r="N163" s="23">
        <f>Data!O67*$C151</f>
        <v>0.99662443594111039</v>
      </c>
      <c r="O163" s="23">
        <f>Data!P67*$C151</f>
        <v>0.99270963299612724</v>
      </c>
      <c r="P163" s="23">
        <f>Data!Q67*$C151</f>
        <v>0.98856342535177877</v>
      </c>
      <c r="Q163" s="23">
        <f>Data!R67*$C151</f>
        <v>0.98633438230770076</v>
      </c>
      <c r="R163" s="23">
        <f>Data!S67*$C151</f>
        <v>0.9830311342907796</v>
      </c>
      <c r="S163" s="23">
        <f>Data!T67*$C151</f>
        <v>0.98228360491418754</v>
      </c>
      <c r="T163" s="23">
        <f>Data!U67*$C151</f>
        <v>0.97826529019665009</v>
      </c>
      <c r="U163" s="23">
        <f>Data!V67*$C151</f>
        <v>0.9732141797682613</v>
      </c>
      <c r="V163" s="23">
        <f>Data!W67*$C151</f>
        <v>0.9671181171991674</v>
      </c>
      <c r="W163" s="23">
        <f>Data!X67*$C151</f>
        <v>0.96262451794514703</v>
      </c>
      <c r="X163" s="23">
        <f>Data!Y67*$C151</f>
        <v>0.9590329531040781</v>
      </c>
      <c r="Y163" s="23">
        <f>Data!Z67*$C151</f>
        <v>0.9612385483527458</v>
      </c>
      <c r="Z163" s="23">
        <f>Data!AA67*$C151</f>
        <v>0.96156768255278735</v>
      </c>
      <c r="AA163" s="23">
        <f>Data!AB67*$C151</f>
        <v>0.96133033622759478</v>
      </c>
      <c r="AB163" s="23">
        <f>Data!AC67*$C151</f>
        <v>0.96010085221349528</v>
      </c>
      <c r="AC163" s="23">
        <f>Data!AD67*$C151</f>
        <v>0.95587212198821236</v>
      </c>
      <c r="AD163" s="23">
        <f>Data!AE67*$C151</f>
        <v>0.95094146038071292</v>
      </c>
      <c r="AE163" s="23">
        <f>Data!AF67*$C151</f>
        <v>0.94445591399445816</v>
      </c>
      <c r="AF163" s="23">
        <f>Data!AG67*$C151</f>
        <v>0.94028311700541145</v>
      </c>
      <c r="AG163" s="23">
        <f>Data!AH67*$C151</f>
        <v>0.93610544833848319</v>
      </c>
      <c r="AH163" s="23">
        <f>Data!AI67*$C151</f>
        <v>0.93276345454701015</v>
      </c>
      <c r="AI163" s="23">
        <f>Data!AJ67*$C151</f>
        <v>0.92327044383875323</v>
      </c>
    </row>
    <row r="164" spans="1:35" ht="15.75" customHeight="1" x14ac:dyDescent="0.2">
      <c r="A164" s="16" t="s">
        <v>526</v>
      </c>
      <c r="B164" s="10"/>
      <c r="C164" s="10"/>
      <c r="D164" s="23">
        <f>Data!E68*$C152</f>
        <v>0.48963850282824106</v>
      </c>
      <c r="E164" s="23">
        <f>Data!F68*$C152</f>
        <v>0.2017450365943495</v>
      </c>
      <c r="F164" s="23">
        <f>Data!G68*$C152</f>
        <v>0.29307939010346507</v>
      </c>
      <c r="G164" s="23">
        <f>Data!H68*$C152</f>
        <v>0.38575996577703375</v>
      </c>
      <c r="H164" s="23">
        <f>Data!I68*$C152</f>
        <v>0.4277746589521555</v>
      </c>
      <c r="I164" s="23">
        <f>Data!J68*$C152</f>
        <v>0.47231049096058852</v>
      </c>
      <c r="J164" s="23">
        <f>Data!K68*$C152</f>
        <v>0.5155299227579544</v>
      </c>
      <c r="K164" s="23">
        <f>Data!L68*$C152</f>
        <v>0.56457829437553542</v>
      </c>
      <c r="L164" s="23">
        <f>Data!M68*$C152</f>
        <v>0.58638012284263386</v>
      </c>
      <c r="M164" s="23">
        <f>Data!N68*$C152</f>
        <v>0.60771934679465078</v>
      </c>
      <c r="N164" s="23">
        <f>Data!O68*$C152</f>
        <v>0.62962393579425657</v>
      </c>
      <c r="O164" s="23">
        <f>Data!P68*$C152</f>
        <v>0.65131205383603963</v>
      </c>
      <c r="P164" s="23">
        <f>Data!Q68*$C152</f>
        <v>0.6510560403339184</v>
      </c>
      <c r="Q164" s="23">
        <f>Data!R68*$C152</f>
        <v>0.65191224910399503</v>
      </c>
      <c r="R164" s="23">
        <f>Data!S68*$C152</f>
        <v>0.65270398781911809</v>
      </c>
      <c r="S164" s="23">
        <f>Data!T68*$C152</f>
        <v>0.65372132619687873</v>
      </c>
      <c r="T164" s="23">
        <f>Data!U68*$C152</f>
        <v>0.65304534674356307</v>
      </c>
      <c r="U164" s="23">
        <f>Data!V68*$C152</f>
        <v>0.65166866520992628</v>
      </c>
      <c r="V164" s="23">
        <f>Data!W68*$C152</f>
        <v>0.65012004076489693</v>
      </c>
      <c r="W164" s="23">
        <f>Data!X68*$C152</f>
        <v>0.64848889373893304</v>
      </c>
      <c r="X164" s="23">
        <f>Data!Y68*$C152</f>
        <v>0.64750524733904369</v>
      </c>
      <c r="Y164" s="23">
        <f>Data!Z68*$C152</f>
        <v>0.64905109447238363</v>
      </c>
      <c r="Z164" s="23">
        <f>Data!AA68*$C152</f>
        <v>0.64956102711043417</v>
      </c>
      <c r="AA164" s="23">
        <f>Data!AB68*$C152</f>
        <v>0.6499462539006613</v>
      </c>
      <c r="AB164" s="23">
        <f>Data!AC68*$C152</f>
        <v>0.64980406464810492</v>
      </c>
      <c r="AC164" s="23">
        <f>Data!AD68*$C152</f>
        <v>0.64832676247785281</v>
      </c>
      <c r="AD164" s="23">
        <f>Data!AE68*$C152</f>
        <v>0.64639468690088941</v>
      </c>
      <c r="AE164" s="23">
        <f>Data!AF68*$C152</f>
        <v>0.64432556692745002</v>
      </c>
      <c r="AF164" s="23">
        <f>Data!AG68*$C152</f>
        <v>0.64271809534539559</v>
      </c>
      <c r="AG164" s="23">
        <f>Data!AH68*$C152</f>
        <v>0.6409784055150467</v>
      </c>
      <c r="AH164" s="23">
        <f>Data!AI68*$C152</f>
        <v>0.6395189965168262</v>
      </c>
      <c r="AI164" s="23">
        <f>Data!AJ68*$C152</f>
        <v>0.63552535889659456</v>
      </c>
    </row>
    <row r="165" spans="1:35" ht="15.75" customHeight="1" x14ac:dyDescent="0.2">
      <c r="A165" s="16" t="s">
        <v>528</v>
      </c>
      <c r="B165" s="10"/>
      <c r="C165" s="10"/>
      <c r="D165" s="23">
        <f>Data!E70*$C153</f>
        <v>10.609471953956596</v>
      </c>
      <c r="E165" s="23">
        <f>Data!F70*$C153</f>
        <v>13.261369738583447</v>
      </c>
      <c r="F165" s="23">
        <f>Data!G70*$C153</f>
        <v>13.193256033276375</v>
      </c>
      <c r="G165" s="23">
        <f>Data!H70*$C153</f>
        <v>13.061182539982287</v>
      </c>
      <c r="H165" s="23">
        <f>Data!I70*$C153</f>
        <v>12.969633090350015</v>
      </c>
      <c r="I165" s="23">
        <f>Data!J70*$C153</f>
        <v>12.877821537293968</v>
      </c>
      <c r="J165" s="23">
        <f>Data!K70*$C153</f>
        <v>12.786123612029025</v>
      </c>
      <c r="K165" s="23">
        <f>Data!L70*$C153</f>
        <v>12.699291602077926</v>
      </c>
      <c r="L165" s="23">
        <f>Data!M70*$C153</f>
        <v>12.634451633066863</v>
      </c>
      <c r="M165" s="23">
        <f>Data!N70*$C153</f>
        <v>12.5704274609623</v>
      </c>
      <c r="N165" s="23">
        <f>Data!O70*$C153</f>
        <v>12.514686849146671</v>
      </c>
      <c r="O165" s="23">
        <f>Data!P70*$C153</f>
        <v>12.453403916476969</v>
      </c>
      <c r="P165" s="23">
        <f>Data!Q70*$C153</f>
        <v>12.441228517471359</v>
      </c>
      <c r="Q165" s="23">
        <f>Data!R70*$C153</f>
        <v>12.439307592255799</v>
      </c>
      <c r="R165" s="23">
        <f>Data!S70*$C153</f>
        <v>12.437495752698146</v>
      </c>
      <c r="S165" s="23">
        <f>Data!T70*$C153</f>
        <v>12.448368328908867</v>
      </c>
      <c r="T165" s="23">
        <f>Data!U70*$C153</f>
        <v>12.45609894032707</v>
      </c>
      <c r="U165" s="23">
        <f>Data!V70*$C153</f>
        <v>12.458004700278243</v>
      </c>
      <c r="V165" s="23">
        <f>Data!W70*$C153</f>
        <v>12.46218058365228</v>
      </c>
      <c r="W165" s="23">
        <f>Data!X70*$C153</f>
        <v>12.471879825094803</v>
      </c>
      <c r="X165" s="23">
        <f>Data!Y70*$C153</f>
        <v>12.485032353606778</v>
      </c>
      <c r="Y165" s="23">
        <f>Data!Z70*$C153</f>
        <v>12.515862417750867</v>
      </c>
      <c r="Z165" s="23">
        <f>Data!AA70*$C153</f>
        <v>12.541635697705273</v>
      </c>
      <c r="AA165" s="23">
        <f>Data!AB70*$C153</f>
        <v>12.566970426012452</v>
      </c>
      <c r="AB165" s="23">
        <f>Data!AC70*$C153</f>
        <v>12.590111527369503</v>
      </c>
      <c r="AC165" s="23">
        <f>Data!AD70*$C153</f>
        <v>12.607945133676683</v>
      </c>
      <c r="AD165" s="23">
        <f>Data!AE70*$C153</f>
        <v>12.62476373454713</v>
      </c>
      <c r="AE165" s="23">
        <f>Data!AF70*$C153</f>
        <v>12.636067292183084</v>
      </c>
      <c r="AF165" s="23">
        <f>Data!AG70*$C153</f>
        <v>12.655746071845089</v>
      </c>
      <c r="AG165" s="23">
        <f>Data!AH70*$C153</f>
        <v>12.673669056412592</v>
      </c>
      <c r="AH165" s="23">
        <f>Data!AI70*$C153</f>
        <v>12.694842297177725</v>
      </c>
      <c r="AI165" s="23">
        <f>Data!AJ70*$C153</f>
        <v>12.691798819732321</v>
      </c>
    </row>
    <row r="166" spans="1:35" ht="15.75" customHeight="1" x14ac:dyDescent="0.2">
      <c r="A166" s="16" t="s">
        <v>529</v>
      </c>
      <c r="B166" s="10"/>
      <c r="C166" s="10"/>
      <c r="D166" s="23">
        <f>Data!E71*$C154</f>
        <v>48.329252933440003</v>
      </c>
      <c r="E166" s="23">
        <f>Data!F71*$C154</f>
        <v>49.529059252480003</v>
      </c>
      <c r="F166" s="23">
        <f>Data!G71*$C154</f>
        <v>52.084804912000003</v>
      </c>
      <c r="G166" s="23">
        <f>Data!H71*$C154</f>
        <v>54.407028442240012</v>
      </c>
      <c r="H166" s="23">
        <f>Data!I71*$C154</f>
        <v>55.460468743680003</v>
      </c>
      <c r="I166" s="23">
        <f>Data!J71*$C154</f>
        <v>56.743015238719998</v>
      </c>
      <c r="J166" s="23">
        <f>Data!K71*$C154</f>
        <v>58.328829133120003</v>
      </c>
      <c r="K166" s="23">
        <f>Data!L71*$C154</f>
        <v>59.250518442240001</v>
      </c>
      <c r="L166" s="23">
        <f>Data!M71*$C154</f>
        <v>59.710440389440002</v>
      </c>
      <c r="M166" s="23">
        <f>Data!N71*$C154</f>
        <v>60.230254221119999</v>
      </c>
      <c r="N166" s="23">
        <f>Data!O71*$C154</f>
        <v>60.474376557760003</v>
      </c>
      <c r="O166" s="23">
        <f>Data!P71*$C154</f>
        <v>60.415990628160003</v>
      </c>
      <c r="P166" s="23">
        <f>Data!Q71*$C154</f>
        <v>60.645738680960001</v>
      </c>
      <c r="Q166" s="23">
        <f>Data!R71*$C154</f>
        <v>61.132440389440013</v>
      </c>
      <c r="R166" s="23">
        <f>Data!S71*$C154</f>
        <v>61.411828831679998</v>
      </c>
      <c r="S166" s="23">
        <f>Data!T71*$C154</f>
        <v>61.909578203520013</v>
      </c>
      <c r="T166" s="23">
        <f>Data!U71*$C154</f>
        <v>62.057326708480012</v>
      </c>
      <c r="U166" s="23">
        <f>Data!V71*$C154</f>
        <v>62.226806407039987</v>
      </c>
      <c r="V166" s="23">
        <f>Data!W71*$C154</f>
        <v>61.984233203520013</v>
      </c>
      <c r="W166" s="23">
        <f>Data!X71*$C154</f>
        <v>62.120156407039993</v>
      </c>
      <c r="X166" s="23">
        <f>Data!Y71*$C154</f>
        <v>62.253715778880007</v>
      </c>
      <c r="Y166" s="23">
        <f>Data!Z71*$C154</f>
        <v>63.309742097920008</v>
      </c>
      <c r="Z166" s="23">
        <f>Data!AA71*$C154</f>
        <v>63.437722097920009</v>
      </c>
      <c r="AA166" s="23">
        <f>Data!AB71*$C154</f>
        <v>63.590945087999998</v>
      </c>
      <c r="AB166" s="23">
        <f>Data!AC71*$C154</f>
        <v>63.756561168319998</v>
      </c>
      <c r="AC166" s="23">
        <f>Data!AD71*$C154</f>
        <v>63.793166557760003</v>
      </c>
      <c r="AD166" s="23">
        <f>Data!AE71*$C154</f>
        <v>63.665470477440003</v>
      </c>
      <c r="AE166" s="23">
        <f>Data!AF71*$C154</f>
        <v>63.717301884480001</v>
      </c>
      <c r="AF166" s="23">
        <f>Data!AG71*$C154</f>
        <v>63.780526557759998</v>
      </c>
      <c r="AG166" s="23">
        <f>Data!AH71*$C154</f>
        <v>63.914487097920009</v>
      </c>
      <c r="AH166" s="23">
        <f>Data!AI71*$C154</f>
        <v>63.938508052800003</v>
      </c>
      <c r="AI166" s="23">
        <f>Data!AJ71*$C154</f>
        <v>63.615305477440003</v>
      </c>
    </row>
    <row r="167" spans="1:35" ht="15.75" customHeight="1" x14ac:dyDescent="0.2">
      <c r="A167" s="16" t="s">
        <v>530</v>
      </c>
      <c r="B167" s="10"/>
      <c r="C167" s="10"/>
      <c r="D167" s="23">
        <f>Data!E72*$C155</f>
        <v>0</v>
      </c>
      <c r="E167" s="23">
        <f>Data!F72*$C155</f>
        <v>0</v>
      </c>
      <c r="F167" s="23">
        <f>Data!G72*$C155</f>
        <v>0</v>
      </c>
      <c r="G167" s="23">
        <f>Data!H72*$C155</f>
        <v>0</v>
      </c>
      <c r="H167" s="23">
        <f>Data!I72*$C155</f>
        <v>0</v>
      </c>
      <c r="I167" s="23">
        <f>Data!J72*$C155</f>
        <v>0</v>
      </c>
      <c r="J167" s="23">
        <f>Data!K72*$C155</f>
        <v>0</v>
      </c>
      <c r="K167" s="23">
        <f>Data!L72*$C155</f>
        <v>0</v>
      </c>
      <c r="L167" s="23">
        <f>Data!M72*$C155</f>
        <v>0</v>
      </c>
      <c r="M167" s="23">
        <f>Data!N72*$C155</f>
        <v>0</v>
      </c>
      <c r="N167" s="23">
        <f>Data!O72*$C155</f>
        <v>0</v>
      </c>
      <c r="O167" s="23">
        <f>Data!P72*$C155</f>
        <v>0</v>
      </c>
      <c r="P167" s="23">
        <f>Data!Q72*$C155</f>
        <v>0</v>
      </c>
      <c r="Q167" s="23">
        <f>Data!R72*$C155</f>
        <v>0</v>
      </c>
      <c r="R167" s="23">
        <f>Data!S72*$C155</f>
        <v>0</v>
      </c>
      <c r="S167" s="23">
        <f>Data!T72*$C155</f>
        <v>0</v>
      </c>
      <c r="T167" s="23">
        <f>Data!U72*$C155</f>
        <v>0</v>
      </c>
      <c r="U167" s="23">
        <f>Data!V72*$C155</f>
        <v>0</v>
      </c>
      <c r="V167" s="23">
        <f>Data!W72*$C155</f>
        <v>0</v>
      </c>
      <c r="W167" s="23">
        <f>Data!X72*$C155</f>
        <v>0</v>
      </c>
      <c r="X167" s="23">
        <f>Data!Y72*$C155</f>
        <v>0</v>
      </c>
      <c r="Y167" s="23">
        <f>Data!Z72*$C155</f>
        <v>0</v>
      </c>
      <c r="Z167" s="23">
        <f>Data!AA72*$C155</f>
        <v>0</v>
      </c>
      <c r="AA167" s="23">
        <f>Data!AB72*$C155</f>
        <v>0</v>
      </c>
      <c r="AB167" s="23">
        <f>Data!AC72*$C155</f>
        <v>0</v>
      </c>
      <c r="AC167" s="23">
        <f>Data!AD72*$C155</f>
        <v>0</v>
      </c>
      <c r="AD167" s="23">
        <f>Data!AE72*$C155</f>
        <v>0</v>
      </c>
      <c r="AE167" s="23">
        <f>Data!AF72*$C155</f>
        <v>0</v>
      </c>
      <c r="AF167" s="23">
        <f>Data!AG72*$C155</f>
        <v>0</v>
      </c>
      <c r="AG167" s="23">
        <f>Data!AH72*$C155</f>
        <v>0</v>
      </c>
      <c r="AH167" s="23">
        <f>Data!AI72*$C155</f>
        <v>0</v>
      </c>
      <c r="AI167" s="23">
        <f>Data!AJ72*$C155</f>
        <v>0</v>
      </c>
    </row>
    <row r="168" spans="1:35" ht="15.75" customHeight="1" x14ac:dyDescent="0.2">
      <c r="A168" s="16" t="s">
        <v>531</v>
      </c>
      <c r="B168" s="10"/>
      <c r="C168" s="10"/>
      <c r="D168" s="23">
        <f>Data!E73*$C156</f>
        <v>0.18936708198632218</v>
      </c>
      <c r="E168" s="23">
        <f>Data!F73*$C156</f>
        <v>0.18584613370968328</v>
      </c>
      <c r="F168" s="23">
        <f>Data!G73*$C156</f>
        <v>0.19914631515253475</v>
      </c>
      <c r="G168" s="23">
        <f>Data!H73*$C156</f>
        <v>0.20833359392646048</v>
      </c>
      <c r="H168" s="23">
        <f>Data!I73*$C156</f>
        <v>0.21164146320791399</v>
      </c>
      <c r="I168" s="23">
        <f>Data!J73*$C156</f>
        <v>0.21591756708586585</v>
      </c>
      <c r="J168" s="23">
        <f>Data!K73*$C156</f>
        <v>0.22095001033732606</v>
      </c>
      <c r="K168" s="23">
        <f>Data!L73*$C156</f>
        <v>0.22592319668446287</v>
      </c>
      <c r="L168" s="23">
        <f>Data!M73*$C156</f>
        <v>0.22785604626632328</v>
      </c>
      <c r="M168" s="23">
        <f>Data!N73*$C156</f>
        <v>0.22985878393741652</v>
      </c>
      <c r="N168" s="23">
        <f>Data!O73*$C156</f>
        <v>0.23194138070200448</v>
      </c>
      <c r="O168" s="23">
        <f>Data!P73*$C156</f>
        <v>0.23316886140931162</v>
      </c>
      <c r="P168" s="23">
        <f>Data!Q73*$C156</f>
        <v>0.2337662566007277</v>
      </c>
      <c r="Q168" s="23">
        <f>Data!R73*$C156</f>
        <v>0.23484995451598456</v>
      </c>
      <c r="R168" s="23">
        <f>Data!S73*$C156</f>
        <v>0.23537049557409448</v>
      </c>
      <c r="S168" s="23">
        <f>Data!T73*$C156</f>
        <v>0.23669449924503264</v>
      </c>
      <c r="T168" s="23">
        <f>Data!U73*$C156</f>
        <v>0.23675712534714316</v>
      </c>
      <c r="U168" s="23">
        <f>Data!V73*$C156</f>
        <v>0.23630811144745981</v>
      </c>
      <c r="V168" s="23">
        <f>Data!W73*$C156</f>
        <v>0.23539715321334254</v>
      </c>
      <c r="W168" s="23">
        <f>Data!X73*$C156</f>
        <v>0.23503674010952044</v>
      </c>
      <c r="X168" s="23">
        <f>Data!Y73*$C156</f>
        <v>0.23477034583583892</v>
      </c>
      <c r="Y168" s="23">
        <f>Data!Z73*$C156</f>
        <v>0.23633911717304129</v>
      </c>
      <c r="Z168" s="23">
        <f>Data!AA73*$C156</f>
        <v>0.23723414001221946</v>
      </c>
      <c r="AA168" s="23">
        <f>Data!AB73*$C156</f>
        <v>0.23781446156620081</v>
      </c>
      <c r="AB168" s="23">
        <f>Data!AC73*$C156</f>
        <v>0.23802517301699525</v>
      </c>
      <c r="AC168" s="23">
        <f>Data!AD73*$C156</f>
        <v>0.23719826260875662</v>
      </c>
      <c r="AD168" s="23">
        <f>Data!AE73*$C156</f>
        <v>0.23610532216443511</v>
      </c>
      <c r="AE168" s="23">
        <f>Data!AF73*$C156</f>
        <v>0.2343944071043762</v>
      </c>
      <c r="AF168" s="23">
        <f>Data!AG73*$C156</f>
        <v>0.2334268554533753</v>
      </c>
      <c r="AG168" s="23">
        <f>Data!AH73*$C156</f>
        <v>0.23244079597939515</v>
      </c>
      <c r="AH168" s="23">
        <f>Data!AI73*$C156</f>
        <v>0.23168764368487452</v>
      </c>
      <c r="AI168" s="23">
        <f>Data!AJ73*$C156</f>
        <v>0.22893450826610018</v>
      </c>
    </row>
    <row r="169" spans="1:35" ht="15.75" customHeight="1" x14ac:dyDescent="0.2">
      <c r="A169" s="16" t="s">
        <v>543</v>
      </c>
      <c r="B169" s="10"/>
      <c r="C169" s="10"/>
      <c r="D169" s="23">
        <f>Data!E74*$C157</f>
        <v>7.1909081126452152</v>
      </c>
      <c r="E169" s="23">
        <f>Data!F74*$C157</f>
        <v>6.8598465493505119</v>
      </c>
      <c r="F169" s="23">
        <f>Data!G74*$C157</f>
        <v>7.1228261410748024</v>
      </c>
      <c r="G169" s="23">
        <f>Data!H74*$C157</f>
        <v>7.3322303886575204</v>
      </c>
      <c r="H169" s="23">
        <f>Data!I74*$C157</f>
        <v>7.3782498742293319</v>
      </c>
      <c r="I169" s="23">
        <f>Data!J74*$C157</f>
        <v>7.4593774251611684</v>
      </c>
      <c r="J169" s="23">
        <f>Data!K74*$C157</f>
        <v>7.53564677500278</v>
      </c>
      <c r="K169" s="23">
        <f>Data!L74*$C157</f>
        <v>7.6362079725949705</v>
      </c>
      <c r="L169" s="23">
        <f>Data!M74*$C157</f>
        <v>7.6457062875132555</v>
      </c>
      <c r="M169" s="23">
        <f>Data!N74*$C157</f>
        <v>7.6461001877113004</v>
      </c>
      <c r="N169" s="23">
        <f>Data!O74*$C157</f>
        <v>7.6535442025734408</v>
      </c>
      <c r="O169" s="23">
        <f>Data!P74*$C157</f>
        <v>7.6435151024145833</v>
      </c>
      <c r="P169" s="23">
        <f>Data!Q74*$C157</f>
        <v>7.611704912566899</v>
      </c>
      <c r="Q169" s="23">
        <f>Data!R74*$C157</f>
        <v>7.595087710372928</v>
      </c>
      <c r="R169" s="23">
        <f>Data!S74*$C157</f>
        <v>7.5747891360049833</v>
      </c>
      <c r="S169" s="23">
        <f>Data!T74*$C157</f>
        <v>7.5715829573080908</v>
      </c>
      <c r="T169" s="23">
        <f>Data!U74*$C157</f>
        <v>7.5485207756904114</v>
      </c>
      <c r="U169" s="23">
        <f>Data!V74*$C157</f>
        <v>7.517723485074753</v>
      </c>
      <c r="V169" s="23">
        <f>Data!W74*$C157</f>
        <v>7.4846905496085432</v>
      </c>
      <c r="W169" s="23">
        <f>Data!X74*$C157</f>
        <v>7.4607912134001628</v>
      </c>
      <c r="X169" s="23">
        <f>Data!Y74*$C157</f>
        <v>7.4439892061545994</v>
      </c>
      <c r="Y169" s="23">
        <f>Data!Z74*$C157</f>
        <v>7.4591439943901605</v>
      </c>
      <c r="Z169" s="23">
        <f>Data!AA74*$C157</f>
        <v>7.4619381975981778</v>
      </c>
      <c r="AA169" s="23">
        <f>Data!AB74*$C157</f>
        <v>7.4639522266348282</v>
      </c>
      <c r="AB169" s="23">
        <f>Data!AC74*$C157</f>
        <v>7.4599540588094637</v>
      </c>
      <c r="AC169" s="23">
        <f>Data!AD74*$C157</f>
        <v>7.437537260686816</v>
      </c>
      <c r="AD169" s="23">
        <f>Data!AE74*$C157</f>
        <v>7.4107089533589345</v>
      </c>
      <c r="AE169" s="23">
        <f>Data!AF74*$C157</f>
        <v>7.3755237606874022</v>
      </c>
      <c r="AF169" s="23">
        <f>Data!AG74*$C157</f>
        <v>7.3539163212737124</v>
      </c>
      <c r="AG169" s="23">
        <f>Data!AH74*$C157</f>
        <v>7.3326527676828048</v>
      </c>
      <c r="AH169" s="23">
        <f>Data!AI74*$C157</f>
        <v>7.3168838520911423</v>
      </c>
      <c r="AI169" s="23">
        <f>Data!AJ74*$C157</f>
        <v>7.2628596989335348</v>
      </c>
    </row>
    <row r="170" spans="1:35" ht="15.75" customHeight="1" x14ac:dyDescent="0.2">
      <c r="A170" s="10"/>
      <c r="B170" s="82"/>
      <c r="C170" s="10"/>
      <c r="D170" s="10"/>
      <c r="E170" s="10"/>
      <c r="F170" s="10"/>
      <c r="H170" s="10"/>
      <c r="I170" s="10"/>
      <c r="J170" s="10"/>
      <c r="K170" s="10"/>
      <c r="L170" s="10"/>
      <c r="M170" s="10"/>
    </row>
    <row r="171" spans="1:35" ht="15.75" customHeight="1" x14ac:dyDescent="0.2">
      <c r="A171" s="107" t="s">
        <v>623</v>
      </c>
      <c r="B171" s="108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</row>
    <row r="172" spans="1:35" ht="15.75" customHeight="1" x14ac:dyDescent="0.2">
      <c r="A172" s="10"/>
      <c r="B172" s="23">
        <v>2017</v>
      </c>
      <c r="C172" s="23">
        <v>2018</v>
      </c>
      <c r="D172" s="23">
        <v>2019</v>
      </c>
      <c r="E172" s="23">
        <v>2020</v>
      </c>
      <c r="F172" s="23">
        <v>2021</v>
      </c>
      <c r="G172" s="23">
        <v>2022</v>
      </c>
      <c r="H172" s="23">
        <v>2023</v>
      </c>
      <c r="I172" s="23">
        <v>2024</v>
      </c>
      <c r="J172" s="23">
        <v>2025</v>
      </c>
      <c r="K172" s="23">
        <v>2026</v>
      </c>
      <c r="L172" s="23">
        <v>2027</v>
      </c>
      <c r="M172" s="23">
        <v>2028</v>
      </c>
      <c r="N172" s="23">
        <v>2029</v>
      </c>
      <c r="O172" s="23">
        <v>2030</v>
      </c>
      <c r="P172" s="23">
        <v>2031</v>
      </c>
      <c r="Q172" s="23">
        <v>2032</v>
      </c>
      <c r="R172" s="23">
        <v>2033</v>
      </c>
      <c r="S172" s="23">
        <v>2034</v>
      </c>
      <c r="T172" s="23">
        <v>2035</v>
      </c>
      <c r="U172" s="23">
        <v>2036</v>
      </c>
      <c r="V172" s="23">
        <v>2037</v>
      </c>
      <c r="W172" s="23">
        <v>2038</v>
      </c>
      <c r="X172" s="23">
        <v>2039</v>
      </c>
      <c r="Y172" s="23">
        <v>2040</v>
      </c>
      <c r="Z172" s="23">
        <v>2041</v>
      </c>
      <c r="AA172" s="23">
        <v>2042</v>
      </c>
      <c r="AB172" s="23">
        <v>2043</v>
      </c>
      <c r="AC172" s="23">
        <v>2044</v>
      </c>
      <c r="AD172" s="23">
        <v>2045</v>
      </c>
      <c r="AE172" s="23">
        <v>2046</v>
      </c>
      <c r="AF172" s="23">
        <v>2047</v>
      </c>
      <c r="AG172" s="23">
        <v>2048</v>
      </c>
      <c r="AH172" s="23">
        <v>2049</v>
      </c>
      <c r="AI172" s="23">
        <v>2050</v>
      </c>
    </row>
    <row r="173" spans="1:35" ht="15.75" customHeight="1" x14ac:dyDescent="0.2">
      <c r="A173" s="16" t="s">
        <v>523</v>
      </c>
      <c r="B173" s="10"/>
      <c r="C173" s="10"/>
      <c r="D173" s="23">
        <f>Data!E65*$D149</f>
        <v>1.8103214531484457E-2</v>
      </c>
      <c r="E173" s="23">
        <f>Data!F65*$D149</f>
        <v>1.5235795383232944E-2</v>
      </c>
      <c r="F173" s="23">
        <f>Data!G65*$D149</f>
        <v>1.7253761188316875E-2</v>
      </c>
      <c r="G173" s="23">
        <f>Data!H65*$D149</f>
        <v>1.9235437703120417E-2</v>
      </c>
      <c r="H173" s="23">
        <f>Data!I65*$D149</f>
        <v>2.0023450310794413E-2</v>
      </c>
      <c r="I173" s="23">
        <f>Data!J65*$D149</f>
        <v>2.09555440209085E-2</v>
      </c>
      <c r="J173" s="23">
        <f>Data!K65*$D149</f>
        <v>2.1853474378261961E-2</v>
      </c>
      <c r="K173" s="23">
        <f>Data!L65*$D149</f>
        <v>2.2972640520944099E-2</v>
      </c>
      <c r="L173" s="23">
        <f>Data!M65*$D149</f>
        <v>2.3453723332586236E-2</v>
      </c>
      <c r="M173" s="23">
        <f>Data!N65*$D149</f>
        <v>2.3928699527993074E-2</v>
      </c>
      <c r="N173" s="23">
        <f>Data!O65*$D149</f>
        <v>2.4419620590437088E-2</v>
      </c>
      <c r="O173" s="23">
        <f>Data!P65*$D149</f>
        <v>2.4880796652111327E-2</v>
      </c>
      <c r="P173" s="23">
        <f>Data!Q65*$D149</f>
        <v>2.4934384777214613E-2</v>
      </c>
      <c r="Q173" s="23">
        <f>Data!R65*$D149</f>
        <v>2.5037845503527313E-2</v>
      </c>
      <c r="R173" s="23">
        <f>Data!S65*$D149</f>
        <v>2.5131035004709045E-2</v>
      </c>
      <c r="S173" s="23">
        <f>Data!T65*$D149</f>
        <v>2.5254067513252879E-2</v>
      </c>
      <c r="T173" s="23">
        <f>Data!U65*$D149</f>
        <v>2.5297397838785783E-2</v>
      </c>
      <c r="U173" s="23">
        <f>Data!V65*$D149</f>
        <v>2.529966877235993E-2</v>
      </c>
      <c r="V173" s="23">
        <f>Data!W65*$D149</f>
        <v>2.5287950943075163E-2</v>
      </c>
      <c r="W173" s="23">
        <f>Data!X65*$D149</f>
        <v>2.5290552816717906E-2</v>
      </c>
      <c r="X173" s="23">
        <f>Data!Y65*$D149</f>
        <v>2.5309863471795521E-2</v>
      </c>
      <c r="Y173" s="23">
        <f>Data!Z65*$D149</f>
        <v>2.5462900094428562E-2</v>
      </c>
      <c r="Z173" s="23">
        <f>Data!AA65*$D149</f>
        <v>2.5565220990647002E-2</v>
      </c>
      <c r="AA173" s="23">
        <f>Data!AB65*$D149</f>
        <v>2.56555300378037E-2</v>
      </c>
      <c r="AB173" s="23">
        <f>Data!AC65*$D149</f>
        <v>2.5721212579166354E-2</v>
      </c>
      <c r="AC173" s="23">
        <f>Data!AD65*$D149</f>
        <v>2.5721460952037305E-2</v>
      </c>
      <c r="AD173" s="23">
        <f>Data!AE65*$D149</f>
        <v>2.5698156192683549E-2</v>
      </c>
      <c r="AE173" s="23">
        <f>Data!AF65*$D149</f>
        <v>2.5656328858658931E-2</v>
      </c>
      <c r="AF173" s="23">
        <f>Data!AG65*$D149</f>
        <v>2.5643599413383553E-2</v>
      </c>
      <c r="AG173" s="23">
        <f>Data!AH65*$D149</f>
        <v>2.5628202309218528E-2</v>
      </c>
      <c r="AH173" s="23">
        <f>Data!AI65*$D149</f>
        <v>2.5628425173524358E-2</v>
      </c>
      <c r="AI173" s="23">
        <f>Data!AJ65*$D149</f>
        <v>2.5499694857065245E-2</v>
      </c>
    </row>
    <row r="174" spans="1:35" ht="15.75" customHeight="1" x14ac:dyDescent="0.2">
      <c r="A174" s="16" t="s">
        <v>524</v>
      </c>
      <c r="B174" s="10"/>
      <c r="C174" s="10"/>
      <c r="D174" s="23">
        <f>Data!E66*$D150</f>
        <v>0.1088213324779251</v>
      </c>
      <c r="E174" s="23">
        <f>Data!F66*$D150</f>
        <v>0.10695320331310709</v>
      </c>
      <c r="F174" s="23">
        <f>Data!G66*$D150</f>
        <v>0.1075006245047468</v>
      </c>
      <c r="G174" s="23">
        <f>Data!H66*$D150</f>
        <v>0.10795252014766175</v>
      </c>
      <c r="H174" s="23">
        <f>Data!I66*$D150</f>
        <v>0.10664725895322269</v>
      </c>
      <c r="I174" s="23">
        <f>Data!J66*$D150</f>
        <v>0.10609173543576565</v>
      </c>
      <c r="J174" s="23">
        <f>Data!K66*$D150</f>
        <v>0.10509856415157198</v>
      </c>
      <c r="K174" s="23">
        <f>Data!L66*$D150</f>
        <v>0.10537891200890956</v>
      </c>
      <c r="L174" s="23">
        <f>Data!M66*$D150</f>
        <v>0.10474575854371897</v>
      </c>
      <c r="M174" s="23">
        <f>Data!N66*$D150</f>
        <v>0.10401191673047795</v>
      </c>
      <c r="N174" s="23">
        <f>Data!O66*$D150</f>
        <v>0.10336844840708448</v>
      </c>
      <c r="O174" s="23">
        <f>Data!P66*$D150</f>
        <v>0.10278100830443189</v>
      </c>
      <c r="P174" s="23">
        <f>Data!Q66*$D150</f>
        <v>0.1023402773577053</v>
      </c>
      <c r="Q174" s="23">
        <f>Data!R66*$D150</f>
        <v>0.10212377341120731</v>
      </c>
      <c r="R174" s="23">
        <f>Data!S66*$D150</f>
        <v>0.10200006962463387</v>
      </c>
      <c r="S174" s="23">
        <f>Data!T66*$D150</f>
        <v>0.10190284439993814</v>
      </c>
      <c r="T174" s="23">
        <f>Data!U66*$D150</f>
        <v>0.10164922012095914</v>
      </c>
      <c r="U174" s="23">
        <f>Data!V66*$D150</f>
        <v>0.10133952600200136</v>
      </c>
      <c r="V174" s="23">
        <f>Data!W66*$D150</f>
        <v>0.10108155922544884</v>
      </c>
      <c r="W174" s="23">
        <f>Data!X66*$D150</f>
        <v>0.10079265861473606</v>
      </c>
      <c r="X174" s="23">
        <f>Data!Y66*$D150</f>
        <v>0.10063043152459972</v>
      </c>
      <c r="Y174" s="23">
        <f>Data!Z66*$D150</f>
        <v>0.10083682602397188</v>
      </c>
      <c r="Z174" s="23">
        <f>Data!AA66*$D150</f>
        <v>0.1009102470584598</v>
      </c>
      <c r="AA174" s="23">
        <f>Data!AB66*$D150</f>
        <v>0.10101540007668514</v>
      </c>
      <c r="AB174" s="23">
        <f>Data!AC66*$D150</f>
        <v>0.10106505786892508</v>
      </c>
      <c r="AC174" s="23">
        <f>Data!AD66*$D150</f>
        <v>0.10096660286287915</v>
      </c>
      <c r="AD174" s="23">
        <f>Data!AE66*$D150</f>
        <v>0.10081177191407296</v>
      </c>
      <c r="AE174" s="23">
        <f>Data!AF66*$D150</f>
        <v>0.10067532592794159</v>
      </c>
      <c r="AF174" s="23">
        <f>Data!AG66*$D150</f>
        <v>0.10057045954543491</v>
      </c>
      <c r="AG174" s="23">
        <f>Data!AH66*$D150</f>
        <v>0.10045527830472532</v>
      </c>
      <c r="AH174" s="23">
        <f>Data!AI66*$D150</f>
        <v>0.10037235130206017</v>
      </c>
      <c r="AI174" s="23">
        <f>Data!AJ66*$D150</f>
        <v>9.9971188838788583E-2</v>
      </c>
    </row>
    <row r="175" spans="1:35" ht="15.75" customHeight="1" x14ac:dyDescent="0.2">
      <c r="A175" s="16" t="s">
        <v>525</v>
      </c>
      <c r="B175" s="10"/>
      <c r="C175" s="10"/>
      <c r="D175" s="23">
        <f>Data!E67*$D151</f>
        <v>2.7458104875362713E-2</v>
      </c>
      <c r="E175" s="23">
        <f>Data!F67*$D151</f>
        <v>2.7677238217902671E-2</v>
      </c>
      <c r="F175" s="23">
        <f>Data!G67*$D151</f>
        <v>2.8635916551823161E-2</v>
      </c>
      <c r="G175" s="23">
        <f>Data!H67*$D151</f>
        <v>2.9188822756242773E-2</v>
      </c>
      <c r="H175" s="23">
        <f>Data!I67*$D151</f>
        <v>2.9179934363852793E-2</v>
      </c>
      <c r="I175" s="23">
        <f>Data!J67*$D151</f>
        <v>2.9274281819635591E-2</v>
      </c>
      <c r="J175" s="23">
        <f>Data!K67*$D151</f>
        <v>2.9393895509174654E-2</v>
      </c>
      <c r="K175" s="23">
        <f>Data!L67*$D151</f>
        <v>2.9605464890877033E-2</v>
      </c>
      <c r="L175" s="23">
        <f>Data!M67*$D151</f>
        <v>2.9526200381141406E-2</v>
      </c>
      <c r="M175" s="23">
        <f>Data!N67*$D151</f>
        <v>2.9452717589074754E-2</v>
      </c>
      <c r="N175" s="23">
        <f>Data!O67*$D151</f>
        <v>2.9387941944330094E-2</v>
      </c>
      <c r="O175" s="23">
        <f>Data!P67*$D151</f>
        <v>2.92725042754132E-2</v>
      </c>
      <c r="P175" s="23">
        <f>Data!Q67*$D151</f>
        <v>2.9150243065325383E-2</v>
      </c>
      <c r="Q175" s="23">
        <f>Data!R67*$D151</f>
        <v>2.9084514205778685E-2</v>
      </c>
      <c r="R175" s="23">
        <f>Data!S67*$D151</f>
        <v>2.8987109749849069E-2</v>
      </c>
      <c r="S175" s="23">
        <f>Data!T67*$D151</f>
        <v>2.8965066993190968E-2</v>
      </c>
      <c r="T175" s="23">
        <f>Data!U67*$D151</f>
        <v>2.8846577023073465E-2</v>
      </c>
      <c r="U175" s="23">
        <f>Data!V67*$D151</f>
        <v>2.8697632511308892E-2</v>
      </c>
      <c r="V175" s="23">
        <f>Data!W67*$D151</f>
        <v>2.8517874995429439E-2</v>
      </c>
      <c r="W175" s="23">
        <f>Data!X67*$D151</f>
        <v>2.8385370082609863E-2</v>
      </c>
      <c r="X175" s="23">
        <f>Data!Y67*$D151</f>
        <v>2.8279463890435314E-2</v>
      </c>
      <c r="Y175" s="23">
        <f>Data!Z67*$D151</f>
        <v>2.8344501333611518E-2</v>
      </c>
      <c r="Z175" s="23">
        <f>Data!AA67*$D151</f>
        <v>2.8354206671363527E-2</v>
      </c>
      <c r="AA175" s="23">
        <f>Data!AB67*$D151</f>
        <v>2.8347207926626879E-2</v>
      </c>
      <c r="AB175" s="23">
        <f>Data!AC67*$D151</f>
        <v>2.8310953542804031E-2</v>
      </c>
      <c r="AC175" s="23">
        <f>Data!AD67*$D151</f>
        <v>2.8186258949858899E-2</v>
      </c>
      <c r="AD175" s="23">
        <f>Data!AE67*$D151</f>
        <v>2.8040866170148959E-2</v>
      </c>
      <c r="AE175" s="23">
        <f>Data!AF67*$D151</f>
        <v>2.7849623758461013E-2</v>
      </c>
      <c r="AF175" s="23">
        <f>Data!AG67*$D151</f>
        <v>2.7726578495634618E-2</v>
      </c>
      <c r="AG175" s="23">
        <f>Data!AH67*$D151</f>
        <v>2.7603389579309884E-2</v>
      </c>
      <c r="AH175" s="23">
        <f>Data!AI67*$D151</f>
        <v>2.7504842608173884E-2</v>
      </c>
      <c r="AI175" s="23">
        <f>Data!AJ67*$D151</f>
        <v>2.7224917655994964E-2</v>
      </c>
    </row>
    <row r="176" spans="1:35" ht="15.75" customHeight="1" x14ac:dyDescent="0.2">
      <c r="A176" s="16" t="s">
        <v>526</v>
      </c>
      <c r="B176" s="10"/>
      <c r="C176" s="10"/>
      <c r="D176" s="23">
        <f>Data!E68*$D152</f>
        <v>1.4438204980632561E-2</v>
      </c>
      <c r="E176" s="23">
        <f>Data!F68*$D152</f>
        <v>5.9489524932156337E-3</v>
      </c>
      <c r="F176" s="23">
        <f>Data!G68*$D152</f>
        <v>8.6421723076728144E-3</v>
      </c>
      <c r="G176" s="23">
        <f>Data!H68*$D152</f>
        <v>1.1375088819688651E-2</v>
      </c>
      <c r="H176" s="23">
        <f>Data!I68*$D152</f>
        <v>1.2613996194735471E-2</v>
      </c>
      <c r="I176" s="23">
        <f>Data!J68*$D152</f>
        <v>1.3927245597726835E-2</v>
      </c>
      <c r="J176" s="23">
        <f>Data!K68*$D152</f>
        <v>1.5201677677378324E-2</v>
      </c>
      <c r="K176" s="23">
        <f>Data!L68*$D152</f>
        <v>1.6647990496509894E-2</v>
      </c>
      <c r="L176" s="23">
        <f>Data!M68*$D152</f>
        <v>1.7290871451627467E-2</v>
      </c>
      <c r="M176" s="23">
        <f>Data!N68*$D152</f>
        <v>1.7920111365905454E-2</v>
      </c>
      <c r="N176" s="23">
        <f>Data!O68*$D152</f>
        <v>1.8566022470048665E-2</v>
      </c>
      <c r="O176" s="23">
        <f>Data!P68*$D152</f>
        <v>1.9205550391408362E-2</v>
      </c>
      <c r="P176" s="23">
        <f>Data!Q68*$D152</f>
        <v>1.9198001198687437E-2</v>
      </c>
      <c r="Q176" s="23">
        <f>Data!R68*$D152</f>
        <v>1.922324863665887E-2</v>
      </c>
      <c r="R176" s="23">
        <f>Data!S68*$D152</f>
        <v>1.9246595015250462E-2</v>
      </c>
      <c r="S176" s="23">
        <f>Data!T68*$D152</f>
        <v>1.9276593759115435E-2</v>
      </c>
      <c r="T176" s="23">
        <f>Data!U68*$D152</f>
        <v>1.9256660829304374E-2</v>
      </c>
      <c r="U176" s="23">
        <f>Data!V68*$D152</f>
        <v>1.9216065961742107E-2</v>
      </c>
      <c r="V176" s="23">
        <f>Data!W68*$D152</f>
        <v>1.9170400931222242E-2</v>
      </c>
      <c r="W176" s="23">
        <f>Data!X68*$D152</f>
        <v>1.9122302517845063E-2</v>
      </c>
      <c r="X176" s="23">
        <f>Data!Y68*$D152</f>
        <v>1.909329726546391E-2</v>
      </c>
      <c r="Y176" s="23">
        <f>Data!Z68*$D152</f>
        <v>1.9138880400064163E-2</v>
      </c>
      <c r="Z176" s="23">
        <f>Data!AA68*$D152</f>
        <v>1.9153917027927292E-2</v>
      </c>
      <c r="AA176" s="23">
        <f>Data!AB68*$D152</f>
        <v>1.9165276394744246E-2</v>
      </c>
      <c r="AB176" s="23">
        <f>Data!AC68*$D152</f>
        <v>1.9161083592171342E-2</v>
      </c>
      <c r="AC176" s="23">
        <f>Data!AD68*$D152</f>
        <v>1.9117521675718223E-2</v>
      </c>
      <c r="AD176" s="23">
        <f>Data!AE68*$D152</f>
        <v>1.9060549638067709E-2</v>
      </c>
      <c r="AE176" s="23">
        <f>Data!AF68*$D152</f>
        <v>1.8999536506678984E-2</v>
      </c>
      <c r="AF176" s="23">
        <f>Data!AG68*$D152</f>
        <v>1.8952136222452592E-2</v>
      </c>
      <c r="AG176" s="23">
        <f>Data!AH68*$D152</f>
        <v>1.8900837155430263E-2</v>
      </c>
      <c r="AH176" s="23">
        <f>Data!AI68*$D152</f>
        <v>1.8857802863508414E-2</v>
      </c>
      <c r="AI176" s="23">
        <f>Data!AJ68*$D152</f>
        <v>1.8740040558775001E-2</v>
      </c>
    </row>
    <row r="177" spans="1:35" ht="15.75" customHeight="1" x14ac:dyDescent="0.2">
      <c r="A177" s="16" t="s">
        <v>528</v>
      </c>
      <c r="B177" s="10"/>
      <c r="C177" s="10"/>
      <c r="D177" s="23">
        <f>Data!E70*$D153</f>
        <v>5.2432861607517332E-2</v>
      </c>
      <c r="E177" s="23">
        <f>Data!F70*$D153</f>
        <v>6.5538753224184149E-2</v>
      </c>
      <c r="F177" s="23">
        <f>Data!G70*$D153</f>
        <v>6.5202129827709746E-2</v>
      </c>
      <c r="G177" s="23">
        <f>Data!H70*$D153</f>
        <v>6.4549412027430558E-2</v>
      </c>
      <c r="H177" s="23">
        <f>Data!I70*$D153</f>
        <v>6.4096967302222224E-2</v>
      </c>
      <c r="I177" s="23">
        <f>Data!J70*$D153</f>
        <v>6.3643227240864728E-2</v>
      </c>
      <c r="J177" s="23">
        <f>Data!K70*$D153</f>
        <v>6.3190048737167354E-2</v>
      </c>
      <c r="K177" s="23">
        <f>Data!L70*$D153</f>
        <v>6.2760917977349423E-2</v>
      </c>
      <c r="L177" s="23">
        <f>Data!M70*$D153</f>
        <v>6.2440473648305794E-2</v>
      </c>
      <c r="M177" s="23">
        <f>Data!N70*$D153</f>
        <v>6.2124061053026494E-2</v>
      </c>
      <c r="N177" s="23">
        <f>Data!O70*$D153</f>
        <v>6.1848586477295381E-2</v>
      </c>
      <c r="O177" s="23">
        <f>Data!P70*$D153</f>
        <v>6.1545721307236199E-2</v>
      </c>
      <c r="P177" s="23">
        <f>Data!Q70*$D153</f>
        <v>6.1485549508503143E-2</v>
      </c>
      <c r="Q177" s="23">
        <f>Data!R70*$D153</f>
        <v>6.1476056141969639E-2</v>
      </c>
      <c r="R177" s="23">
        <f>Data!S70*$D153</f>
        <v>6.1467101885509585E-2</v>
      </c>
      <c r="S177" s="23">
        <f>Data!T70*$D153</f>
        <v>6.1520835029463213E-2</v>
      </c>
      <c r="T177" s="23">
        <f>Data!U70*$D153</f>
        <v>6.1559040331328495E-2</v>
      </c>
      <c r="U177" s="23">
        <f>Data!V70*$D153</f>
        <v>6.1568458749908669E-2</v>
      </c>
      <c r="V177" s="23">
        <f>Data!W70*$D153</f>
        <v>6.1589096300579453E-2</v>
      </c>
      <c r="W177" s="23">
        <f>Data!X70*$D153</f>
        <v>6.1637030729970538E-2</v>
      </c>
      <c r="X177" s="23">
        <f>Data!Y70*$D153</f>
        <v>6.1702031581120365E-2</v>
      </c>
      <c r="Y177" s="23">
        <f>Data!Z70*$D153</f>
        <v>6.1854396231654653E-2</v>
      </c>
      <c r="Z177" s="23">
        <f>Data!AA70*$D153</f>
        <v>6.1981769849011464E-2</v>
      </c>
      <c r="AA177" s="23">
        <f>Data!AB70*$D153</f>
        <v>6.2106976108942141E-2</v>
      </c>
      <c r="AB177" s="23">
        <f>Data!AC70*$D153</f>
        <v>6.2221341288487893E-2</v>
      </c>
      <c r="AC177" s="23">
        <f>Data!AD70*$D153</f>
        <v>6.2309476401670276E-2</v>
      </c>
      <c r="AD177" s="23">
        <f>Data!AE70*$D153</f>
        <v>6.2392595276549188E-2</v>
      </c>
      <c r="AE177" s="23">
        <f>Data!AF70*$D153</f>
        <v>6.2448458365284489E-2</v>
      </c>
      <c r="AF177" s="23">
        <f>Data!AG70*$D153</f>
        <v>6.2545712473226961E-2</v>
      </c>
      <c r="AG177" s="23">
        <f>Data!AH70*$D153</f>
        <v>6.2634289300942794E-2</v>
      </c>
      <c r="AH177" s="23">
        <f>Data!AI70*$D153</f>
        <v>6.2738929155559384E-2</v>
      </c>
      <c r="AI177" s="23">
        <f>Data!AJ70*$D153</f>
        <v>6.2723888045842238E-2</v>
      </c>
    </row>
    <row r="178" spans="1:35" ht="15.75" customHeight="1" x14ac:dyDescent="0.2">
      <c r="A178" s="16" t="s">
        <v>529</v>
      </c>
      <c r="B178" s="10"/>
      <c r="C178" s="10"/>
      <c r="D178" s="23">
        <f>Data!E71*$D154</f>
        <v>0</v>
      </c>
      <c r="E178" s="23">
        <f>Data!F71*$D154</f>
        <v>0</v>
      </c>
      <c r="F178" s="23">
        <f>Data!G71*$D154</f>
        <v>0</v>
      </c>
      <c r="G178" s="23">
        <f>Data!H71*$D154</f>
        <v>0</v>
      </c>
      <c r="H178" s="23">
        <f>Data!I71*$D154</f>
        <v>0</v>
      </c>
      <c r="I178" s="23">
        <f>Data!J71*$D154</f>
        <v>0</v>
      </c>
      <c r="J178" s="23">
        <f>Data!K71*$D154</f>
        <v>0</v>
      </c>
      <c r="K178" s="23">
        <f>Data!L71*$D154</f>
        <v>0</v>
      </c>
      <c r="L178" s="23">
        <f>Data!M71*$D154</f>
        <v>0</v>
      </c>
      <c r="M178" s="23">
        <f>Data!N71*$D154</f>
        <v>0</v>
      </c>
      <c r="N178" s="23">
        <f>Data!O71*$D154</f>
        <v>0</v>
      </c>
      <c r="O178" s="23">
        <f>Data!P71*$D154</f>
        <v>0</v>
      </c>
      <c r="P178" s="23">
        <f>Data!Q71*$D154</f>
        <v>0</v>
      </c>
      <c r="Q178" s="23">
        <f>Data!R71*$D154</f>
        <v>0</v>
      </c>
      <c r="R178" s="23">
        <f>Data!S71*$D154</f>
        <v>0</v>
      </c>
      <c r="S178" s="23">
        <f>Data!T71*$D154</f>
        <v>0</v>
      </c>
      <c r="T178" s="23">
        <f>Data!U71*$D154</f>
        <v>0</v>
      </c>
      <c r="U178" s="23">
        <f>Data!V71*$D154</f>
        <v>0</v>
      </c>
      <c r="V178" s="23">
        <f>Data!W71*$D154</f>
        <v>0</v>
      </c>
      <c r="W178" s="23">
        <f>Data!X71*$D154</f>
        <v>0</v>
      </c>
      <c r="X178" s="23">
        <f>Data!Y71*$D154</f>
        <v>0</v>
      </c>
      <c r="Y178" s="23">
        <f>Data!Z71*$D154</f>
        <v>0</v>
      </c>
      <c r="Z178" s="23">
        <f>Data!AA71*$D154</f>
        <v>0</v>
      </c>
      <c r="AA178" s="23">
        <f>Data!AB71*$D154</f>
        <v>0</v>
      </c>
      <c r="AB178" s="23">
        <f>Data!AC71*$D154</f>
        <v>0</v>
      </c>
      <c r="AC178" s="23">
        <f>Data!AD71*$D154</f>
        <v>0</v>
      </c>
      <c r="AD178" s="23">
        <f>Data!AE71*$D154</f>
        <v>0</v>
      </c>
      <c r="AE178" s="23">
        <f>Data!AF71*$D154</f>
        <v>0</v>
      </c>
      <c r="AF178" s="23">
        <f>Data!AG71*$D154</f>
        <v>0</v>
      </c>
      <c r="AG178" s="23">
        <f>Data!AH71*$D154</f>
        <v>0</v>
      </c>
      <c r="AH178" s="23">
        <f>Data!AI71*$D154</f>
        <v>0</v>
      </c>
      <c r="AI178" s="23">
        <f>Data!AJ71*$D154</f>
        <v>0</v>
      </c>
    </row>
    <row r="179" spans="1:35" ht="15.75" customHeight="1" x14ac:dyDescent="0.2">
      <c r="A179" s="16" t="s">
        <v>530</v>
      </c>
      <c r="B179" s="10"/>
      <c r="C179" s="10"/>
      <c r="D179" s="23">
        <f>Data!E72*$D155</f>
        <v>2.0190706492800001</v>
      </c>
      <c r="E179" s="23">
        <f>Data!F72*$D155</f>
        <v>1.8298544755199999</v>
      </c>
      <c r="F179" s="23">
        <f>Data!G72*$D155</f>
        <v>1.91444600704</v>
      </c>
      <c r="G179" s="23">
        <f>Data!H72*$D155</f>
        <v>2.0102047510399998</v>
      </c>
      <c r="H179" s="23">
        <f>Data!I72*$D155</f>
        <v>2.0540339510400001</v>
      </c>
      <c r="I179" s="23">
        <f>Data!J72*$D155</f>
        <v>2.09696897216</v>
      </c>
      <c r="J179" s="23">
        <f>Data!K72*$D155</f>
        <v>2.1321089305599998</v>
      </c>
      <c r="K179" s="23">
        <f>Data!L72*$D155</f>
        <v>2.1864538268799998</v>
      </c>
      <c r="L179" s="23">
        <f>Data!M72*$D155</f>
        <v>2.2103420870399999</v>
      </c>
      <c r="M179" s="23">
        <f>Data!N72*$D155</f>
        <v>2.2321168380800001</v>
      </c>
      <c r="N179" s="23">
        <f>Data!O72*$D155</f>
        <v>2.2552845171200002</v>
      </c>
      <c r="O179" s="23">
        <f>Data!P72*$D155</f>
        <v>2.28544570592</v>
      </c>
      <c r="P179" s="23">
        <f>Data!Q72*$D155</f>
        <v>2.2891384060800002</v>
      </c>
      <c r="Q179" s="23">
        <f>Data!R72*$D155</f>
        <v>2.2940716716799998</v>
      </c>
      <c r="R179" s="23">
        <f>Data!S72*$D155</f>
        <v>2.3029136550399998</v>
      </c>
      <c r="S179" s="23">
        <f>Data!T72*$D155</f>
        <v>2.3122325961599999</v>
      </c>
      <c r="T179" s="23">
        <f>Data!U72*$D155</f>
        <v>2.3243748076799999</v>
      </c>
      <c r="U179" s="23">
        <f>Data!V72*$D155</f>
        <v>2.3342486448000002</v>
      </c>
      <c r="V179" s="23">
        <f>Data!W72*$D155</f>
        <v>2.3439712822400001</v>
      </c>
      <c r="W179" s="23">
        <f>Data!X72*$D155</f>
        <v>2.3522631980800002</v>
      </c>
      <c r="X179" s="23">
        <f>Data!Y72*$D155</f>
        <v>2.36253319808</v>
      </c>
      <c r="Y179" s="23">
        <f>Data!Z72*$D155</f>
        <v>2.3738761318399999</v>
      </c>
      <c r="Z179" s="23">
        <f>Data!AA72*$D155</f>
        <v>2.3837758303999999</v>
      </c>
      <c r="AA179" s="23">
        <f>Data!AB72*$D155</f>
        <v>2.3942427363199998</v>
      </c>
      <c r="AB179" s="23">
        <f>Data!AC72*$D155</f>
        <v>2.4046587536000001</v>
      </c>
      <c r="AC179" s="23">
        <f>Data!AD72*$D155</f>
        <v>2.4161687123200002</v>
      </c>
      <c r="AD179" s="23">
        <f>Data!AE72*$D155</f>
        <v>2.4275870563200002</v>
      </c>
      <c r="AE179" s="23">
        <f>Data!AF72*$D155</f>
        <v>2.4403890758400002</v>
      </c>
      <c r="AF179" s="23">
        <f>Data!AG72*$D155</f>
        <v>2.4513437593599998</v>
      </c>
      <c r="AG179" s="23">
        <f>Data!AH72*$D155</f>
        <v>2.4614413497599998</v>
      </c>
      <c r="AH179" s="23">
        <f>Data!AI72*$D155</f>
        <v>2.4720569779199999</v>
      </c>
      <c r="AI179" s="23">
        <f>Data!AJ72*$D155</f>
        <v>2.4821672588800001</v>
      </c>
    </row>
    <row r="180" spans="1:35" ht="15.75" customHeight="1" x14ac:dyDescent="0.2">
      <c r="A180" s="16" t="s">
        <v>531</v>
      </c>
      <c r="B180" s="10"/>
      <c r="C180" s="10"/>
      <c r="D180" s="23">
        <f>Data!E73*$D156</f>
        <v>5.5839578189010716E-3</v>
      </c>
      <c r="E180" s="23">
        <f>Data!F73*$D156</f>
        <v>5.4801339311743545E-3</v>
      </c>
      <c r="F180" s="23">
        <f>Data!G73*$D156</f>
        <v>5.8723227497461993E-3</v>
      </c>
      <c r="G180" s="23">
        <f>Data!H73*$D156</f>
        <v>6.1432324379875371E-3</v>
      </c>
      <c r="H180" s="23">
        <f>Data!I73*$D156</f>
        <v>6.2407731633571618E-3</v>
      </c>
      <c r="I180" s="23">
        <f>Data!J73*$D156</f>
        <v>6.3668646858818997E-3</v>
      </c>
      <c r="J180" s="23">
        <f>Data!K73*$D156</f>
        <v>6.515258749662199E-3</v>
      </c>
      <c r="K180" s="23">
        <f>Data!L73*$D156</f>
        <v>6.6619054767314383E-3</v>
      </c>
      <c r="L180" s="23">
        <f>Data!M73*$D156</f>
        <v>6.7189003378349578E-3</v>
      </c>
      <c r="M180" s="23">
        <f>Data!N73*$D156</f>
        <v>6.777956022489361E-3</v>
      </c>
      <c r="N180" s="23">
        <f>Data!O73*$D156</f>
        <v>6.8393665504716157E-3</v>
      </c>
      <c r="O180" s="23">
        <f>Data!P73*$D156</f>
        <v>6.8755618618278579E-3</v>
      </c>
      <c r="P180" s="23">
        <f>Data!Q73*$D156</f>
        <v>6.8931775398807238E-3</v>
      </c>
      <c r="Q180" s="23">
        <f>Data!R73*$D156</f>
        <v>6.9251330592019879E-3</v>
      </c>
      <c r="R180" s="23">
        <f>Data!S73*$D156</f>
        <v>6.9404825026269119E-3</v>
      </c>
      <c r="S180" s="23">
        <f>Data!T73*$D156</f>
        <v>6.9795240328286746E-3</v>
      </c>
      <c r="T180" s="23">
        <f>Data!U73*$D156</f>
        <v>6.9813707186881149E-3</v>
      </c>
      <c r="U180" s="23">
        <f>Data!V73*$D156</f>
        <v>6.968130430832207E-3</v>
      </c>
      <c r="V180" s="23">
        <f>Data!W73*$D156</f>
        <v>6.9412685691995777E-3</v>
      </c>
      <c r="W180" s="23">
        <f>Data!X73*$D156</f>
        <v>6.9306408954348878E-3</v>
      </c>
      <c r="X180" s="23">
        <f>Data!Y73*$D156</f>
        <v>6.922785599932463E-3</v>
      </c>
      <c r="Y180" s="23">
        <f>Data!Z73*$D156</f>
        <v>6.9690447115085281E-3</v>
      </c>
      <c r="Z180" s="23">
        <f>Data!AA73*$D156</f>
        <v>6.995436678520435E-3</v>
      </c>
      <c r="AA180" s="23">
        <f>Data!AB73*$D156</f>
        <v>7.0125488980510974E-3</v>
      </c>
      <c r="AB180" s="23">
        <f>Data!AC73*$D156</f>
        <v>7.0187622474931115E-3</v>
      </c>
      <c r="AC180" s="23">
        <f>Data!AD73*$D156</f>
        <v>6.9943787443457785E-3</v>
      </c>
      <c r="AD180" s="23">
        <f>Data!AE73*$D156</f>
        <v>6.9621506861444957E-3</v>
      </c>
      <c r="AE180" s="23">
        <f>Data!AF73*$D156</f>
        <v>6.911700114551585E-3</v>
      </c>
      <c r="AF180" s="23">
        <f>Data!AG73*$D156</f>
        <v>6.8831694557373599E-3</v>
      </c>
      <c r="AG180" s="23">
        <f>Data!AH73*$D156</f>
        <v>6.8540930478850669E-3</v>
      </c>
      <c r="AH180" s="23">
        <f>Data!AI73*$D156</f>
        <v>6.8318844855536501E-3</v>
      </c>
      <c r="AI180" s="23">
        <f>Data!AJ73*$D156</f>
        <v>6.7507014632094131E-3</v>
      </c>
    </row>
    <row r="181" spans="1:35" ht="15.75" customHeight="1" x14ac:dyDescent="0.2">
      <c r="A181" s="16" t="s">
        <v>543</v>
      </c>
      <c r="B181" s="10"/>
      <c r="C181" s="10"/>
      <c r="D181" s="23">
        <f>Data!E74*$D157</f>
        <v>0.21204175065392128</v>
      </c>
      <c r="E181" s="23">
        <f>Data!F74*$D157</f>
        <v>0.20227957981880965</v>
      </c>
      <c r="F181" s="23">
        <f>Data!G74*$D157</f>
        <v>0.21003418495935003</v>
      </c>
      <c r="G181" s="23">
        <f>Data!H74*$D157</f>
        <v>0.21620898827434787</v>
      </c>
      <c r="H181" s="23">
        <f>Data!I74*$D157</f>
        <v>0.21756598688036263</v>
      </c>
      <c r="I181" s="23">
        <f>Data!J74*$D157</f>
        <v>0.21995823382002261</v>
      </c>
      <c r="J181" s="23">
        <f>Data!K74*$D157</f>
        <v>0.22220722465794096</v>
      </c>
      <c r="K181" s="23">
        <f>Data!L74*$D157</f>
        <v>0.22517252084185493</v>
      </c>
      <c r="L181" s="23">
        <f>Data!M74*$D157</f>
        <v>0.22545260220181473</v>
      </c>
      <c r="M181" s="23">
        <f>Data!N74*$D157</f>
        <v>0.22546421732556099</v>
      </c>
      <c r="N181" s="23">
        <f>Data!O74*$D157</f>
        <v>0.22568372255612934</v>
      </c>
      <c r="O181" s="23">
        <f>Data!P74*$D157</f>
        <v>0.22538798967763127</v>
      </c>
      <c r="P181" s="23">
        <f>Data!Q74*$D157</f>
        <v>0.22444998737830063</v>
      </c>
      <c r="Q181" s="23">
        <f>Data!R74*$D157</f>
        <v>0.22395998798059122</v>
      </c>
      <c r="R181" s="23">
        <f>Data!S74*$D157</f>
        <v>0.22336143419888055</v>
      </c>
      <c r="S181" s="23">
        <f>Data!T74*$D157</f>
        <v>0.22326689207246914</v>
      </c>
      <c r="T181" s="23">
        <f>Data!U74*$D157</f>
        <v>0.2225868464805206</v>
      </c>
      <c r="U181" s="23">
        <f>Data!V74*$D157</f>
        <v>0.22167871202583911</v>
      </c>
      <c r="V181" s="23">
        <f>Data!W74*$D157</f>
        <v>0.22070465404098238</v>
      </c>
      <c r="W181" s="23">
        <f>Data!X74*$D157</f>
        <v>0.21999992287077313</v>
      </c>
      <c r="X181" s="23">
        <f>Data!Y74*$D157</f>
        <v>0.21950447403801945</v>
      </c>
      <c r="Y181" s="23">
        <f>Data!Z74*$D157</f>
        <v>0.21995135053510706</v>
      </c>
      <c r="Z181" s="23">
        <f>Data!AA74*$D157</f>
        <v>0.22003374454301669</v>
      </c>
      <c r="AA181" s="23">
        <f>Data!AB74*$D157</f>
        <v>0.22009313318157381</v>
      </c>
      <c r="AB181" s="23">
        <f>Data!AC74*$D157</f>
        <v>0.2199752372925125</v>
      </c>
      <c r="AC181" s="23">
        <f>Data!AD74*$D157</f>
        <v>0.21931422243270321</v>
      </c>
      <c r="AD181" s="23">
        <f>Data!AE74*$D157</f>
        <v>0.21852312328864909</v>
      </c>
      <c r="AE181" s="23">
        <f>Data!AF74*$D157</f>
        <v>0.2174856006650395</v>
      </c>
      <c r="AF181" s="23">
        <f>Data!AG74*$D157</f>
        <v>0.21684845175301673</v>
      </c>
      <c r="AG181" s="23">
        <f>Data!AH74*$D157</f>
        <v>0.21622144316690911</v>
      </c>
      <c r="AH181" s="23">
        <f>Data!AI74*$D157</f>
        <v>0.21575645760241691</v>
      </c>
      <c r="AI181" s="23">
        <f>Data!AJ74*$D157</f>
        <v>0.2141634215305207</v>
      </c>
    </row>
    <row r="182" spans="1:35" ht="15.75" customHeight="1" x14ac:dyDescent="0.2">
      <c r="A182" s="10"/>
      <c r="B182" s="10"/>
      <c r="C182" s="10"/>
      <c r="D182" s="10"/>
      <c r="E182" s="10"/>
      <c r="F182" s="10"/>
      <c r="H182" s="10"/>
      <c r="I182" s="10"/>
      <c r="J182" s="10"/>
      <c r="K182" s="10"/>
      <c r="L182" s="10"/>
      <c r="M182" s="10"/>
    </row>
    <row r="183" spans="1:35" ht="15.75" customHeight="1" x14ac:dyDescent="0.2">
      <c r="A183" s="107" t="s">
        <v>624</v>
      </c>
      <c r="B183" s="108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</row>
    <row r="184" spans="1:35" ht="15.75" customHeight="1" x14ac:dyDescent="0.2">
      <c r="A184" s="10"/>
      <c r="B184" s="23">
        <v>2017</v>
      </c>
      <c r="C184" s="23">
        <v>2018</v>
      </c>
      <c r="D184" s="23">
        <v>2019</v>
      </c>
      <c r="E184" s="23">
        <v>2020</v>
      </c>
      <c r="F184" s="23">
        <v>2021</v>
      </c>
      <c r="G184" s="23">
        <v>2022</v>
      </c>
      <c r="H184" s="23">
        <v>2023</v>
      </c>
      <c r="I184" s="23">
        <v>2024</v>
      </c>
      <c r="J184" s="23">
        <v>2025</v>
      </c>
      <c r="K184" s="23">
        <v>2026</v>
      </c>
      <c r="L184" s="23">
        <v>2027</v>
      </c>
      <c r="M184" s="23">
        <v>2028</v>
      </c>
      <c r="N184" s="23">
        <v>2029</v>
      </c>
      <c r="O184" s="23">
        <v>2030</v>
      </c>
      <c r="P184" s="23">
        <v>2031</v>
      </c>
      <c r="Q184" s="23">
        <v>2032</v>
      </c>
      <c r="R184" s="23">
        <v>2033</v>
      </c>
      <c r="S184" s="23">
        <v>2034</v>
      </c>
      <c r="T184" s="23">
        <v>2035</v>
      </c>
      <c r="U184" s="23">
        <v>2036</v>
      </c>
      <c r="V184" s="23">
        <v>2037</v>
      </c>
      <c r="W184" s="23">
        <v>2038</v>
      </c>
      <c r="X184" s="23">
        <v>2039</v>
      </c>
      <c r="Y184" s="23">
        <v>2040</v>
      </c>
      <c r="Z184" s="23">
        <v>2041</v>
      </c>
      <c r="AA184" s="23">
        <v>2042</v>
      </c>
      <c r="AB184" s="23">
        <v>2043</v>
      </c>
      <c r="AC184" s="23">
        <v>2044</v>
      </c>
      <c r="AD184" s="23">
        <v>2045</v>
      </c>
      <c r="AE184" s="23">
        <v>2046</v>
      </c>
      <c r="AF184" s="23">
        <v>2047</v>
      </c>
      <c r="AG184" s="23">
        <v>2048</v>
      </c>
      <c r="AH184" s="23">
        <v>2049</v>
      </c>
      <c r="AI184" s="23">
        <v>2050</v>
      </c>
    </row>
    <row r="185" spans="1:35" ht="15.75" customHeight="1" x14ac:dyDescent="0.2">
      <c r="A185" s="16" t="s">
        <v>523</v>
      </c>
      <c r="B185" s="10"/>
      <c r="C185" s="10"/>
      <c r="D185" s="23">
        <f>$E149*Data!E65</f>
        <v>4.972605977280465E-2</v>
      </c>
      <c r="E185" s="23">
        <f>$E149*Data!F65</f>
        <v>4.184980908198619E-2</v>
      </c>
      <c r="F185" s="23">
        <f>$E149*Data!G65</f>
        <v>4.7392774286787918E-2</v>
      </c>
      <c r="G185" s="23">
        <f>$E149*Data!H65</f>
        <v>5.2836059768165015E-2</v>
      </c>
      <c r="H185" s="23">
        <f>$E149*Data!I65</f>
        <v>5.5000579332509354E-2</v>
      </c>
      <c r="I185" s="23">
        <f>$E149*Data!J65</f>
        <v>5.7560862063644164E-2</v>
      </c>
      <c r="J185" s="23">
        <f>$E149*Data!K65</f>
        <v>6.0027304614160226E-2</v>
      </c>
      <c r="K185" s="23">
        <f>$E149*Data!L65</f>
        <v>6.3101439454131533E-2</v>
      </c>
      <c r="L185" s="23">
        <f>$E149*Data!M65</f>
        <v>6.4422881709913282E-2</v>
      </c>
      <c r="M185" s="23">
        <f>$E149*Data!N65</f>
        <v>6.5727550261588621E-2</v>
      </c>
      <c r="N185" s="23">
        <f>$E149*Data!O65</f>
        <v>6.707601630624406E-2</v>
      </c>
      <c r="O185" s="23">
        <f>$E149*Data!P65</f>
        <v>6.8342778536162774E-2</v>
      </c>
      <c r="P185" s="23">
        <f>$E149*Data!Q65</f>
        <v>6.8489974842507365E-2</v>
      </c>
      <c r="Q185" s="23">
        <f>$E149*Data!R65</f>
        <v>6.8774161623358671E-2</v>
      </c>
      <c r="R185" s="23">
        <f>$E149*Data!S65</f>
        <v>6.9030135317859245E-2</v>
      </c>
      <c r="S185" s="23">
        <f>$E149*Data!T65</f>
        <v>6.9368082032416969E-2</v>
      </c>
      <c r="T185" s="23">
        <f>$E149*Data!U65</f>
        <v>6.9487102129851985E-2</v>
      </c>
      <c r="U185" s="23">
        <f>$E149*Data!V65</f>
        <v>6.9493339949022265E-2</v>
      </c>
      <c r="V185" s="23">
        <f>$E149*Data!W65</f>
        <v>6.9461153318387772E-2</v>
      </c>
      <c r="W185" s="23">
        <f>$E149*Data!X65</f>
        <v>6.9468300166482366E-2</v>
      </c>
      <c r="X185" s="23">
        <f>$E149*Data!Y65</f>
        <v>6.9521342833958444E-2</v>
      </c>
      <c r="Y185" s="23">
        <f>$E149*Data!Z65</f>
        <v>6.9941705097867082E-2</v>
      </c>
      <c r="Z185" s="23">
        <f>$E149*Data!AA65</f>
        <v>7.0222760983964891E-2</v>
      </c>
      <c r="AA185" s="23">
        <f>$E149*Data!AB65</f>
        <v>7.0470822623467044E-2</v>
      </c>
      <c r="AB185" s="23">
        <f>$E149*Data!AC65</f>
        <v>7.0651239972670338E-2</v>
      </c>
      <c r="AC185" s="23">
        <f>$E149*Data!AD65</f>
        <v>7.0651922205331577E-2</v>
      </c>
      <c r="AD185" s="23">
        <f>$E149*Data!AE65</f>
        <v>7.0587908499113797E-2</v>
      </c>
      <c r="AE185" s="23">
        <f>$E149*Data!AF65</f>
        <v>7.0473016831215374E-2</v>
      </c>
      <c r="AF185" s="23">
        <f>$E149*Data!AG65</f>
        <v>7.0438051485390354E-2</v>
      </c>
      <c r="AG185" s="23">
        <f>$E149*Data!AH65</f>
        <v>7.0395758592009097E-2</v>
      </c>
      <c r="AH185" s="23">
        <f>$E149*Data!AI65</f>
        <v>7.0396370757532162E-2</v>
      </c>
      <c r="AI185" s="23">
        <f>$E149*Data!AJ65</f>
        <v>7.0042773256950977E-2</v>
      </c>
    </row>
    <row r="186" spans="1:35" ht="15.75" customHeight="1" x14ac:dyDescent="0.2">
      <c r="A186" s="16" t="s">
        <v>524</v>
      </c>
      <c r="B186" s="10"/>
      <c r="C186" s="10"/>
      <c r="D186" s="23">
        <f>$E150*Data!E66</f>
        <v>0.29891133831190536</v>
      </c>
      <c r="E186" s="23">
        <f>$E150*Data!F66</f>
        <v>0.29377994563291454</v>
      </c>
      <c r="F186" s="23">
        <f>$E150*Data!G66</f>
        <v>0.2952836067008997</v>
      </c>
      <c r="G186" s="23">
        <f>$E150*Data!H66</f>
        <v>0.29652487739962441</v>
      </c>
      <c r="H186" s="23">
        <f>$E150*Data!I66</f>
        <v>0.29293957512853225</v>
      </c>
      <c r="I186" s="23">
        <f>$E150*Data!J66</f>
        <v>0.29141365852481388</v>
      </c>
      <c r="J186" s="23">
        <f>$E150*Data!K66</f>
        <v>0.28868560740678978</v>
      </c>
      <c r="K186" s="23">
        <f>$E150*Data!L66</f>
        <v>0.28945566922575017</v>
      </c>
      <c r="L186" s="23">
        <f>$E150*Data!M66</f>
        <v>0.2877165180379504</v>
      </c>
      <c r="M186" s="23">
        <f>$E150*Data!N66</f>
        <v>0.28570079526089648</v>
      </c>
      <c r="N186" s="23">
        <f>$E150*Data!O66</f>
        <v>0.28393331113506226</v>
      </c>
      <c r="O186" s="23">
        <f>$E150*Data!P66</f>
        <v>0.28231972579050141</v>
      </c>
      <c r="P186" s="23">
        <f>$E150*Data!Q66</f>
        <v>0.28110912237183583</v>
      </c>
      <c r="Q186" s="23">
        <f>$E150*Data!R66</f>
        <v>0.2805144275365134</v>
      </c>
      <c r="R186" s="23">
        <f>$E150*Data!S66</f>
        <v>0.28017463694989825</v>
      </c>
      <c r="S186" s="23">
        <f>$E150*Data!T66</f>
        <v>0.27990757789658838</v>
      </c>
      <c r="T186" s="23">
        <f>$E150*Data!U66</f>
        <v>0.2792109206242343</v>
      </c>
      <c r="U186" s="23">
        <f>$E150*Data!V66</f>
        <v>0.27836025025053918</v>
      </c>
      <c r="V186" s="23">
        <f>$E150*Data!W66</f>
        <v>0.27765166496984561</v>
      </c>
      <c r="W186" s="23">
        <f>$E150*Data!X66</f>
        <v>0.27685811037700142</v>
      </c>
      <c r="X186" s="23">
        <f>$E150*Data!Y66</f>
        <v>0.27641250366075448</v>
      </c>
      <c r="Y186" s="23">
        <f>$E150*Data!Z66</f>
        <v>0.27697942978289203</v>
      </c>
      <c r="Z186" s="23">
        <f>$E150*Data!AA66</f>
        <v>0.27718110328917334</v>
      </c>
      <c r="AA186" s="23">
        <f>$E150*Data!AB66</f>
        <v>0.27746993847148144</v>
      </c>
      <c r="AB186" s="23">
        <f>$E150*Data!AC66</f>
        <v>0.27760633890692982</v>
      </c>
      <c r="AC186" s="23">
        <f>$E150*Data!AD66</f>
        <v>0.27733590188001073</v>
      </c>
      <c r="AD186" s="23">
        <f>$E150*Data!AE66</f>
        <v>0.27691061094609259</v>
      </c>
      <c r="AE186" s="23">
        <f>$E150*Data!AF66</f>
        <v>0.27653581998008331</v>
      </c>
      <c r="AF186" s="23">
        <f>$E150*Data!AG66</f>
        <v>0.27624777213114377</v>
      </c>
      <c r="AG186" s="23">
        <f>$E150*Data!AH66</f>
        <v>0.27593139134416972</v>
      </c>
      <c r="AH186" s="23">
        <f>$E150*Data!AI66</f>
        <v>0.27570360676568312</v>
      </c>
      <c r="AI186" s="23">
        <f>$E150*Data!AJ66</f>
        <v>0.27460169038544274</v>
      </c>
    </row>
    <row r="187" spans="1:35" ht="15.75" customHeight="1" x14ac:dyDescent="0.2">
      <c r="A187" s="16" t="s">
        <v>525</v>
      </c>
      <c r="B187" s="10"/>
      <c r="C187" s="10"/>
      <c r="D187" s="23">
        <f>$E151*Data!E67</f>
        <v>7.5422150132817556E-2</v>
      </c>
      <c r="E187" s="23">
        <f>$E151*Data!F67</f>
        <v>7.6024067414988933E-2</v>
      </c>
      <c r="F187" s="23">
        <f>$E151*Data!G67</f>
        <v>7.8657373011214116E-2</v>
      </c>
      <c r="G187" s="23">
        <f>$E151*Data!H67</f>
        <v>8.0176100357780541E-2</v>
      </c>
      <c r="H187" s="23">
        <f>$E151*Data!I67</f>
        <v>8.0151685647868134E-2</v>
      </c>
      <c r="I187" s="23">
        <f>$E151*Data!J67</f>
        <v>8.0410840021667776E-2</v>
      </c>
      <c r="J187" s="23">
        <f>$E151*Data!K67</f>
        <v>8.0739395895837021E-2</v>
      </c>
      <c r="K187" s="23">
        <f>$E151*Data!L67</f>
        <v>8.1320536427665263E-2</v>
      </c>
      <c r="L187" s="23">
        <f>$E151*Data!M67</f>
        <v>8.110281201512401E-2</v>
      </c>
      <c r="M187" s="23">
        <f>$E151*Data!N67</f>
        <v>8.0900968872613388E-2</v>
      </c>
      <c r="N187" s="23">
        <f>$E151*Data!O67</f>
        <v>8.072304259455966E-2</v>
      </c>
      <c r="O187" s="23">
        <f>$E151*Data!P67</f>
        <v>8.04059574484597E-2</v>
      </c>
      <c r="P187" s="23">
        <f>$E151*Data!Q67</f>
        <v>8.0070129342895965E-2</v>
      </c>
      <c r="Q187" s="23">
        <f>$E151*Data!R67</f>
        <v>7.9889584766520708E-2</v>
      </c>
      <c r="R187" s="23">
        <f>$E151*Data!S67</f>
        <v>7.9622033399371531E-2</v>
      </c>
      <c r="S187" s="23">
        <f>$E151*Data!T67</f>
        <v>7.9561486172621723E-2</v>
      </c>
      <c r="T187" s="23">
        <f>$E151*Data!U67</f>
        <v>7.9236016940276627E-2</v>
      </c>
      <c r="U187" s="23">
        <f>$E151*Data!V67</f>
        <v>7.8826894920430074E-2</v>
      </c>
      <c r="V187" s="23">
        <f>$E151*Data!W67</f>
        <v>7.8333135485403396E-2</v>
      </c>
      <c r="W187" s="23">
        <f>$E151*Data!X67</f>
        <v>7.7969169892243284E-2</v>
      </c>
      <c r="X187" s="23">
        <f>$E151*Data!Y67</f>
        <v>7.7678265885486764E-2</v>
      </c>
      <c r="Y187" s="23">
        <f>$E151*Data!Z67</f>
        <v>7.7856911273642873E-2</v>
      </c>
      <c r="Z187" s="23">
        <f>$E151*Data!AA67</f>
        <v>7.7883569975849179E-2</v>
      </c>
      <c r="AA187" s="23">
        <f>$E151*Data!AB67</f>
        <v>7.7864345765778414E-2</v>
      </c>
      <c r="AB187" s="23">
        <f>$E151*Data!AC67</f>
        <v>7.776476192370077E-2</v>
      </c>
      <c r="AC187" s="23">
        <f>$E151*Data!AD67</f>
        <v>7.7422249781928854E-2</v>
      </c>
      <c r="AD187" s="23">
        <f>$E151*Data!AE67</f>
        <v>7.7022883689138164E-2</v>
      </c>
      <c r="AE187" s="23">
        <f>$E151*Data!AF67</f>
        <v>7.6497577447080911E-2</v>
      </c>
      <c r="AF187" s="23">
        <f>$E151*Data!AG67</f>
        <v>7.6159595698954113E-2</v>
      </c>
      <c r="AG187" s="23">
        <f>$E151*Data!AH67</f>
        <v>7.582121936220701E-2</v>
      </c>
      <c r="AH187" s="23">
        <f>$E151*Data!AI67</f>
        <v>7.5550529724816073E-2</v>
      </c>
      <c r="AI187" s="23">
        <f>$E151*Data!AJ67</f>
        <v>7.4781629545251832E-2</v>
      </c>
    </row>
    <row r="188" spans="1:35" ht="15.75" customHeight="1" x14ac:dyDescent="0.2">
      <c r="A188" s="16" t="s">
        <v>526</v>
      </c>
      <c r="B188" s="10"/>
      <c r="C188" s="10"/>
      <c r="D188" s="23">
        <f>$E152*Data!E68</f>
        <v>3.9658981151126455E-2</v>
      </c>
      <c r="E188" s="23">
        <f>$E152*Data!F68</f>
        <v>1.6340632032434899E-2</v>
      </c>
      <c r="F188" s="23">
        <f>$E152*Data!G68</f>
        <v>2.3738390548862204E-2</v>
      </c>
      <c r="G188" s="23">
        <f>$E152*Data!H68</f>
        <v>3.1245188283277645E-2</v>
      </c>
      <c r="H188" s="23">
        <f>$E152*Data!I68</f>
        <v>3.4648229333109092E-2</v>
      </c>
      <c r="I188" s="23">
        <f>$E152*Data!J68</f>
        <v>3.8255473681684665E-2</v>
      </c>
      <c r="J188" s="23">
        <f>$E152*Data!K68</f>
        <v>4.1756094284667332E-2</v>
      </c>
      <c r="K188" s="23">
        <f>$E152*Data!L68</f>
        <v>4.572883832795481E-2</v>
      </c>
      <c r="L188" s="23">
        <f>$E152*Data!M68</f>
        <v>4.7494709065738792E-2</v>
      </c>
      <c r="M188" s="23">
        <f>$E152*Data!N68</f>
        <v>4.9223110479443742E-2</v>
      </c>
      <c r="N188" s="23">
        <f>$E152*Data!O68</f>
        <v>5.0997304455694968E-2</v>
      </c>
      <c r="O188" s="23">
        <f>$E152*Data!P68</f>
        <v>5.2753965052552088E-2</v>
      </c>
      <c r="P188" s="23">
        <f>$E152*Data!Q68</f>
        <v>5.2733228867394233E-2</v>
      </c>
      <c r="Q188" s="23">
        <f>$E152*Data!R68</f>
        <v>5.2802578739346205E-2</v>
      </c>
      <c r="R188" s="23">
        <f>$E152*Data!S68</f>
        <v>5.2866706765631551E-2</v>
      </c>
      <c r="S188" s="23">
        <f>$E152*Data!T68</f>
        <v>5.2949107564006018E-2</v>
      </c>
      <c r="T188" s="23">
        <f>$E152*Data!U68</f>
        <v>5.2894355627132704E-2</v>
      </c>
      <c r="U188" s="23">
        <f>$E152*Data!V68</f>
        <v>5.2782849308331714E-2</v>
      </c>
      <c r="V188" s="23">
        <f>$E152*Data!W68</f>
        <v>5.2657416223880968E-2</v>
      </c>
      <c r="W188" s="23">
        <f>$E152*Data!X68</f>
        <v>5.2525299103222033E-2</v>
      </c>
      <c r="X188" s="23">
        <f>$E152*Data!Y68</f>
        <v>5.2445627235492565E-2</v>
      </c>
      <c r="Y188" s="23">
        <f>$E152*Data!Z68</f>
        <v>5.2570835367552311E-2</v>
      </c>
      <c r="Z188" s="23">
        <f>$E152*Data!AA68</f>
        <v>5.2612138101638735E-2</v>
      </c>
      <c r="AA188" s="23">
        <f>$E152*Data!AB68</f>
        <v>5.2643340104594545E-2</v>
      </c>
      <c r="AB188" s="23">
        <f>$E152*Data!AC68</f>
        <v>5.2631823279723843E-2</v>
      </c>
      <c r="AC188" s="23">
        <f>$E152*Data!AD68</f>
        <v>5.2512167046429012E-2</v>
      </c>
      <c r="AD188" s="23">
        <f>$E152*Data!AE68</f>
        <v>5.2355675781042922E-2</v>
      </c>
      <c r="AE188" s="23">
        <f>$E152*Data!AF68</f>
        <v>5.2188084405871117E-2</v>
      </c>
      <c r="AF188" s="23">
        <f>$E152*Data!AG68</f>
        <v>5.2057884912151901E-2</v>
      </c>
      <c r="AG188" s="23">
        <f>$E152*Data!AH68</f>
        <v>5.1916976209523145E-2</v>
      </c>
      <c r="AH188" s="23">
        <f>$E152*Data!AI68</f>
        <v>5.1798769259665457E-2</v>
      </c>
      <c r="AI188" s="23">
        <f>$E152*Data!AJ68</f>
        <v>5.1475298784630627E-2</v>
      </c>
    </row>
    <row r="189" spans="1:35" ht="15.75" customHeight="1" x14ac:dyDescent="0.2">
      <c r="A189" s="16" t="s">
        <v>528</v>
      </c>
      <c r="B189" s="10"/>
      <c r="C189" s="10"/>
      <c r="D189" s="23">
        <f>$E153*Data!E70</f>
        <v>0.14402301899588688</v>
      </c>
      <c r="E189" s="23">
        <f>$E153*Data!F70</f>
        <v>0.18002239075236987</v>
      </c>
      <c r="F189" s="23">
        <f>$E153*Data!G70</f>
        <v>0.1790977508159155</v>
      </c>
      <c r="G189" s="23">
        <f>$E153*Data!H70</f>
        <v>0.17730486015028216</v>
      </c>
      <c r="H189" s="23">
        <f>$E153*Data!I70</f>
        <v>0.17606208122776146</v>
      </c>
      <c r="I189" s="23">
        <f>$E153*Data!J70</f>
        <v>0.1748157442651663</v>
      </c>
      <c r="J189" s="23">
        <f>$E153*Data!K70</f>
        <v>0.17357094979380797</v>
      </c>
      <c r="K189" s="23">
        <f>$E153*Data!L70</f>
        <v>0.17239220986472278</v>
      </c>
      <c r="L189" s="23">
        <f>$E153*Data!M70</f>
        <v>0.17151201072483152</v>
      </c>
      <c r="M189" s="23">
        <f>$E153*Data!N70</f>
        <v>0.17064288598467209</v>
      </c>
      <c r="N189" s="23">
        <f>$E153*Data!O70</f>
        <v>0.16988621013603375</v>
      </c>
      <c r="O189" s="23">
        <f>$E153*Data!P70</f>
        <v>0.1690542975757936</v>
      </c>
      <c r="P189" s="23">
        <f>$E153*Data!Q70</f>
        <v>0.16888901718013608</v>
      </c>
      <c r="Q189" s="23">
        <f>$E153*Data!R70</f>
        <v>0.16886294072223024</v>
      </c>
      <c r="R189" s="23">
        <f>$E153*Data!S70</f>
        <v>0.16883834509634407</v>
      </c>
      <c r="S189" s="23">
        <f>$E153*Data!T70</f>
        <v>0.16898593974166917</v>
      </c>
      <c r="T189" s="23">
        <f>$E153*Data!U70</f>
        <v>0.16909088238160128</v>
      </c>
      <c r="U189" s="23">
        <f>$E153*Data!V70</f>
        <v>0.16911675297184747</v>
      </c>
      <c r="V189" s="23">
        <f>$E153*Data!W70</f>
        <v>0.16917344036714044</v>
      </c>
      <c r="W189" s="23">
        <f>$E153*Data!X70</f>
        <v>0.16930510705522675</v>
      </c>
      <c r="X189" s="23">
        <f>$E153*Data!Y70</f>
        <v>0.16948365193210141</v>
      </c>
      <c r="Y189" s="23">
        <f>$E153*Data!Z70</f>
        <v>0.16990216841747771</v>
      </c>
      <c r="Z189" s="23">
        <f>$E153*Data!AA70</f>
        <v>0.17025203932571603</v>
      </c>
      <c r="AA189" s="23">
        <f>$E153*Data!AB70</f>
        <v>0.17059595691860618</v>
      </c>
      <c r="AB189" s="23">
        <f>$E153*Data!AC70</f>
        <v>0.17091009614200925</v>
      </c>
      <c r="AC189" s="23">
        <f>$E153*Data!AD70</f>
        <v>0.17115218640164617</v>
      </c>
      <c r="AD189" s="23">
        <f>$E153*Data!AE70</f>
        <v>0.17138049801632038</v>
      </c>
      <c r="AE189" s="23">
        <f>$E153*Data!AF70</f>
        <v>0.17153394321163165</v>
      </c>
      <c r="AF189" s="23">
        <f>$E153*Data!AG70</f>
        <v>0.17180108160168317</v>
      </c>
      <c r="AG189" s="23">
        <f>$E153*Data!AH70</f>
        <v>0.17204438516646295</v>
      </c>
      <c r="AH189" s="23">
        <f>$E153*Data!AI70</f>
        <v>0.17233181078671578</v>
      </c>
      <c r="AI189" s="23">
        <f>$E153*Data!AJ70</f>
        <v>0.17229049574183558</v>
      </c>
    </row>
    <row r="190" spans="1:35" ht="15.75" customHeight="1" x14ac:dyDescent="0.2">
      <c r="A190" s="16" t="s">
        <v>529</v>
      </c>
      <c r="B190" s="10"/>
      <c r="C190" s="10"/>
      <c r="D190" s="23">
        <f>$E154*Data!E71</f>
        <v>0</v>
      </c>
      <c r="E190" s="23">
        <f>$E154*Data!F71</f>
        <v>0</v>
      </c>
      <c r="F190" s="23">
        <f>$E154*Data!G71</f>
        <v>0</v>
      </c>
      <c r="G190" s="23">
        <f>$E154*Data!H71</f>
        <v>0</v>
      </c>
      <c r="H190" s="23">
        <f>$E154*Data!I71</f>
        <v>0</v>
      </c>
      <c r="I190" s="23">
        <f>$E154*Data!J71</f>
        <v>0</v>
      </c>
      <c r="J190" s="23">
        <f>$E154*Data!K71</f>
        <v>0</v>
      </c>
      <c r="K190" s="23">
        <f>$E154*Data!L71</f>
        <v>0</v>
      </c>
      <c r="L190" s="23">
        <f>$E154*Data!M71</f>
        <v>0</v>
      </c>
      <c r="M190" s="23">
        <f>$E154*Data!N71</f>
        <v>0</v>
      </c>
      <c r="N190" s="23">
        <f>$E154*Data!O71</f>
        <v>0</v>
      </c>
      <c r="O190" s="23">
        <f>$E154*Data!P71</f>
        <v>0</v>
      </c>
      <c r="P190" s="23">
        <f>$E154*Data!Q71</f>
        <v>0</v>
      </c>
      <c r="Q190" s="23">
        <f>$E154*Data!R71</f>
        <v>0</v>
      </c>
      <c r="R190" s="23">
        <f>$E154*Data!S71</f>
        <v>0</v>
      </c>
      <c r="S190" s="23">
        <f>$E154*Data!T71</f>
        <v>0</v>
      </c>
      <c r="T190" s="23">
        <f>$E154*Data!U71</f>
        <v>0</v>
      </c>
      <c r="U190" s="23">
        <f>$E154*Data!V71</f>
        <v>0</v>
      </c>
      <c r="V190" s="23">
        <f>$E154*Data!W71</f>
        <v>0</v>
      </c>
      <c r="W190" s="23">
        <f>$E154*Data!X71</f>
        <v>0</v>
      </c>
      <c r="X190" s="23">
        <f>$E154*Data!Y71</f>
        <v>0</v>
      </c>
      <c r="Y190" s="23">
        <f>$E154*Data!Z71</f>
        <v>0</v>
      </c>
      <c r="Z190" s="23">
        <f>$E154*Data!AA71</f>
        <v>0</v>
      </c>
      <c r="AA190" s="23">
        <f>$E154*Data!AB71</f>
        <v>0</v>
      </c>
      <c r="AB190" s="23">
        <f>$E154*Data!AC71</f>
        <v>0</v>
      </c>
      <c r="AC190" s="23">
        <f>$E154*Data!AD71</f>
        <v>0</v>
      </c>
      <c r="AD190" s="23">
        <f>$E154*Data!AE71</f>
        <v>0</v>
      </c>
      <c r="AE190" s="23">
        <f>$E154*Data!AF71</f>
        <v>0</v>
      </c>
      <c r="AF190" s="23">
        <f>$E154*Data!AG71</f>
        <v>0</v>
      </c>
      <c r="AG190" s="23">
        <f>$E154*Data!AH71</f>
        <v>0</v>
      </c>
      <c r="AH190" s="23">
        <f>$E154*Data!AI71</f>
        <v>0</v>
      </c>
      <c r="AI190" s="23">
        <f>$E154*Data!AJ71</f>
        <v>0</v>
      </c>
    </row>
    <row r="191" spans="1:35" ht="15.75" customHeight="1" x14ac:dyDescent="0.2">
      <c r="A191" s="16" t="s">
        <v>530</v>
      </c>
      <c r="B191" s="10"/>
      <c r="C191" s="10"/>
      <c r="D191" s="23">
        <f>$E155*Data!E72</f>
        <v>0</v>
      </c>
      <c r="E191" s="23">
        <f>$E155*Data!F72</f>
        <v>0</v>
      </c>
      <c r="F191" s="23">
        <f>$E155*Data!G72</f>
        <v>0</v>
      </c>
      <c r="G191" s="23">
        <f>$E155*Data!H72</f>
        <v>0</v>
      </c>
      <c r="H191" s="23">
        <f>$E155*Data!I72</f>
        <v>0</v>
      </c>
      <c r="I191" s="23">
        <f>$E155*Data!J72</f>
        <v>0</v>
      </c>
      <c r="J191" s="23">
        <f>$E155*Data!K72</f>
        <v>0</v>
      </c>
      <c r="K191" s="23">
        <f>$E155*Data!L72</f>
        <v>0</v>
      </c>
      <c r="L191" s="23">
        <f>$E155*Data!M72</f>
        <v>0</v>
      </c>
      <c r="M191" s="23">
        <f>$E155*Data!N72</f>
        <v>0</v>
      </c>
      <c r="N191" s="23">
        <f>$E155*Data!O72</f>
        <v>0</v>
      </c>
      <c r="O191" s="23">
        <f>$E155*Data!P72</f>
        <v>0</v>
      </c>
      <c r="P191" s="23">
        <f>$E155*Data!Q72</f>
        <v>0</v>
      </c>
      <c r="Q191" s="23">
        <f>$E155*Data!R72</f>
        <v>0</v>
      </c>
      <c r="R191" s="23">
        <f>$E155*Data!S72</f>
        <v>0</v>
      </c>
      <c r="S191" s="23">
        <f>$E155*Data!T72</f>
        <v>0</v>
      </c>
      <c r="T191" s="23">
        <f>$E155*Data!U72</f>
        <v>0</v>
      </c>
      <c r="U191" s="23">
        <f>$E155*Data!V72</f>
        <v>0</v>
      </c>
      <c r="V191" s="23">
        <f>$E155*Data!W72</f>
        <v>0</v>
      </c>
      <c r="W191" s="23">
        <f>$E155*Data!X72</f>
        <v>0</v>
      </c>
      <c r="X191" s="23">
        <f>$E155*Data!Y72</f>
        <v>0</v>
      </c>
      <c r="Y191" s="23">
        <f>$E155*Data!Z72</f>
        <v>0</v>
      </c>
      <c r="Z191" s="23">
        <f>$E155*Data!AA72</f>
        <v>0</v>
      </c>
      <c r="AA191" s="23">
        <f>$E155*Data!AB72</f>
        <v>0</v>
      </c>
      <c r="AB191" s="23">
        <f>$E155*Data!AC72</f>
        <v>0</v>
      </c>
      <c r="AC191" s="23">
        <f>$E155*Data!AD72</f>
        <v>0</v>
      </c>
      <c r="AD191" s="23">
        <f>$E155*Data!AE72</f>
        <v>0</v>
      </c>
      <c r="AE191" s="23">
        <f>$E155*Data!AF72</f>
        <v>0</v>
      </c>
      <c r="AF191" s="23">
        <f>$E155*Data!AG72</f>
        <v>0</v>
      </c>
      <c r="AG191" s="23">
        <f>$E155*Data!AH72</f>
        <v>0</v>
      </c>
      <c r="AH191" s="23">
        <f>$E155*Data!AI72</f>
        <v>0</v>
      </c>
      <c r="AI191" s="23">
        <f>$E155*Data!AJ72</f>
        <v>0</v>
      </c>
    </row>
    <row r="192" spans="1:35" ht="15.75" customHeight="1" x14ac:dyDescent="0.2">
      <c r="A192" s="16" t="s">
        <v>531</v>
      </c>
      <c r="B192" s="10"/>
      <c r="C192" s="10"/>
      <c r="D192" s="23">
        <f>$E156*Data!E73</f>
        <v>1.5338061634776743E-2</v>
      </c>
      <c r="E192" s="23">
        <f>$E156*Data!F73</f>
        <v>1.5052877319142366E-2</v>
      </c>
      <c r="F192" s="23">
        <f>$E156*Data!G73</f>
        <v>1.6130144817719041E-2</v>
      </c>
      <c r="G192" s="23">
        <f>$E156*Data!H73</f>
        <v>1.6874281795552004E-2</v>
      </c>
      <c r="H192" s="23">
        <f>$E156*Data!I73</f>
        <v>1.7142207468728844E-2</v>
      </c>
      <c r="I192" s="23">
        <f>$E156*Data!J73</f>
        <v>1.7488556708252272E-2</v>
      </c>
      <c r="J192" s="23">
        <f>$E156*Data!K73</f>
        <v>1.7896166753011731E-2</v>
      </c>
      <c r="K192" s="23">
        <f>$E156*Data!L73</f>
        <v>1.8298977198805706E-2</v>
      </c>
      <c r="L192" s="23">
        <f>$E156*Data!M73</f>
        <v>1.8455531155841746E-2</v>
      </c>
      <c r="M192" s="23">
        <f>$E156*Data!N73</f>
        <v>1.86177458000941E-2</v>
      </c>
      <c r="N192" s="23">
        <f>$E156*Data!O73</f>
        <v>1.8786428747523919E-2</v>
      </c>
      <c r="O192" s="23">
        <f>$E156*Data!P73</f>
        <v>1.8885850328860511E-2</v>
      </c>
      <c r="P192" s="23">
        <f>$E156*Data!Q73</f>
        <v>1.8934237219391574E-2</v>
      </c>
      <c r="Q192" s="23">
        <f>$E156*Data!R73</f>
        <v>1.9022012904813444E-2</v>
      </c>
      <c r="R192" s="23">
        <f>$E156*Data!S73</f>
        <v>1.9064174883278627E-2</v>
      </c>
      <c r="S192" s="23">
        <f>$E156*Data!T73</f>
        <v>1.9171414482138723E-2</v>
      </c>
      <c r="T192" s="23">
        <f>$E156*Data!U73</f>
        <v>1.9176486974168707E-2</v>
      </c>
      <c r="U192" s="23">
        <f>$E156*Data!V73</f>
        <v>1.914011844170797E-2</v>
      </c>
      <c r="V192" s="23">
        <f>$E156*Data!W73</f>
        <v>1.9066334057457876E-2</v>
      </c>
      <c r="W192" s="23">
        <f>$E156*Data!X73</f>
        <v>1.9037141875044652E-2</v>
      </c>
      <c r="X192" s="23">
        <f>$E156*Data!Y73</f>
        <v>1.9015564884228613E-2</v>
      </c>
      <c r="Y192" s="23">
        <f>$E156*Data!Z73</f>
        <v>1.914262979545019E-2</v>
      </c>
      <c r="Z192" s="23">
        <f>$E156*Data!AA73</f>
        <v>1.9215123469260083E-2</v>
      </c>
      <c r="AA192" s="23">
        <f>$E156*Data!AB73</f>
        <v>1.9262127455748075E-2</v>
      </c>
      <c r="AB192" s="23">
        <f>$E156*Data!AC73</f>
        <v>1.9279194335511642E-2</v>
      </c>
      <c r="AC192" s="23">
        <f>$E156*Data!AD73</f>
        <v>1.9212217526897574E-2</v>
      </c>
      <c r="AD192" s="23">
        <f>$E156*Data!AE73</f>
        <v>1.912369322942039E-2</v>
      </c>
      <c r="AE192" s="23">
        <f>$E156*Data!AF73</f>
        <v>1.8985115181072227E-2</v>
      </c>
      <c r="AF192" s="23">
        <f>$E156*Data!AG73</f>
        <v>1.8906746930887362E-2</v>
      </c>
      <c r="AG192" s="23">
        <f>$E156*Data!AH73</f>
        <v>1.8826879612719807E-2</v>
      </c>
      <c r="AH192" s="23">
        <f>$E156*Data!AI73</f>
        <v>1.8765876949571807E-2</v>
      </c>
      <c r="AI192" s="23">
        <f>$E156*Data!AJ73</f>
        <v>1.8542882750690409E-2</v>
      </c>
    </row>
    <row r="193" spans="1:35" ht="15.75" customHeight="1" x14ac:dyDescent="0.2">
      <c r="A193" s="16" t="s">
        <v>543</v>
      </c>
      <c r="B193" s="10"/>
      <c r="C193" s="10"/>
      <c r="D193" s="23">
        <f>$E157*Data!E74</f>
        <v>0.5824380387808632</v>
      </c>
      <c r="E193" s="23">
        <f>$E157*Data!F74</f>
        <v>0.55562322699067845</v>
      </c>
      <c r="F193" s="23">
        <f>$E157*Data!G74</f>
        <v>0.57692364068584723</v>
      </c>
      <c r="G193" s="23">
        <f>$E157*Data!H74</f>
        <v>0.59388464162813226</v>
      </c>
      <c r="H193" s="23">
        <f>$E157*Data!I74</f>
        <v>0.5976120566503067</v>
      </c>
      <c r="I193" s="23">
        <f>$E157*Data!J74</f>
        <v>0.60418310037880896</v>
      </c>
      <c r="J193" s="23">
        <f>$E157*Data!K74</f>
        <v>0.6103606470592795</v>
      </c>
      <c r="K193" s="23">
        <f>$E157*Data!L74</f>
        <v>0.61850574720317564</v>
      </c>
      <c r="L193" s="23">
        <f>$E157*Data!M74</f>
        <v>0.61927507700492912</v>
      </c>
      <c r="M193" s="23">
        <f>$E157*Data!N74</f>
        <v>0.6193069815231389</v>
      </c>
      <c r="N193" s="23">
        <f>$E157*Data!O74</f>
        <v>0.61990992031043002</v>
      </c>
      <c r="O193" s="23">
        <f>$E157*Data!P74</f>
        <v>0.61909759878778536</v>
      </c>
      <c r="P193" s="23">
        <f>$E157*Data!Q74</f>
        <v>0.61652108629480118</v>
      </c>
      <c r="Q193" s="23">
        <f>$E157*Data!R74</f>
        <v>0.61517515188648042</v>
      </c>
      <c r="R193" s="23">
        <f>$E157*Data!S74</f>
        <v>0.61353103939613685</v>
      </c>
      <c r="S193" s="23">
        <f>$E157*Data!T74</f>
        <v>0.61327135029944047</v>
      </c>
      <c r="T193" s="23">
        <f>$E157*Data!U74</f>
        <v>0.61140339542906907</v>
      </c>
      <c r="U193" s="23">
        <f>$E157*Data!V74</f>
        <v>0.60890892417940801</v>
      </c>
      <c r="V193" s="23">
        <f>$E157*Data!W74</f>
        <v>0.60623337363047503</v>
      </c>
      <c r="W193" s="23">
        <f>$E157*Data!X74</f>
        <v>0.60429761220906353</v>
      </c>
      <c r="X193" s="23">
        <f>$E157*Data!Y74</f>
        <v>0.60293670924738074</v>
      </c>
      <c r="Y193" s="23">
        <f>$E157*Data!Z74</f>
        <v>0.60416419331473203</v>
      </c>
      <c r="Z193" s="23">
        <f>$E157*Data!AA74</f>
        <v>0.60439051385880505</v>
      </c>
      <c r="AA193" s="23">
        <f>$E157*Data!AB74</f>
        <v>0.60455364306359793</v>
      </c>
      <c r="AB193" s="23">
        <f>$E157*Data!AC74</f>
        <v>0.60422980565802364</v>
      </c>
      <c r="AC193" s="23">
        <f>$E157*Data!AD74</f>
        <v>0.60241412456048027</v>
      </c>
      <c r="AD193" s="23">
        <f>$E157*Data!AE74</f>
        <v>0.60024112687241582</v>
      </c>
      <c r="AE193" s="23">
        <f>$E157*Data!AF74</f>
        <v>0.59739125112755731</v>
      </c>
      <c r="AF193" s="23">
        <f>$E157*Data!AG74</f>
        <v>0.59564112521327184</v>
      </c>
      <c r="AG193" s="23">
        <f>$E157*Data!AH74</f>
        <v>0.59391885283028567</v>
      </c>
      <c r="AH193" s="23">
        <f>$E157*Data!AI74</f>
        <v>0.59264162662644115</v>
      </c>
      <c r="AI193" s="23">
        <f>$E157*Data!AJ74</f>
        <v>0.58826586193594521</v>
      </c>
    </row>
    <row r="194" spans="1:35" ht="15.75" customHeight="1" x14ac:dyDescent="0.2">
      <c r="A194" s="10"/>
      <c r="B194" s="10"/>
      <c r="C194" s="10"/>
      <c r="D194" s="10"/>
      <c r="E194" s="10"/>
      <c r="F194" s="10"/>
      <c r="H194" s="10"/>
      <c r="I194" s="10"/>
      <c r="J194" s="10"/>
      <c r="K194" s="10"/>
      <c r="L194" s="10"/>
      <c r="M194" s="10"/>
    </row>
    <row r="195" spans="1:35" ht="15.75" customHeight="1" x14ac:dyDescent="0.2">
      <c r="A195" s="109" t="s">
        <v>625</v>
      </c>
      <c r="B195" s="110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1"/>
      <c r="AC195" s="111"/>
      <c r="AD195" s="111"/>
      <c r="AE195" s="111"/>
      <c r="AF195" s="111"/>
      <c r="AG195" s="111"/>
      <c r="AH195" s="111"/>
      <c r="AI195" s="111"/>
    </row>
    <row r="196" spans="1:35" ht="15.75" customHeight="1" x14ac:dyDescent="0.2">
      <c r="A196" s="39"/>
      <c r="B196" s="122">
        <v>2017</v>
      </c>
      <c r="C196" s="122">
        <v>2018</v>
      </c>
      <c r="D196" s="122">
        <v>2019</v>
      </c>
      <c r="E196" s="122">
        <v>2020</v>
      </c>
      <c r="F196" s="122">
        <v>2021</v>
      </c>
      <c r="G196" s="122">
        <v>2022</v>
      </c>
      <c r="H196" s="122">
        <v>2023</v>
      </c>
      <c r="I196" s="122">
        <v>2024</v>
      </c>
      <c r="J196" s="122">
        <v>2025</v>
      </c>
      <c r="K196" s="122">
        <v>2026</v>
      </c>
      <c r="L196" s="122">
        <v>2027</v>
      </c>
      <c r="M196" s="122">
        <v>2028</v>
      </c>
      <c r="N196" s="122">
        <v>2029</v>
      </c>
      <c r="O196" s="122">
        <v>2030</v>
      </c>
      <c r="P196" s="122">
        <v>2031</v>
      </c>
      <c r="Q196" s="122">
        <v>2032</v>
      </c>
      <c r="R196" s="122">
        <v>2033</v>
      </c>
      <c r="S196" s="122">
        <v>2034</v>
      </c>
      <c r="T196" s="122">
        <v>2035</v>
      </c>
      <c r="U196" s="122">
        <v>2036</v>
      </c>
      <c r="V196" s="122">
        <v>2037</v>
      </c>
      <c r="W196" s="122">
        <v>2038</v>
      </c>
      <c r="X196" s="122">
        <v>2039</v>
      </c>
      <c r="Y196" s="122">
        <v>2040</v>
      </c>
      <c r="Z196" s="122">
        <v>2041</v>
      </c>
      <c r="AA196" s="122">
        <v>2042</v>
      </c>
      <c r="AB196" s="122">
        <v>2043</v>
      </c>
      <c r="AC196" s="122">
        <v>2044</v>
      </c>
      <c r="AD196" s="122">
        <v>2045</v>
      </c>
      <c r="AE196" s="122">
        <v>2046</v>
      </c>
      <c r="AF196" s="122">
        <v>2047</v>
      </c>
      <c r="AG196" s="122">
        <v>2048</v>
      </c>
      <c r="AH196" s="122">
        <v>2049</v>
      </c>
      <c r="AI196" s="122">
        <v>2050</v>
      </c>
    </row>
    <row r="197" spans="1:35" ht="15.75" customHeight="1" x14ac:dyDescent="0.2">
      <c r="A197" s="39" t="s">
        <v>212</v>
      </c>
      <c r="B197" s="122"/>
      <c r="C197" s="122"/>
      <c r="D197" s="122">
        <v>4682731211176.5225</v>
      </c>
      <c r="E197" s="122">
        <v>4467143375679.8008</v>
      </c>
      <c r="F197" s="122">
        <v>4638396119113.4531</v>
      </c>
      <c r="G197" s="122">
        <v>4774760510167.7852</v>
      </c>
      <c r="H197" s="122">
        <v>4804728474996.9365</v>
      </c>
      <c r="I197" s="122">
        <v>4857558869834.9385</v>
      </c>
      <c r="J197" s="122">
        <v>4907225596118.2852</v>
      </c>
      <c r="K197" s="122">
        <v>4972711213681.6846</v>
      </c>
      <c r="L197" s="122">
        <v>4978896532006.5332</v>
      </c>
      <c r="M197" s="122">
        <v>4979153040464.5166</v>
      </c>
      <c r="N197" s="122">
        <v>4984000595208</v>
      </c>
      <c r="O197" s="122">
        <v>4977469628659.9346</v>
      </c>
      <c r="P197" s="122">
        <v>4956754780618.5215</v>
      </c>
      <c r="Q197" s="122">
        <v>4945933631170.1914</v>
      </c>
      <c r="R197" s="122">
        <v>4932715166096.4961</v>
      </c>
      <c r="S197" s="122">
        <v>4930627297246.3643</v>
      </c>
      <c r="T197" s="122">
        <v>4915609166578.1367</v>
      </c>
      <c r="U197" s="122">
        <v>4895553920185.54</v>
      </c>
      <c r="V197" s="122">
        <v>4874042818182.667</v>
      </c>
      <c r="W197" s="122">
        <v>4858479531065.623</v>
      </c>
      <c r="X197" s="122">
        <v>4847538036263.1992</v>
      </c>
      <c r="Y197" s="122">
        <v>4857406859332.2393</v>
      </c>
      <c r="Z197" s="122">
        <v>4859226449065.2188</v>
      </c>
      <c r="AA197" s="122">
        <v>4860537988092.334</v>
      </c>
      <c r="AB197" s="122">
        <v>4857934374616.8076</v>
      </c>
      <c r="AC197" s="122">
        <v>4843336518743.9209</v>
      </c>
      <c r="AD197" s="122">
        <v>4825865880807.8887</v>
      </c>
      <c r="AE197" s="122">
        <v>4802953225366.7061</v>
      </c>
      <c r="AF197" s="122">
        <v>4788882425218.6445</v>
      </c>
      <c r="AG197" s="122">
        <v>4775035564084.9922</v>
      </c>
      <c r="AH197" s="122">
        <v>4764766820269.7783</v>
      </c>
      <c r="AI197" s="122">
        <v>4729586202719.7305</v>
      </c>
    </row>
    <row r="198" spans="1:35" ht="15.75" customHeight="1" x14ac:dyDescent="0.2">
      <c r="A198" s="39" t="s">
        <v>213</v>
      </c>
      <c r="B198" s="122"/>
      <c r="C198" s="122"/>
      <c r="D198" s="122">
        <v>102676434383.2426</v>
      </c>
      <c r="E198" s="122">
        <v>93054164822.618317</v>
      </c>
      <c r="F198" s="122">
        <v>97355924564.699921</v>
      </c>
      <c r="G198" s="122">
        <v>102225574073.222</v>
      </c>
      <c r="H198" s="122">
        <v>104454434157.6747</v>
      </c>
      <c r="I198" s="122">
        <v>106637822282.4749</v>
      </c>
      <c r="J198" s="122">
        <v>108424805632.54939</v>
      </c>
      <c r="K198" s="122">
        <v>111188423727.3667</v>
      </c>
      <c r="L198" s="122">
        <v>112403220930.091</v>
      </c>
      <c r="M198" s="122">
        <v>113510539189.1956</v>
      </c>
      <c r="N198" s="122">
        <v>114688692453.724</v>
      </c>
      <c r="O198" s="122">
        <v>116222488868.35069</v>
      </c>
      <c r="P198" s="122">
        <v>116410274910.3154</v>
      </c>
      <c r="Q198" s="122">
        <v>116661147816.54781</v>
      </c>
      <c r="R198" s="122">
        <v>117110791975.6586</v>
      </c>
      <c r="S198" s="122">
        <v>117584691017.661</v>
      </c>
      <c r="T198" s="122">
        <v>118202162716.7545</v>
      </c>
      <c r="U198" s="122">
        <v>118704280059.46561</v>
      </c>
      <c r="V198" s="122">
        <v>119198708397.323</v>
      </c>
      <c r="W198" s="122">
        <v>119620379799.93629</v>
      </c>
      <c r="X198" s="122">
        <v>120142643338.11011</v>
      </c>
      <c r="Y198" s="122">
        <v>120719469114.037</v>
      </c>
      <c r="Z198" s="122">
        <v>121222901596.68539</v>
      </c>
      <c r="AA198" s="122">
        <v>121755178453.50259</v>
      </c>
      <c r="AB198" s="122">
        <v>122284867454.3139</v>
      </c>
      <c r="AC198" s="122">
        <v>122870187003.0327</v>
      </c>
      <c r="AD198" s="122">
        <v>123450847639.59801</v>
      </c>
      <c r="AE198" s="122">
        <v>124101872762.31329</v>
      </c>
      <c r="AF198" s="122">
        <v>124658954726.7466</v>
      </c>
      <c r="AG198" s="122">
        <v>125172450665.338</v>
      </c>
      <c r="AH198" s="122">
        <v>125712290540.9738</v>
      </c>
      <c r="AI198" s="122">
        <v>126226431836.6019</v>
      </c>
    </row>
    <row r="199" spans="1:35" ht="15.75" customHeight="1" x14ac:dyDescent="0.2">
      <c r="A199" s="39" t="s">
        <v>214</v>
      </c>
      <c r="B199" s="122"/>
      <c r="C199" s="122"/>
      <c r="D199" s="122">
        <v>12959256447297.609</v>
      </c>
      <c r="E199" s="122">
        <v>13814104412298.619</v>
      </c>
      <c r="F199" s="122">
        <v>14358983365701.51</v>
      </c>
      <c r="G199" s="122">
        <v>14838410710834.49</v>
      </c>
      <c r="H199" s="122">
        <v>15048834036227.16</v>
      </c>
      <c r="I199" s="122">
        <v>15309406635138.25</v>
      </c>
      <c r="J199" s="122">
        <v>15636464526694.83</v>
      </c>
      <c r="K199" s="122">
        <v>15819068061308.18</v>
      </c>
      <c r="L199" s="122">
        <v>15905385700996.58</v>
      </c>
      <c r="M199" s="122">
        <v>16005010515288.08</v>
      </c>
      <c r="N199" s="122">
        <v>16046067482535.16</v>
      </c>
      <c r="O199" s="122">
        <v>16019593811021.939</v>
      </c>
      <c r="P199" s="122">
        <v>16067224647472.529</v>
      </c>
      <c r="Q199" s="122">
        <v>16173454770573.27</v>
      </c>
      <c r="R199" s="122">
        <v>16234277305478.711</v>
      </c>
      <c r="S199" s="122">
        <v>16345784047021.18</v>
      </c>
      <c r="T199" s="122">
        <v>16379888091450.23</v>
      </c>
      <c r="U199" s="122">
        <v>16417454315120.27</v>
      </c>
      <c r="V199" s="122">
        <v>16365227368416.039</v>
      </c>
      <c r="W199" s="122">
        <v>16397179348289.141</v>
      </c>
      <c r="X199" s="122">
        <v>16429384091512.119</v>
      </c>
      <c r="Y199" s="122">
        <v>16667689760034.439</v>
      </c>
      <c r="Z199" s="122">
        <v>16701488809818</v>
      </c>
      <c r="AA199" s="122">
        <v>16740721881052.529</v>
      </c>
      <c r="AB199" s="122">
        <v>16782181225392.529</v>
      </c>
      <c r="AC199" s="122">
        <v>16794183697908.811</v>
      </c>
      <c r="AD199" s="122">
        <v>16769953556659.08</v>
      </c>
      <c r="AE199" s="122">
        <v>16783835220113.811</v>
      </c>
      <c r="AF199" s="122">
        <v>16802083060889.07</v>
      </c>
      <c r="AG199" s="122">
        <v>16835440504707.811</v>
      </c>
      <c r="AH199" s="122">
        <v>16845430565457.689</v>
      </c>
      <c r="AI199" s="122">
        <v>16773922597744.301</v>
      </c>
    </row>
    <row r="200" spans="1:35" ht="15.75" customHeight="1" x14ac:dyDescent="0.2">
      <c r="A200" s="39" t="s">
        <v>208</v>
      </c>
      <c r="B200" s="122"/>
      <c r="C200" s="122"/>
      <c r="D200" s="122">
        <v>0</v>
      </c>
      <c r="E200" s="122">
        <v>0</v>
      </c>
      <c r="F200" s="122">
        <v>0</v>
      </c>
      <c r="G200" s="122">
        <v>0</v>
      </c>
      <c r="H200" s="122">
        <v>0</v>
      </c>
      <c r="I200" s="122">
        <v>0</v>
      </c>
      <c r="J200" s="122">
        <v>0</v>
      </c>
      <c r="K200" s="122">
        <v>0</v>
      </c>
      <c r="L200" s="122">
        <v>0</v>
      </c>
      <c r="M200" s="122">
        <v>0</v>
      </c>
      <c r="N200" s="122">
        <v>0</v>
      </c>
      <c r="O200" s="122">
        <v>0</v>
      </c>
      <c r="P200" s="122">
        <v>0</v>
      </c>
      <c r="Q200" s="122">
        <v>0</v>
      </c>
      <c r="R200" s="122">
        <v>0</v>
      </c>
      <c r="S200" s="122">
        <v>0</v>
      </c>
      <c r="T200" s="122">
        <v>0</v>
      </c>
      <c r="U200" s="122">
        <v>0</v>
      </c>
      <c r="V200" s="122">
        <v>0</v>
      </c>
      <c r="W200" s="122">
        <v>0</v>
      </c>
      <c r="X200" s="122">
        <v>0</v>
      </c>
      <c r="Y200" s="122">
        <v>0</v>
      </c>
      <c r="Z200" s="122">
        <v>0</v>
      </c>
      <c r="AA200" s="122">
        <v>0</v>
      </c>
      <c r="AB200" s="122">
        <v>0</v>
      </c>
      <c r="AC200" s="122">
        <v>0</v>
      </c>
      <c r="AD200" s="122">
        <v>0</v>
      </c>
      <c r="AE200" s="122">
        <v>0</v>
      </c>
      <c r="AF200" s="122">
        <v>0</v>
      </c>
      <c r="AG200" s="122">
        <v>0</v>
      </c>
      <c r="AH200" s="122">
        <v>0</v>
      </c>
      <c r="AI200" s="122">
        <v>0</v>
      </c>
    </row>
    <row r="201" spans="1:35" ht="15.75" customHeight="1" x14ac:dyDescent="0.2">
      <c r="A201" s="39" t="s">
        <v>215</v>
      </c>
      <c r="B201" s="122"/>
      <c r="C201" s="122"/>
      <c r="D201" s="122">
        <v>965621619862.59766</v>
      </c>
      <c r="E201" s="122">
        <v>900667633031.46436</v>
      </c>
      <c r="F201" s="122">
        <v>927571938862.125</v>
      </c>
      <c r="G201" s="122">
        <v>951518847802.94922</v>
      </c>
      <c r="H201" s="122">
        <v>951036784088.98669</v>
      </c>
      <c r="I201" s="122">
        <v>956495869218.92419</v>
      </c>
      <c r="J201" s="122">
        <v>959064202053.55457</v>
      </c>
      <c r="K201" s="122">
        <v>971482103630.6731</v>
      </c>
      <c r="L201" s="122">
        <v>971036592085.5863</v>
      </c>
      <c r="M201" s="122">
        <v>969895634562.88391</v>
      </c>
      <c r="N201" s="122">
        <v>969496278786.28503</v>
      </c>
      <c r="O201" s="122">
        <v>969090407356.56812</v>
      </c>
      <c r="P201" s="122">
        <v>965435048543.85327</v>
      </c>
      <c r="Q201" s="122">
        <v>963788588159.00916</v>
      </c>
      <c r="R201" s="122">
        <v>962521562425.1925</v>
      </c>
      <c r="S201" s="122">
        <v>961949630006.57837</v>
      </c>
      <c r="T201" s="122">
        <v>959437852180.85742</v>
      </c>
      <c r="U201" s="122">
        <v>956239350321.1001</v>
      </c>
      <c r="V201" s="122">
        <v>953142359326.38342</v>
      </c>
      <c r="W201" s="122">
        <v>950134329575.71912</v>
      </c>
      <c r="X201" s="122">
        <v>948230614862.89709</v>
      </c>
      <c r="Y201" s="122">
        <v>950261675112.8905</v>
      </c>
      <c r="Z201" s="122">
        <v>950890588315.76611</v>
      </c>
      <c r="AA201" s="122">
        <v>951592223088.65295</v>
      </c>
      <c r="AB201" s="122">
        <v>951651233832.16931</v>
      </c>
      <c r="AC201" s="122">
        <v>949942459719.25806</v>
      </c>
      <c r="AD201" s="122">
        <v>947653968810.08032</v>
      </c>
      <c r="AE201" s="122">
        <v>945163625977.84985</v>
      </c>
      <c r="AF201" s="122">
        <v>943399750513.29272</v>
      </c>
      <c r="AG201" s="122">
        <v>941543890369.60608</v>
      </c>
      <c r="AH201" s="122">
        <v>940105505109.17542</v>
      </c>
      <c r="AI201" s="122">
        <v>934987414427.25146</v>
      </c>
    </row>
    <row r="202" spans="1:35" ht="15.75" customHeight="1" x14ac:dyDescent="0.2">
      <c r="A202" s="39" t="s">
        <v>216</v>
      </c>
      <c r="B202" s="122"/>
      <c r="C202" s="122"/>
      <c r="D202" s="122">
        <v>0</v>
      </c>
      <c r="E202" s="122">
        <v>0</v>
      </c>
      <c r="F202" s="122">
        <v>0</v>
      </c>
      <c r="G202" s="122">
        <v>0</v>
      </c>
      <c r="H202" s="122">
        <v>0</v>
      </c>
      <c r="I202" s="122">
        <v>0</v>
      </c>
      <c r="J202" s="122">
        <v>0</v>
      </c>
      <c r="K202" s="122">
        <v>0</v>
      </c>
      <c r="L202" s="122">
        <v>0</v>
      </c>
      <c r="M202" s="122">
        <v>0</v>
      </c>
      <c r="N202" s="122">
        <v>0</v>
      </c>
      <c r="O202" s="122">
        <v>0</v>
      </c>
      <c r="P202" s="122">
        <v>0</v>
      </c>
      <c r="Q202" s="122">
        <v>0</v>
      </c>
      <c r="R202" s="122">
        <v>0</v>
      </c>
      <c r="S202" s="122">
        <v>0</v>
      </c>
      <c r="T202" s="122">
        <v>0</v>
      </c>
      <c r="U202" s="122">
        <v>0</v>
      </c>
      <c r="V202" s="122">
        <v>0</v>
      </c>
      <c r="W202" s="122">
        <v>0</v>
      </c>
      <c r="X202" s="122">
        <v>0</v>
      </c>
      <c r="Y202" s="122">
        <v>0</v>
      </c>
      <c r="Z202" s="122">
        <v>0</v>
      </c>
      <c r="AA202" s="122">
        <v>0</v>
      </c>
      <c r="AB202" s="122">
        <v>0</v>
      </c>
      <c r="AC202" s="122">
        <v>0</v>
      </c>
      <c r="AD202" s="122">
        <v>0</v>
      </c>
      <c r="AE202" s="122">
        <v>0</v>
      </c>
      <c r="AF202" s="122">
        <v>0</v>
      </c>
      <c r="AG202" s="122">
        <v>0</v>
      </c>
      <c r="AH202" s="122">
        <v>0</v>
      </c>
      <c r="AI202" s="122">
        <v>0</v>
      </c>
    </row>
    <row r="203" spans="1:35" ht="15.75" customHeight="1" x14ac:dyDescent="0.2">
      <c r="A203" s="39" t="s">
        <v>217</v>
      </c>
      <c r="B203" s="122"/>
      <c r="C203" s="122"/>
      <c r="D203" s="122">
        <v>0</v>
      </c>
      <c r="E203" s="122">
        <v>0</v>
      </c>
      <c r="F203" s="122">
        <v>0</v>
      </c>
      <c r="G203" s="122">
        <v>0</v>
      </c>
      <c r="H203" s="122">
        <v>0</v>
      </c>
      <c r="I203" s="122">
        <v>0</v>
      </c>
      <c r="J203" s="122">
        <v>0</v>
      </c>
      <c r="K203" s="122">
        <v>0</v>
      </c>
      <c r="L203" s="122">
        <v>0</v>
      </c>
      <c r="M203" s="122">
        <v>0</v>
      </c>
      <c r="N203" s="122">
        <v>0</v>
      </c>
      <c r="O203" s="122">
        <v>0</v>
      </c>
      <c r="P203" s="122">
        <v>0</v>
      </c>
      <c r="Q203" s="122">
        <v>0</v>
      </c>
      <c r="R203" s="122">
        <v>0</v>
      </c>
      <c r="S203" s="122">
        <v>0</v>
      </c>
      <c r="T203" s="122">
        <v>0</v>
      </c>
      <c r="U203" s="122">
        <v>0</v>
      </c>
      <c r="V203" s="122">
        <v>0</v>
      </c>
      <c r="W203" s="122">
        <v>0</v>
      </c>
      <c r="X203" s="122">
        <v>0</v>
      </c>
      <c r="Y203" s="122">
        <v>0</v>
      </c>
      <c r="Z203" s="122">
        <v>0</v>
      </c>
      <c r="AA203" s="122">
        <v>0</v>
      </c>
      <c r="AB203" s="122">
        <v>0</v>
      </c>
      <c r="AC203" s="122">
        <v>0</v>
      </c>
      <c r="AD203" s="122">
        <v>0</v>
      </c>
      <c r="AE203" s="122">
        <v>0</v>
      </c>
      <c r="AF203" s="122">
        <v>0</v>
      </c>
      <c r="AG203" s="122">
        <v>0</v>
      </c>
      <c r="AH203" s="122">
        <v>0</v>
      </c>
      <c r="AI203" s="122">
        <v>0</v>
      </c>
    </row>
    <row r="204" spans="1:35" ht="15.75" customHeight="1" x14ac:dyDescent="0.2">
      <c r="A204" s="39" t="s">
        <v>218</v>
      </c>
      <c r="B204" s="122"/>
      <c r="C204" s="122"/>
      <c r="D204" s="122">
        <v>1602887797.83202</v>
      </c>
      <c r="E204" s="122">
        <v>1349001884.034292</v>
      </c>
      <c r="F204" s="122">
        <v>1527675829.4701059</v>
      </c>
      <c r="G204" s="122">
        <v>1703136662.644491</v>
      </c>
      <c r="H204" s="122">
        <v>1772908569.24051</v>
      </c>
      <c r="I204" s="122">
        <v>1855437648.9119389</v>
      </c>
      <c r="J204" s="122">
        <v>1934941850.257046</v>
      </c>
      <c r="K204" s="122">
        <v>2034034624.6774149</v>
      </c>
      <c r="L204" s="122">
        <v>2076630472.347827</v>
      </c>
      <c r="M204" s="122">
        <v>2118685630.3726189</v>
      </c>
      <c r="N204" s="122">
        <v>2162152572.6287422</v>
      </c>
      <c r="O204" s="122">
        <v>2202985844.566401</v>
      </c>
      <c r="P204" s="122">
        <v>2207730623.5495672</v>
      </c>
      <c r="Q204" s="122">
        <v>2216891203.0407429</v>
      </c>
      <c r="R204" s="122">
        <v>2225142351.7011352</v>
      </c>
      <c r="S204" s="122">
        <v>2236035848.3416681</v>
      </c>
      <c r="T204" s="122">
        <v>2239872385.214828</v>
      </c>
      <c r="U204" s="122">
        <v>2240073457.3343329</v>
      </c>
      <c r="V204" s="122">
        <v>2239035941.8397799</v>
      </c>
      <c r="W204" s="122">
        <v>2239266315.9264479</v>
      </c>
      <c r="X204" s="122">
        <v>2240976112.4566851</v>
      </c>
      <c r="Y204" s="122">
        <v>2254526221.7266879</v>
      </c>
      <c r="Z204" s="122">
        <v>2263585878.8238592</v>
      </c>
      <c r="AA204" s="122">
        <v>2271581987.4414501</v>
      </c>
      <c r="AB204" s="122">
        <v>2277397625.5369768</v>
      </c>
      <c r="AC204" s="122">
        <v>2277419616.8713589</v>
      </c>
      <c r="AD204" s="122">
        <v>2275356175.9098339</v>
      </c>
      <c r="AE204" s="122">
        <v>2271652716.3277078</v>
      </c>
      <c r="AF204" s="122">
        <v>2270525630.7225752</v>
      </c>
      <c r="AG204" s="122">
        <v>2269162346.298964</v>
      </c>
      <c r="AH204" s="122">
        <v>2269182079.063869</v>
      </c>
      <c r="AI204" s="122">
        <v>2257784089.3253889</v>
      </c>
    </row>
    <row r="205" spans="1:35" ht="15.75" customHeight="1" x14ac:dyDescent="0.2">
      <c r="A205" s="39" t="s">
        <v>219</v>
      </c>
      <c r="B205" s="122"/>
      <c r="C205" s="122"/>
      <c r="D205" s="122">
        <v>0</v>
      </c>
      <c r="E205" s="122">
        <v>0</v>
      </c>
      <c r="F205" s="122">
        <v>0</v>
      </c>
      <c r="G205" s="122">
        <v>0</v>
      </c>
      <c r="H205" s="122">
        <v>0</v>
      </c>
      <c r="I205" s="122">
        <v>0</v>
      </c>
      <c r="J205" s="122">
        <v>0</v>
      </c>
      <c r="K205" s="122">
        <v>0</v>
      </c>
      <c r="L205" s="122">
        <v>0</v>
      </c>
      <c r="M205" s="122">
        <v>0</v>
      </c>
      <c r="N205" s="122">
        <v>0</v>
      </c>
      <c r="O205" s="122">
        <v>0</v>
      </c>
      <c r="P205" s="122">
        <v>0</v>
      </c>
      <c r="Q205" s="122">
        <v>0</v>
      </c>
      <c r="R205" s="122">
        <v>0</v>
      </c>
      <c r="S205" s="122">
        <v>0</v>
      </c>
      <c r="T205" s="122">
        <v>0</v>
      </c>
      <c r="U205" s="122">
        <v>0</v>
      </c>
      <c r="V205" s="122">
        <v>0</v>
      </c>
      <c r="W205" s="122">
        <v>0</v>
      </c>
      <c r="X205" s="122">
        <v>0</v>
      </c>
      <c r="Y205" s="122">
        <v>0</v>
      </c>
      <c r="Z205" s="122">
        <v>0</v>
      </c>
      <c r="AA205" s="122">
        <v>0</v>
      </c>
      <c r="AB205" s="122">
        <v>0</v>
      </c>
      <c r="AC205" s="122">
        <v>0</v>
      </c>
      <c r="AD205" s="122">
        <v>0</v>
      </c>
      <c r="AE205" s="122">
        <v>0</v>
      </c>
      <c r="AF205" s="122">
        <v>0</v>
      </c>
      <c r="AG205" s="122">
        <v>0</v>
      </c>
      <c r="AH205" s="122">
        <v>0</v>
      </c>
      <c r="AI205" s="122">
        <v>0</v>
      </c>
    </row>
    <row r="206" spans="1:35" ht="15.75" customHeight="1" x14ac:dyDescent="0.2">
      <c r="A206" s="43" t="s">
        <v>220</v>
      </c>
      <c r="B206" s="44"/>
      <c r="C206" s="44"/>
      <c r="D206" s="44">
        <v>0</v>
      </c>
      <c r="E206" s="44">
        <v>0</v>
      </c>
      <c r="F206" s="44">
        <v>0</v>
      </c>
      <c r="G206" s="44">
        <v>0</v>
      </c>
      <c r="H206" s="44">
        <v>0</v>
      </c>
      <c r="I206" s="44">
        <v>0</v>
      </c>
      <c r="J206" s="44">
        <v>0</v>
      </c>
      <c r="K206" s="44">
        <v>0</v>
      </c>
      <c r="L206" s="44">
        <v>0</v>
      </c>
      <c r="M206" s="44">
        <v>0</v>
      </c>
      <c r="N206" s="44">
        <v>0</v>
      </c>
      <c r="O206" s="44">
        <v>0</v>
      </c>
      <c r="P206" s="44">
        <v>0</v>
      </c>
      <c r="Q206" s="44">
        <v>0</v>
      </c>
      <c r="R206" s="44">
        <v>0</v>
      </c>
      <c r="S206" s="44">
        <v>0</v>
      </c>
      <c r="T206" s="44">
        <v>0</v>
      </c>
      <c r="U206" s="44">
        <v>0</v>
      </c>
      <c r="V206" s="44">
        <v>0</v>
      </c>
      <c r="W206" s="44">
        <v>0</v>
      </c>
      <c r="X206" s="44">
        <v>0</v>
      </c>
      <c r="Y206" s="44">
        <v>0</v>
      </c>
      <c r="Z206" s="44">
        <v>0</v>
      </c>
      <c r="AA206" s="44">
        <v>0</v>
      </c>
      <c r="AB206" s="44">
        <v>0</v>
      </c>
      <c r="AC206" s="44">
        <v>0</v>
      </c>
      <c r="AD206" s="44">
        <v>0</v>
      </c>
      <c r="AE206" s="44">
        <v>0</v>
      </c>
      <c r="AF206" s="44">
        <v>0</v>
      </c>
      <c r="AG206" s="44">
        <v>0</v>
      </c>
      <c r="AH206" s="44">
        <v>0</v>
      </c>
      <c r="AI206" s="44">
        <v>0</v>
      </c>
    </row>
    <row r="207" spans="1:35" ht="15.75" customHeight="1" x14ac:dyDescent="0.2">
      <c r="A207" s="109" t="s">
        <v>626</v>
      </c>
      <c r="B207" s="110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1"/>
      <c r="AC207" s="111"/>
      <c r="AD207" s="111"/>
      <c r="AE207" s="111"/>
      <c r="AF207" s="111"/>
      <c r="AG207" s="111"/>
      <c r="AH207" s="111"/>
      <c r="AI207" s="111"/>
    </row>
    <row r="208" spans="1:35" ht="15.75" customHeight="1" x14ac:dyDescent="0.2">
      <c r="A208" s="39"/>
      <c r="B208" s="122">
        <v>2017</v>
      </c>
      <c r="C208" s="122">
        <v>2018</v>
      </c>
      <c r="D208" s="122">
        <v>2019</v>
      </c>
      <c r="E208" s="122">
        <v>2020</v>
      </c>
      <c r="F208" s="122">
        <v>2021</v>
      </c>
      <c r="G208" s="122">
        <v>2022</v>
      </c>
      <c r="H208" s="122">
        <v>2023</v>
      </c>
      <c r="I208" s="122">
        <v>2024</v>
      </c>
      <c r="J208" s="122">
        <v>2025</v>
      </c>
      <c r="K208" s="122">
        <v>2026</v>
      </c>
      <c r="L208" s="122">
        <v>2027</v>
      </c>
      <c r="M208" s="122">
        <v>2028</v>
      </c>
      <c r="N208" s="122">
        <v>2029</v>
      </c>
      <c r="O208" s="122">
        <v>2030</v>
      </c>
      <c r="P208" s="122">
        <v>2031</v>
      </c>
      <c r="Q208" s="122">
        <v>2032</v>
      </c>
      <c r="R208" s="122">
        <v>2033</v>
      </c>
      <c r="S208" s="122">
        <v>2034</v>
      </c>
      <c r="T208" s="122">
        <v>2035</v>
      </c>
      <c r="U208" s="122">
        <v>2036</v>
      </c>
      <c r="V208" s="122">
        <v>2037</v>
      </c>
      <c r="W208" s="122">
        <v>2038</v>
      </c>
      <c r="X208" s="122">
        <v>2039</v>
      </c>
      <c r="Y208" s="122">
        <v>2040</v>
      </c>
      <c r="Z208" s="122">
        <v>2041</v>
      </c>
      <c r="AA208" s="122">
        <v>2042</v>
      </c>
      <c r="AB208" s="122">
        <v>2043</v>
      </c>
      <c r="AC208" s="122">
        <v>2044</v>
      </c>
      <c r="AD208" s="122">
        <v>2045</v>
      </c>
      <c r="AE208" s="122">
        <v>2046</v>
      </c>
      <c r="AF208" s="122">
        <v>2047</v>
      </c>
      <c r="AG208" s="122">
        <v>2048</v>
      </c>
      <c r="AH208" s="122">
        <v>2049</v>
      </c>
      <c r="AI208" s="122">
        <v>2050</v>
      </c>
    </row>
    <row r="209" spans="1:35" ht="15.75" customHeight="1" x14ac:dyDescent="0.2">
      <c r="A209" s="39" t="s">
        <v>212</v>
      </c>
      <c r="B209" s="122"/>
      <c r="C209" s="122"/>
      <c r="D209" s="122">
        <f t="shared" ref="D209:AI209" si="8">D197*$C$157</f>
        <v>4216838338813.2202</v>
      </c>
      <c r="E209" s="122">
        <f t="shared" si="8"/>
        <v>4022699702810.6797</v>
      </c>
      <c r="F209" s="122">
        <f t="shared" si="8"/>
        <v>4176914220273.1357</v>
      </c>
      <c r="G209" s="122">
        <f t="shared" si="8"/>
        <v>4299711486721.9077</v>
      </c>
      <c r="H209" s="122">
        <f t="shared" si="8"/>
        <v>4326697887890.1318</v>
      </c>
      <c r="I209" s="122">
        <f t="shared" si="8"/>
        <v>4374272097119.9531</v>
      </c>
      <c r="J209" s="122">
        <f t="shared" si="8"/>
        <v>4418997396546.7246</v>
      </c>
      <c r="K209" s="122">
        <f t="shared" si="8"/>
        <v>4477967738923.6514</v>
      </c>
      <c r="L209" s="122">
        <f t="shared" si="8"/>
        <v>4483537669435.0879</v>
      </c>
      <c r="M209" s="122">
        <f t="shared" si="8"/>
        <v>4483768657431.4248</v>
      </c>
      <c r="N209" s="122">
        <f t="shared" si="8"/>
        <v>4488133920729.6953</v>
      </c>
      <c r="O209" s="122">
        <f t="shared" si="8"/>
        <v>4482252731123.1562</v>
      </c>
      <c r="P209" s="122">
        <f t="shared" si="8"/>
        <v>4463598838455.7246</v>
      </c>
      <c r="Q209" s="122">
        <f t="shared" si="8"/>
        <v>4453854303523.8799</v>
      </c>
      <c r="R209" s="122">
        <f t="shared" si="8"/>
        <v>4441950965965.2383</v>
      </c>
      <c r="S209" s="122">
        <f t="shared" si="8"/>
        <v>4440070822729.0352</v>
      </c>
      <c r="T209" s="122">
        <f t="shared" si="8"/>
        <v>4426546871358.96</v>
      </c>
      <c r="U209" s="122">
        <f t="shared" si="8"/>
        <v>4408486955453.3018</v>
      </c>
      <c r="V209" s="122">
        <f t="shared" si="8"/>
        <v>4389116029481.8647</v>
      </c>
      <c r="W209" s="122">
        <f t="shared" si="8"/>
        <v>4375101160202.9126</v>
      </c>
      <c r="X209" s="122">
        <f t="shared" si="8"/>
        <v>4365248253280.4175</v>
      </c>
      <c r="Y209" s="122">
        <f t="shared" si="8"/>
        <v>4374135210400.0503</v>
      </c>
      <c r="Z209" s="122">
        <f t="shared" si="8"/>
        <v>4375773766063.5967</v>
      </c>
      <c r="AA209" s="122">
        <f t="shared" si="8"/>
        <v>4376954817847.9033</v>
      </c>
      <c r="AB209" s="122">
        <f t="shared" si="8"/>
        <v>4374610242294.0371</v>
      </c>
      <c r="AC209" s="122">
        <f t="shared" si="8"/>
        <v>4361464751866.9258</v>
      </c>
      <c r="AD209" s="122">
        <f t="shared" si="8"/>
        <v>4345732297337.75</v>
      </c>
      <c r="AE209" s="122">
        <f t="shared" si="8"/>
        <v>4325099260857.2896</v>
      </c>
      <c r="AF209" s="122">
        <f t="shared" si="8"/>
        <v>4312428388486.8003</v>
      </c>
      <c r="AG209" s="122">
        <f t="shared" si="8"/>
        <v>4299959175058.2686</v>
      </c>
      <c r="AH209" s="122">
        <f t="shared" si="8"/>
        <v>4290712085985.9565</v>
      </c>
      <c r="AI209" s="122">
        <f t="shared" si="8"/>
        <v>4259031647759.2031</v>
      </c>
    </row>
    <row r="210" spans="1:35" ht="15.75" customHeight="1" x14ac:dyDescent="0.2">
      <c r="A210" s="39" t="s">
        <v>213</v>
      </c>
      <c r="B210" s="122"/>
      <c r="C210" s="122"/>
      <c r="D210" s="122">
        <f t="shared" ref="D210:AI210" si="9">D198*$C$155</f>
        <v>0</v>
      </c>
      <c r="E210" s="122">
        <f t="shared" si="9"/>
        <v>0</v>
      </c>
      <c r="F210" s="122">
        <f t="shared" si="9"/>
        <v>0</v>
      </c>
      <c r="G210" s="122">
        <f t="shared" si="9"/>
        <v>0</v>
      </c>
      <c r="H210" s="122">
        <f t="shared" si="9"/>
        <v>0</v>
      </c>
      <c r="I210" s="122">
        <f t="shared" si="9"/>
        <v>0</v>
      </c>
      <c r="J210" s="122">
        <f t="shared" si="9"/>
        <v>0</v>
      </c>
      <c r="K210" s="122">
        <f t="shared" si="9"/>
        <v>0</v>
      </c>
      <c r="L210" s="122">
        <f t="shared" si="9"/>
        <v>0</v>
      </c>
      <c r="M210" s="122">
        <f t="shared" si="9"/>
        <v>0</v>
      </c>
      <c r="N210" s="122">
        <f t="shared" si="9"/>
        <v>0</v>
      </c>
      <c r="O210" s="122">
        <f t="shared" si="9"/>
        <v>0</v>
      </c>
      <c r="P210" s="122">
        <f t="shared" si="9"/>
        <v>0</v>
      </c>
      <c r="Q210" s="122">
        <f t="shared" si="9"/>
        <v>0</v>
      </c>
      <c r="R210" s="122">
        <f t="shared" si="9"/>
        <v>0</v>
      </c>
      <c r="S210" s="122">
        <f t="shared" si="9"/>
        <v>0</v>
      </c>
      <c r="T210" s="122">
        <f t="shared" si="9"/>
        <v>0</v>
      </c>
      <c r="U210" s="122">
        <f t="shared" si="9"/>
        <v>0</v>
      </c>
      <c r="V210" s="122">
        <f t="shared" si="9"/>
        <v>0</v>
      </c>
      <c r="W210" s="122">
        <f t="shared" si="9"/>
        <v>0</v>
      </c>
      <c r="X210" s="122">
        <f t="shared" si="9"/>
        <v>0</v>
      </c>
      <c r="Y210" s="122">
        <f t="shared" si="9"/>
        <v>0</v>
      </c>
      <c r="Z210" s="122">
        <f t="shared" si="9"/>
        <v>0</v>
      </c>
      <c r="AA210" s="122">
        <f t="shared" si="9"/>
        <v>0</v>
      </c>
      <c r="AB210" s="122">
        <f t="shared" si="9"/>
        <v>0</v>
      </c>
      <c r="AC210" s="122">
        <f t="shared" si="9"/>
        <v>0</v>
      </c>
      <c r="AD210" s="122">
        <f t="shared" si="9"/>
        <v>0</v>
      </c>
      <c r="AE210" s="122">
        <f t="shared" si="9"/>
        <v>0</v>
      </c>
      <c r="AF210" s="122">
        <f t="shared" si="9"/>
        <v>0</v>
      </c>
      <c r="AG210" s="122">
        <f t="shared" si="9"/>
        <v>0</v>
      </c>
      <c r="AH210" s="122">
        <f t="shared" si="9"/>
        <v>0</v>
      </c>
      <c r="AI210" s="122">
        <f t="shared" si="9"/>
        <v>0</v>
      </c>
    </row>
    <row r="211" spans="1:35" ht="15.75" customHeight="1" x14ac:dyDescent="0.2">
      <c r="A211" s="39" t="s">
        <v>214</v>
      </c>
      <c r="B211" s="122"/>
      <c r="C211" s="122"/>
      <c r="D211" s="122">
        <f t="shared" ref="D211:AI211" si="10">D199*$C$153</f>
        <v>12723652232990.65</v>
      </c>
      <c r="E211" s="122">
        <f t="shared" si="10"/>
        <v>13562958736645.863</v>
      </c>
      <c r="F211" s="122">
        <f t="shared" si="10"/>
        <v>14097931583303.281</v>
      </c>
      <c r="G211" s="122">
        <f t="shared" si="10"/>
        <v>14568642756839.018</v>
      </c>
      <c r="H211" s="122">
        <f t="shared" si="10"/>
        <v>14775240506092.145</v>
      </c>
      <c r="I211" s="122">
        <f t="shared" si="10"/>
        <v>15031075795985.08</v>
      </c>
      <c r="J211" s="122">
        <f t="shared" si="10"/>
        <v>15352187650599.922</v>
      </c>
      <c r="K211" s="122">
        <f t="shared" si="10"/>
        <v>15531471383457.885</v>
      </c>
      <c r="L211" s="122">
        <f t="shared" si="10"/>
        <v>15616219735605.574</v>
      </c>
      <c r="M211" s="122">
        <f t="shared" si="10"/>
        <v>15714033332857.572</v>
      </c>
      <c r="N211" s="122">
        <f t="shared" si="10"/>
        <v>15754343868814.445</v>
      </c>
      <c r="O211" s="122">
        <f t="shared" si="10"/>
        <v>15728351498724.811</v>
      </c>
      <c r="P211" s="122">
        <f t="shared" si="10"/>
        <v>15775116388441.16</v>
      </c>
      <c r="Q211" s="122">
        <f t="shared" si="10"/>
        <v>15879415207474.365</v>
      </c>
      <c r="R211" s="122">
        <f t="shared" si="10"/>
        <v>15939131965547.098</v>
      </c>
      <c r="S211" s="122">
        <f t="shared" si="10"/>
        <v>16048611472090.562</v>
      </c>
      <c r="T211" s="122">
        <f t="shared" si="10"/>
        <v>16082095492012.414</v>
      </c>
      <c r="U211" s="122">
        <f t="shared" si="10"/>
        <v>16118978747439.002</v>
      </c>
      <c r="V211" s="122">
        <f t="shared" si="10"/>
        <v>16067701306502.631</v>
      </c>
      <c r="W211" s="122">
        <f t="shared" si="10"/>
        <v>16099072387221.205</v>
      </c>
      <c r="X211" s="122">
        <f t="shared" si="10"/>
        <v>16130691635955.756</v>
      </c>
      <c r="Y211" s="122">
        <f t="shared" si="10"/>
        <v>16364664816728.842</v>
      </c>
      <c r="Z211" s="122">
        <f t="shared" si="10"/>
        <v>16397849386923.936</v>
      </c>
      <c r="AA211" s="122">
        <f t="shared" si="10"/>
        <v>16436369185991.914</v>
      </c>
      <c r="AB211" s="122">
        <f t="shared" si="10"/>
        <v>16477074783673.02</v>
      </c>
      <c r="AC211" s="122">
        <f t="shared" si="10"/>
        <v>16488859046670.996</v>
      </c>
      <c r="AD211" s="122">
        <f t="shared" si="10"/>
        <v>16465069418610.809</v>
      </c>
      <c r="AE211" s="122">
        <f t="shared" si="10"/>
        <v>16478698708140.783</v>
      </c>
      <c r="AF211" s="122">
        <f t="shared" si="10"/>
        <v>16496614796225.898</v>
      </c>
      <c r="AG211" s="122">
        <f t="shared" si="10"/>
        <v>16529365789020.68</v>
      </c>
      <c r="AH211" s="122">
        <f t="shared" si="10"/>
        <v>16539174226664.062</v>
      </c>
      <c r="AI211" s="122">
        <f t="shared" si="10"/>
        <v>16468966301018.543</v>
      </c>
    </row>
    <row r="212" spans="1:35" ht="15.75" customHeight="1" x14ac:dyDescent="0.2">
      <c r="A212" s="39" t="s">
        <v>208</v>
      </c>
      <c r="B212" s="122"/>
      <c r="C212" s="122"/>
      <c r="D212" s="122">
        <f t="shared" ref="D212:AI212" si="11">D200*$C$156</f>
        <v>0</v>
      </c>
      <c r="E212" s="122">
        <f t="shared" si="11"/>
        <v>0</v>
      </c>
      <c r="F212" s="122">
        <f t="shared" si="11"/>
        <v>0</v>
      </c>
      <c r="G212" s="122">
        <f t="shared" si="11"/>
        <v>0</v>
      </c>
      <c r="H212" s="122">
        <f t="shared" si="11"/>
        <v>0</v>
      </c>
      <c r="I212" s="122">
        <f t="shared" si="11"/>
        <v>0</v>
      </c>
      <c r="J212" s="122">
        <f t="shared" si="11"/>
        <v>0</v>
      </c>
      <c r="K212" s="122">
        <f t="shared" si="11"/>
        <v>0</v>
      </c>
      <c r="L212" s="122">
        <f t="shared" si="11"/>
        <v>0</v>
      </c>
      <c r="M212" s="122">
        <f t="shared" si="11"/>
        <v>0</v>
      </c>
      <c r="N212" s="122">
        <f t="shared" si="11"/>
        <v>0</v>
      </c>
      <c r="O212" s="122">
        <f t="shared" si="11"/>
        <v>0</v>
      </c>
      <c r="P212" s="122">
        <f t="shared" si="11"/>
        <v>0</v>
      </c>
      <c r="Q212" s="122">
        <f t="shared" si="11"/>
        <v>0</v>
      </c>
      <c r="R212" s="122">
        <f t="shared" si="11"/>
        <v>0</v>
      </c>
      <c r="S212" s="122">
        <f t="shared" si="11"/>
        <v>0</v>
      </c>
      <c r="T212" s="122">
        <f t="shared" si="11"/>
        <v>0</v>
      </c>
      <c r="U212" s="122">
        <f t="shared" si="11"/>
        <v>0</v>
      </c>
      <c r="V212" s="122">
        <f t="shared" si="11"/>
        <v>0</v>
      </c>
      <c r="W212" s="122">
        <f t="shared" si="11"/>
        <v>0</v>
      </c>
      <c r="X212" s="122">
        <f t="shared" si="11"/>
        <v>0</v>
      </c>
      <c r="Y212" s="122">
        <f t="shared" si="11"/>
        <v>0</v>
      </c>
      <c r="Z212" s="122">
        <f t="shared" si="11"/>
        <v>0</v>
      </c>
      <c r="AA212" s="122">
        <f t="shared" si="11"/>
        <v>0</v>
      </c>
      <c r="AB212" s="122">
        <f t="shared" si="11"/>
        <v>0</v>
      </c>
      <c r="AC212" s="122">
        <f t="shared" si="11"/>
        <v>0</v>
      </c>
      <c r="AD212" s="122">
        <f t="shared" si="11"/>
        <v>0</v>
      </c>
      <c r="AE212" s="122">
        <f t="shared" si="11"/>
        <v>0</v>
      </c>
      <c r="AF212" s="122">
        <f t="shared" si="11"/>
        <v>0</v>
      </c>
      <c r="AG212" s="122">
        <f t="shared" si="11"/>
        <v>0</v>
      </c>
      <c r="AH212" s="122">
        <f t="shared" si="11"/>
        <v>0</v>
      </c>
      <c r="AI212" s="122">
        <f t="shared" si="11"/>
        <v>0</v>
      </c>
    </row>
    <row r="213" spans="1:35" ht="15.75" customHeight="1" x14ac:dyDescent="0.2">
      <c r="A213" s="39" t="s">
        <v>215</v>
      </c>
      <c r="B213" s="122"/>
      <c r="C213" s="122"/>
      <c r="D213" s="122">
        <f t="shared" ref="D213:AI213" si="12">D201*$C$152</f>
        <v>869550286743.97949</v>
      </c>
      <c r="E213" s="122">
        <f t="shared" si="12"/>
        <v>811058682255.86377</v>
      </c>
      <c r="F213" s="122">
        <f t="shared" si="12"/>
        <v>835286233056.79517</v>
      </c>
      <c r="G213" s="122">
        <f t="shared" si="12"/>
        <v>856850623401.62671</v>
      </c>
      <c r="H213" s="122">
        <f t="shared" si="12"/>
        <v>856416521024.37817</v>
      </c>
      <c r="I213" s="122">
        <f t="shared" si="12"/>
        <v>861332472513.50537</v>
      </c>
      <c r="J213" s="122">
        <f t="shared" si="12"/>
        <v>863645277557.29114</v>
      </c>
      <c r="K213" s="122">
        <f t="shared" si="12"/>
        <v>874827701039.77124</v>
      </c>
      <c r="L213" s="122">
        <f t="shared" si="12"/>
        <v>874426514194.10681</v>
      </c>
      <c r="M213" s="122">
        <f t="shared" si="12"/>
        <v>873399072470.95056</v>
      </c>
      <c r="N213" s="122">
        <f t="shared" si="12"/>
        <v>873039449278.06494</v>
      </c>
      <c r="O213" s="122">
        <f t="shared" si="12"/>
        <v>872673958685.4436</v>
      </c>
      <c r="P213" s="122">
        <f t="shared" si="12"/>
        <v>869382277722.25159</v>
      </c>
      <c r="Q213" s="122">
        <f t="shared" si="12"/>
        <v>867899626474.28394</v>
      </c>
      <c r="R213" s="122">
        <f t="shared" si="12"/>
        <v>866758659280.20947</v>
      </c>
      <c r="S213" s="122">
        <f t="shared" si="12"/>
        <v>866243629388.19568</v>
      </c>
      <c r="T213" s="122">
        <f t="shared" si="12"/>
        <v>863981752599.53845</v>
      </c>
      <c r="U213" s="122">
        <f t="shared" si="12"/>
        <v>861101475116.00513</v>
      </c>
      <c r="V213" s="122">
        <f t="shared" si="12"/>
        <v>858312609009.3385</v>
      </c>
      <c r="W213" s="122">
        <f t="shared" si="12"/>
        <v>855603853241.63232</v>
      </c>
      <c r="X213" s="122">
        <f t="shared" si="12"/>
        <v>853889542335.20435</v>
      </c>
      <c r="Y213" s="122">
        <f t="shared" si="12"/>
        <v>855718528955.27124</v>
      </c>
      <c r="Z213" s="122">
        <f t="shared" si="12"/>
        <v>856284870516.65369</v>
      </c>
      <c r="AA213" s="122">
        <f t="shared" si="12"/>
        <v>856916698455.67603</v>
      </c>
      <c r="AB213" s="122">
        <f t="shared" si="12"/>
        <v>856969838120.20935</v>
      </c>
      <c r="AC213" s="122">
        <f t="shared" si="12"/>
        <v>855431072842.69409</v>
      </c>
      <c r="AD213" s="122">
        <f t="shared" si="12"/>
        <v>853370267776.45117</v>
      </c>
      <c r="AE213" s="122">
        <f t="shared" si="12"/>
        <v>851127693377.41797</v>
      </c>
      <c r="AF213" s="122">
        <f t="shared" si="12"/>
        <v>849539308875.21045</v>
      </c>
      <c r="AG213" s="122">
        <f t="shared" si="12"/>
        <v>847868091405.65015</v>
      </c>
      <c r="AH213" s="122">
        <f t="shared" si="12"/>
        <v>846572813534.97266</v>
      </c>
      <c r="AI213" s="122">
        <f t="shared" si="12"/>
        <v>841963930377.7356</v>
      </c>
    </row>
    <row r="214" spans="1:35" ht="15.75" customHeight="1" x14ac:dyDescent="0.2">
      <c r="A214" s="39" t="s">
        <v>216</v>
      </c>
      <c r="B214" s="122"/>
      <c r="C214" s="122"/>
      <c r="D214" s="122">
        <f t="shared" ref="D214:AI214" si="13">D202*0</f>
        <v>0</v>
      </c>
      <c r="E214" s="122">
        <f t="shared" si="13"/>
        <v>0</v>
      </c>
      <c r="F214" s="122">
        <f t="shared" si="13"/>
        <v>0</v>
      </c>
      <c r="G214" s="122">
        <f t="shared" si="13"/>
        <v>0</v>
      </c>
      <c r="H214" s="122">
        <f t="shared" si="13"/>
        <v>0</v>
      </c>
      <c r="I214" s="122">
        <f t="shared" si="13"/>
        <v>0</v>
      </c>
      <c r="J214" s="122">
        <f t="shared" si="13"/>
        <v>0</v>
      </c>
      <c r="K214" s="122">
        <f t="shared" si="13"/>
        <v>0</v>
      </c>
      <c r="L214" s="122">
        <f t="shared" si="13"/>
        <v>0</v>
      </c>
      <c r="M214" s="122">
        <f t="shared" si="13"/>
        <v>0</v>
      </c>
      <c r="N214" s="122">
        <f t="shared" si="13"/>
        <v>0</v>
      </c>
      <c r="O214" s="122">
        <f t="shared" si="13"/>
        <v>0</v>
      </c>
      <c r="P214" s="122">
        <f t="shared" si="13"/>
        <v>0</v>
      </c>
      <c r="Q214" s="122">
        <f t="shared" si="13"/>
        <v>0</v>
      </c>
      <c r="R214" s="122">
        <f t="shared" si="13"/>
        <v>0</v>
      </c>
      <c r="S214" s="122">
        <f t="shared" si="13"/>
        <v>0</v>
      </c>
      <c r="T214" s="122">
        <f t="shared" si="13"/>
        <v>0</v>
      </c>
      <c r="U214" s="122">
        <f t="shared" si="13"/>
        <v>0</v>
      </c>
      <c r="V214" s="122">
        <f t="shared" si="13"/>
        <v>0</v>
      </c>
      <c r="W214" s="122">
        <f t="shared" si="13"/>
        <v>0</v>
      </c>
      <c r="X214" s="122">
        <f t="shared" si="13"/>
        <v>0</v>
      </c>
      <c r="Y214" s="122">
        <f t="shared" si="13"/>
        <v>0</v>
      </c>
      <c r="Z214" s="122">
        <f t="shared" si="13"/>
        <v>0</v>
      </c>
      <c r="AA214" s="122">
        <f t="shared" si="13"/>
        <v>0</v>
      </c>
      <c r="AB214" s="122">
        <f t="shared" si="13"/>
        <v>0</v>
      </c>
      <c r="AC214" s="122">
        <f t="shared" si="13"/>
        <v>0</v>
      </c>
      <c r="AD214" s="122">
        <f t="shared" si="13"/>
        <v>0</v>
      </c>
      <c r="AE214" s="122">
        <f t="shared" si="13"/>
        <v>0</v>
      </c>
      <c r="AF214" s="122">
        <f t="shared" si="13"/>
        <v>0</v>
      </c>
      <c r="AG214" s="122">
        <f t="shared" si="13"/>
        <v>0</v>
      </c>
      <c r="AH214" s="122">
        <f t="shared" si="13"/>
        <v>0</v>
      </c>
      <c r="AI214" s="122">
        <f t="shared" si="13"/>
        <v>0</v>
      </c>
    </row>
    <row r="215" spans="1:35" ht="15.75" customHeight="1" x14ac:dyDescent="0.2">
      <c r="A215" s="39" t="s">
        <v>217</v>
      </c>
      <c r="B215" s="122"/>
      <c r="C215" s="122"/>
      <c r="D215" s="122">
        <f t="shared" ref="D215:AI215" si="14">D203*$C$149</f>
        <v>0</v>
      </c>
      <c r="E215" s="122">
        <f t="shared" si="14"/>
        <v>0</v>
      </c>
      <c r="F215" s="122">
        <f t="shared" si="14"/>
        <v>0</v>
      </c>
      <c r="G215" s="122">
        <f t="shared" si="14"/>
        <v>0</v>
      </c>
      <c r="H215" s="122">
        <f t="shared" si="14"/>
        <v>0</v>
      </c>
      <c r="I215" s="122">
        <f t="shared" si="14"/>
        <v>0</v>
      </c>
      <c r="J215" s="122">
        <f t="shared" si="14"/>
        <v>0</v>
      </c>
      <c r="K215" s="122">
        <f t="shared" si="14"/>
        <v>0</v>
      </c>
      <c r="L215" s="122">
        <f t="shared" si="14"/>
        <v>0</v>
      </c>
      <c r="M215" s="122">
        <f t="shared" si="14"/>
        <v>0</v>
      </c>
      <c r="N215" s="122">
        <f t="shared" si="14"/>
        <v>0</v>
      </c>
      <c r="O215" s="122">
        <f t="shared" si="14"/>
        <v>0</v>
      </c>
      <c r="P215" s="122">
        <f t="shared" si="14"/>
        <v>0</v>
      </c>
      <c r="Q215" s="122">
        <f t="shared" si="14"/>
        <v>0</v>
      </c>
      <c r="R215" s="122">
        <f t="shared" si="14"/>
        <v>0</v>
      </c>
      <c r="S215" s="122">
        <f t="shared" si="14"/>
        <v>0</v>
      </c>
      <c r="T215" s="122">
        <f t="shared" si="14"/>
        <v>0</v>
      </c>
      <c r="U215" s="122">
        <f t="shared" si="14"/>
        <v>0</v>
      </c>
      <c r="V215" s="122">
        <f t="shared" si="14"/>
        <v>0</v>
      </c>
      <c r="W215" s="122">
        <f t="shared" si="14"/>
        <v>0</v>
      </c>
      <c r="X215" s="122">
        <f t="shared" si="14"/>
        <v>0</v>
      </c>
      <c r="Y215" s="122">
        <f t="shared" si="14"/>
        <v>0</v>
      </c>
      <c r="Z215" s="122">
        <f t="shared" si="14"/>
        <v>0</v>
      </c>
      <c r="AA215" s="122">
        <f t="shared" si="14"/>
        <v>0</v>
      </c>
      <c r="AB215" s="122">
        <f t="shared" si="14"/>
        <v>0</v>
      </c>
      <c r="AC215" s="122">
        <f t="shared" si="14"/>
        <v>0</v>
      </c>
      <c r="AD215" s="122">
        <f t="shared" si="14"/>
        <v>0</v>
      </c>
      <c r="AE215" s="122">
        <f t="shared" si="14"/>
        <v>0</v>
      </c>
      <c r="AF215" s="122">
        <f t="shared" si="14"/>
        <v>0</v>
      </c>
      <c r="AG215" s="122">
        <f t="shared" si="14"/>
        <v>0</v>
      </c>
      <c r="AH215" s="122">
        <f t="shared" si="14"/>
        <v>0</v>
      </c>
      <c r="AI215" s="122">
        <f t="shared" si="14"/>
        <v>0</v>
      </c>
    </row>
    <row r="216" spans="1:35" ht="15.75" customHeight="1" x14ac:dyDescent="0.2">
      <c r="A216" s="39" t="s">
        <v>218</v>
      </c>
      <c r="B216" s="122"/>
      <c r="C216" s="122"/>
      <c r="D216" s="122">
        <f t="shared" ref="D216:AI216" si="15">D204*$C$149</f>
        <v>1443413771.5574214</v>
      </c>
      <c r="E216" s="122">
        <f t="shared" si="15"/>
        <v>1214787398.0359945</v>
      </c>
      <c r="F216" s="122">
        <f t="shared" si="15"/>
        <v>1375684769.5234907</v>
      </c>
      <c r="G216" s="122">
        <f t="shared" si="15"/>
        <v>1533688706.7394304</v>
      </c>
      <c r="H216" s="122">
        <f t="shared" si="15"/>
        <v>1596518887.9815152</v>
      </c>
      <c r="I216" s="122">
        <f t="shared" si="15"/>
        <v>1670837009.5074389</v>
      </c>
      <c r="J216" s="122">
        <f t="shared" si="15"/>
        <v>1742431202.9833741</v>
      </c>
      <c r="K216" s="122">
        <f t="shared" si="15"/>
        <v>1831665069.1676764</v>
      </c>
      <c r="L216" s="122">
        <f t="shared" si="15"/>
        <v>1870022983.6903238</v>
      </c>
      <c r="M216" s="122">
        <f t="shared" si="15"/>
        <v>1907894002.6974633</v>
      </c>
      <c r="N216" s="122">
        <f t="shared" si="15"/>
        <v>1947036345.1276941</v>
      </c>
      <c r="O216" s="122">
        <f t="shared" si="15"/>
        <v>1983807045.5674155</v>
      </c>
      <c r="P216" s="122">
        <f t="shared" si="15"/>
        <v>1988079758.4401202</v>
      </c>
      <c r="Q216" s="122">
        <f t="shared" si="15"/>
        <v>1996328936.336972</v>
      </c>
      <c r="R216" s="122">
        <f t="shared" si="15"/>
        <v>2003759164.2192271</v>
      </c>
      <c r="S216" s="122">
        <f t="shared" si="15"/>
        <v>2013568848.398386</v>
      </c>
      <c r="T216" s="122">
        <f t="shared" si="15"/>
        <v>2017023681.7094245</v>
      </c>
      <c r="U216" s="122">
        <f t="shared" si="15"/>
        <v>2017204748.8226447</v>
      </c>
      <c r="V216" s="122">
        <f t="shared" si="15"/>
        <v>2016270457.5047698</v>
      </c>
      <c r="W216" s="122">
        <f t="shared" si="15"/>
        <v>2016477911.2827301</v>
      </c>
      <c r="X216" s="122">
        <f t="shared" si="15"/>
        <v>2018017597.255537</v>
      </c>
      <c r="Y216" s="122">
        <f t="shared" si="15"/>
        <v>2030219583.1667678</v>
      </c>
      <c r="Z216" s="122">
        <f t="shared" si="15"/>
        <v>2038377879.6098077</v>
      </c>
      <c r="AA216" s="122">
        <f t="shared" si="15"/>
        <v>2045578441.8157902</v>
      </c>
      <c r="AB216" s="122">
        <f t="shared" si="15"/>
        <v>2050815472.2110748</v>
      </c>
      <c r="AC216" s="122">
        <f t="shared" si="15"/>
        <v>2050835275.5902913</v>
      </c>
      <c r="AD216" s="122">
        <f t="shared" si="15"/>
        <v>2048977129.8706164</v>
      </c>
      <c r="AE216" s="122">
        <f t="shared" si="15"/>
        <v>2045642133.7651639</v>
      </c>
      <c r="AF216" s="122">
        <f t="shared" si="15"/>
        <v>2044627183.818965</v>
      </c>
      <c r="AG216" s="122">
        <f t="shared" si="15"/>
        <v>2043399534.8754447</v>
      </c>
      <c r="AH216" s="122">
        <f t="shared" si="15"/>
        <v>2043417304.394093</v>
      </c>
      <c r="AI216" s="122">
        <f t="shared" si="15"/>
        <v>2033153319.9911644</v>
      </c>
    </row>
    <row r="217" spans="1:35" ht="15.75" customHeight="1" x14ac:dyDescent="0.2">
      <c r="A217" s="39" t="s">
        <v>219</v>
      </c>
      <c r="B217" s="122"/>
      <c r="C217" s="122"/>
      <c r="D217" s="122">
        <f t="shared" ref="D217:AI217" si="16">D205*$C$152</f>
        <v>0</v>
      </c>
      <c r="E217" s="122">
        <f t="shared" si="16"/>
        <v>0</v>
      </c>
      <c r="F217" s="122">
        <f t="shared" si="16"/>
        <v>0</v>
      </c>
      <c r="G217" s="122">
        <f t="shared" si="16"/>
        <v>0</v>
      </c>
      <c r="H217" s="122">
        <f t="shared" si="16"/>
        <v>0</v>
      </c>
      <c r="I217" s="122">
        <f t="shared" si="16"/>
        <v>0</v>
      </c>
      <c r="J217" s="122">
        <f t="shared" si="16"/>
        <v>0</v>
      </c>
      <c r="K217" s="122">
        <f t="shared" si="16"/>
        <v>0</v>
      </c>
      <c r="L217" s="122">
        <f t="shared" si="16"/>
        <v>0</v>
      </c>
      <c r="M217" s="122">
        <f t="shared" si="16"/>
        <v>0</v>
      </c>
      <c r="N217" s="122">
        <f t="shared" si="16"/>
        <v>0</v>
      </c>
      <c r="O217" s="122">
        <f t="shared" si="16"/>
        <v>0</v>
      </c>
      <c r="P217" s="122">
        <f t="shared" si="16"/>
        <v>0</v>
      </c>
      <c r="Q217" s="122">
        <f t="shared" si="16"/>
        <v>0</v>
      </c>
      <c r="R217" s="122">
        <f t="shared" si="16"/>
        <v>0</v>
      </c>
      <c r="S217" s="122">
        <f t="shared" si="16"/>
        <v>0</v>
      </c>
      <c r="T217" s="122">
        <f t="shared" si="16"/>
        <v>0</v>
      </c>
      <c r="U217" s="122">
        <f t="shared" si="16"/>
        <v>0</v>
      </c>
      <c r="V217" s="122">
        <f t="shared" si="16"/>
        <v>0</v>
      </c>
      <c r="W217" s="122">
        <f t="shared" si="16"/>
        <v>0</v>
      </c>
      <c r="X217" s="122">
        <f t="shared" si="16"/>
        <v>0</v>
      </c>
      <c r="Y217" s="122">
        <f t="shared" si="16"/>
        <v>0</v>
      </c>
      <c r="Z217" s="122">
        <f t="shared" si="16"/>
        <v>0</v>
      </c>
      <c r="AA217" s="122">
        <f t="shared" si="16"/>
        <v>0</v>
      </c>
      <c r="AB217" s="122">
        <f t="shared" si="16"/>
        <v>0</v>
      </c>
      <c r="AC217" s="122">
        <f t="shared" si="16"/>
        <v>0</v>
      </c>
      <c r="AD217" s="122">
        <f t="shared" si="16"/>
        <v>0</v>
      </c>
      <c r="AE217" s="122">
        <f t="shared" si="16"/>
        <v>0</v>
      </c>
      <c r="AF217" s="122">
        <f t="shared" si="16"/>
        <v>0</v>
      </c>
      <c r="AG217" s="122">
        <f t="shared" si="16"/>
        <v>0</v>
      </c>
      <c r="AH217" s="122">
        <f t="shared" si="16"/>
        <v>0</v>
      </c>
      <c r="AI217" s="122">
        <f t="shared" si="16"/>
        <v>0</v>
      </c>
    </row>
    <row r="218" spans="1:35" ht="15.75" customHeight="1" x14ac:dyDescent="0.2">
      <c r="A218" s="43" t="s">
        <v>220</v>
      </c>
      <c r="B218" s="44"/>
      <c r="C218" s="44"/>
      <c r="D218" s="122">
        <f t="shared" ref="D218:AI218" si="17">D206*0</f>
        <v>0</v>
      </c>
      <c r="E218" s="122">
        <f t="shared" si="17"/>
        <v>0</v>
      </c>
      <c r="F218" s="122">
        <f t="shared" si="17"/>
        <v>0</v>
      </c>
      <c r="G218" s="122">
        <f t="shared" si="17"/>
        <v>0</v>
      </c>
      <c r="H218" s="122">
        <f t="shared" si="17"/>
        <v>0</v>
      </c>
      <c r="I218" s="122">
        <f t="shared" si="17"/>
        <v>0</v>
      </c>
      <c r="J218" s="122">
        <f t="shared" si="17"/>
        <v>0</v>
      </c>
      <c r="K218" s="122">
        <f t="shared" si="17"/>
        <v>0</v>
      </c>
      <c r="L218" s="122">
        <f t="shared" si="17"/>
        <v>0</v>
      </c>
      <c r="M218" s="122">
        <f t="shared" si="17"/>
        <v>0</v>
      </c>
      <c r="N218" s="122">
        <f t="shared" si="17"/>
        <v>0</v>
      </c>
      <c r="O218" s="122">
        <f t="shared" si="17"/>
        <v>0</v>
      </c>
      <c r="P218" s="122">
        <f t="shared" si="17"/>
        <v>0</v>
      </c>
      <c r="Q218" s="122">
        <f t="shared" si="17"/>
        <v>0</v>
      </c>
      <c r="R218" s="122">
        <f t="shared" si="17"/>
        <v>0</v>
      </c>
      <c r="S218" s="122">
        <f t="shared" si="17"/>
        <v>0</v>
      </c>
      <c r="T218" s="122">
        <f t="shared" si="17"/>
        <v>0</v>
      </c>
      <c r="U218" s="122">
        <f t="shared" si="17"/>
        <v>0</v>
      </c>
      <c r="V218" s="122">
        <f t="shared" si="17"/>
        <v>0</v>
      </c>
      <c r="W218" s="122">
        <f t="shared" si="17"/>
        <v>0</v>
      </c>
      <c r="X218" s="122">
        <f t="shared" si="17"/>
        <v>0</v>
      </c>
      <c r="Y218" s="122">
        <f t="shared" si="17"/>
        <v>0</v>
      </c>
      <c r="Z218" s="122">
        <f t="shared" si="17"/>
        <v>0</v>
      </c>
      <c r="AA218" s="122">
        <f t="shared" si="17"/>
        <v>0</v>
      </c>
      <c r="AB218" s="122">
        <f t="shared" si="17"/>
        <v>0</v>
      </c>
      <c r="AC218" s="122">
        <f t="shared" si="17"/>
        <v>0</v>
      </c>
      <c r="AD218" s="122">
        <f t="shared" si="17"/>
        <v>0</v>
      </c>
      <c r="AE218" s="122">
        <f t="shared" si="17"/>
        <v>0</v>
      </c>
      <c r="AF218" s="122">
        <f t="shared" si="17"/>
        <v>0</v>
      </c>
      <c r="AG218" s="122">
        <f t="shared" si="17"/>
        <v>0</v>
      </c>
      <c r="AH218" s="122">
        <f t="shared" si="17"/>
        <v>0</v>
      </c>
      <c r="AI218" s="122">
        <f t="shared" si="17"/>
        <v>0</v>
      </c>
    </row>
    <row r="219" spans="1:35" ht="15.75" customHeight="1" x14ac:dyDescent="0.2">
      <c r="A219" s="109" t="s">
        <v>623</v>
      </c>
      <c r="B219" s="110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1"/>
      <c r="AC219" s="111"/>
      <c r="AD219" s="111"/>
      <c r="AE219" s="111"/>
      <c r="AF219" s="111"/>
      <c r="AG219" s="111"/>
      <c r="AH219" s="111"/>
      <c r="AI219" s="111"/>
    </row>
    <row r="220" spans="1:35" ht="15.75" customHeight="1" x14ac:dyDescent="0.2">
      <c r="A220" s="39"/>
      <c r="B220" s="122">
        <v>2017</v>
      </c>
      <c r="C220" s="122">
        <v>2018</v>
      </c>
      <c r="D220" s="122">
        <v>2019</v>
      </c>
      <c r="E220" s="122">
        <v>2020</v>
      </c>
      <c r="F220" s="122">
        <v>2021</v>
      </c>
      <c r="G220" s="122">
        <v>2022</v>
      </c>
      <c r="H220" s="122">
        <v>2023</v>
      </c>
      <c r="I220" s="122">
        <v>2024</v>
      </c>
      <c r="J220" s="122">
        <v>2025</v>
      </c>
      <c r="K220" s="122">
        <v>2026</v>
      </c>
      <c r="L220" s="122">
        <v>2027</v>
      </c>
      <c r="M220" s="122">
        <v>2028</v>
      </c>
      <c r="N220" s="122">
        <v>2029</v>
      </c>
      <c r="O220" s="122">
        <v>2030</v>
      </c>
      <c r="P220" s="122">
        <v>2031</v>
      </c>
      <c r="Q220" s="122">
        <v>2032</v>
      </c>
      <c r="R220" s="122">
        <v>2033</v>
      </c>
      <c r="S220" s="122">
        <v>2034</v>
      </c>
      <c r="T220" s="122">
        <v>2035</v>
      </c>
      <c r="U220" s="122">
        <v>2036</v>
      </c>
      <c r="V220" s="122">
        <v>2037</v>
      </c>
      <c r="W220" s="122">
        <v>2038</v>
      </c>
      <c r="X220" s="122">
        <v>2039</v>
      </c>
      <c r="Y220" s="122">
        <v>2040</v>
      </c>
      <c r="Z220" s="122">
        <v>2041</v>
      </c>
      <c r="AA220" s="122">
        <v>2042</v>
      </c>
      <c r="AB220" s="122">
        <v>2043</v>
      </c>
      <c r="AC220" s="122">
        <v>2044</v>
      </c>
      <c r="AD220" s="122">
        <v>2045</v>
      </c>
      <c r="AE220" s="122">
        <v>2046</v>
      </c>
      <c r="AF220" s="122">
        <v>2047</v>
      </c>
      <c r="AG220" s="122">
        <v>2048</v>
      </c>
      <c r="AH220" s="122">
        <v>2049</v>
      </c>
      <c r="AI220" s="122">
        <v>2050</v>
      </c>
    </row>
    <row r="221" spans="1:35" ht="15.75" customHeight="1" x14ac:dyDescent="0.2">
      <c r="A221" s="39" t="s">
        <v>212</v>
      </c>
      <c r="B221" s="122"/>
      <c r="C221" s="122"/>
      <c r="D221" s="122">
        <f t="shared" ref="D221:AI221" si="18">D197*$D$157</f>
        <v>124343931194.75031</v>
      </c>
      <c r="E221" s="122">
        <f t="shared" si="18"/>
        <v>118619272277.86699</v>
      </c>
      <c r="F221" s="122">
        <f t="shared" si="18"/>
        <v>123166669594.97163</v>
      </c>
      <c r="G221" s="122">
        <f t="shared" si="18"/>
        <v>126787651388.29001</v>
      </c>
      <c r="H221" s="122">
        <f t="shared" si="18"/>
        <v>127583412321.11247</v>
      </c>
      <c r="I221" s="122">
        <f t="shared" si="18"/>
        <v>128986255808.06067</v>
      </c>
      <c r="J221" s="122">
        <f t="shared" si="18"/>
        <v>130305092127.53699</v>
      </c>
      <c r="K221" s="122">
        <f t="shared" si="18"/>
        <v>132043978849.26775</v>
      </c>
      <c r="L221" s="122">
        <f t="shared" si="18"/>
        <v>132208222057.24153</v>
      </c>
      <c r="M221" s="122">
        <f t="shared" si="18"/>
        <v>132215033310.89075</v>
      </c>
      <c r="N221" s="122">
        <f t="shared" si="18"/>
        <v>132343753919.93356</v>
      </c>
      <c r="O221" s="122">
        <f t="shared" si="18"/>
        <v>132170332465.98601</v>
      </c>
      <c r="P221" s="122">
        <f t="shared" si="18"/>
        <v>131620276201.08157</v>
      </c>
      <c r="Q221" s="122">
        <f t="shared" si="18"/>
        <v>131332934433.68741</v>
      </c>
      <c r="R221" s="122">
        <f t="shared" si="18"/>
        <v>130981935019.56326</v>
      </c>
      <c r="S221" s="122">
        <f t="shared" si="18"/>
        <v>130926494335.71089</v>
      </c>
      <c r="T221" s="122">
        <f t="shared" si="18"/>
        <v>130527707106.14992</v>
      </c>
      <c r="U221" s="122">
        <f t="shared" si="18"/>
        <v>129995165718.42668</v>
      </c>
      <c r="V221" s="122">
        <f t="shared" si="18"/>
        <v>129423965949.1586</v>
      </c>
      <c r="W221" s="122">
        <f t="shared" si="18"/>
        <v>129010702788.15823</v>
      </c>
      <c r="X221" s="122">
        <f t="shared" si="18"/>
        <v>128720165403.98528</v>
      </c>
      <c r="Y221" s="122">
        <f t="shared" si="18"/>
        <v>128982219363.80707</v>
      </c>
      <c r="Z221" s="122">
        <f t="shared" si="18"/>
        <v>129030536239.22803</v>
      </c>
      <c r="AA221" s="122">
        <f t="shared" si="18"/>
        <v>129065362478.70076</v>
      </c>
      <c r="AB221" s="122">
        <f t="shared" si="18"/>
        <v>128996226856.71889</v>
      </c>
      <c r="AC221" s="122">
        <f t="shared" si="18"/>
        <v>128608599486.19701</v>
      </c>
      <c r="AD221" s="122">
        <f t="shared" si="18"/>
        <v>128144689066.51256</v>
      </c>
      <c r="AE221" s="122">
        <f t="shared" si="18"/>
        <v>127536272840.34363</v>
      </c>
      <c r="AF221" s="122">
        <f t="shared" si="18"/>
        <v>127162640759.71306</v>
      </c>
      <c r="AG221" s="122">
        <f t="shared" si="18"/>
        <v>126794955092.86191</v>
      </c>
      <c r="AH221" s="122">
        <f t="shared" si="18"/>
        <v>126522281749.71381</v>
      </c>
      <c r="AI221" s="122">
        <f t="shared" si="18"/>
        <v>125588105498.55698</v>
      </c>
    </row>
    <row r="222" spans="1:35" ht="15.75" customHeight="1" x14ac:dyDescent="0.2">
      <c r="A222" s="39" t="s">
        <v>213</v>
      </c>
      <c r="B222" s="122"/>
      <c r="C222" s="122"/>
      <c r="D222" s="122">
        <f t="shared" ref="D222:AI222" si="19">D198*$D$155</f>
        <v>102676434383.2426</v>
      </c>
      <c r="E222" s="122">
        <f t="shared" si="19"/>
        <v>93054164822.618317</v>
      </c>
      <c r="F222" s="122">
        <f t="shared" si="19"/>
        <v>97355924564.699921</v>
      </c>
      <c r="G222" s="122">
        <f t="shared" si="19"/>
        <v>102225574073.222</v>
      </c>
      <c r="H222" s="122">
        <f t="shared" si="19"/>
        <v>104454434157.6747</v>
      </c>
      <c r="I222" s="122">
        <f t="shared" si="19"/>
        <v>106637822282.4749</v>
      </c>
      <c r="J222" s="122">
        <f t="shared" si="19"/>
        <v>108424805632.54939</v>
      </c>
      <c r="K222" s="122">
        <f t="shared" si="19"/>
        <v>111188423727.3667</v>
      </c>
      <c r="L222" s="122">
        <f t="shared" si="19"/>
        <v>112403220930.091</v>
      </c>
      <c r="M222" s="122">
        <f t="shared" si="19"/>
        <v>113510539189.1956</v>
      </c>
      <c r="N222" s="122">
        <f t="shared" si="19"/>
        <v>114688692453.724</v>
      </c>
      <c r="O222" s="122">
        <f t="shared" si="19"/>
        <v>116222488868.35069</v>
      </c>
      <c r="P222" s="122">
        <f t="shared" si="19"/>
        <v>116410274910.3154</v>
      </c>
      <c r="Q222" s="122">
        <f t="shared" si="19"/>
        <v>116661147816.54781</v>
      </c>
      <c r="R222" s="122">
        <f t="shared" si="19"/>
        <v>117110791975.6586</v>
      </c>
      <c r="S222" s="122">
        <f t="shared" si="19"/>
        <v>117584691017.661</v>
      </c>
      <c r="T222" s="122">
        <f t="shared" si="19"/>
        <v>118202162716.7545</v>
      </c>
      <c r="U222" s="122">
        <f t="shared" si="19"/>
        <v>118704280059.46561</v>
      </c>
      <c r="V222" s="122">
        <f t="shared" si="19"/>
        <v>119198708397.323</v>
      </c>
      <c r="W222" s="122">
        <f t="shared" si="19"/>
        <v>119620379799.93629</v>
      </c>
      <c r="X222" s="122">
        <f t="shared" si="19"/>
        <v>120142643338.11011</v>
      </c>
      <c r="Y222" s="122">
        <f t="shared" si="19"/>
        <v>120719469114.037</v>
      </c>
      <c r="Z222" s="122">
        <f t="shared" si="19"/>
        <v>121222901596.68539</v>
      </c>
      <c r="AA222" s="122">
        <f t="shared" si="19"/>
        <v>121755178453.50259</v>
      </c>
      <c r="AB222" s="122">
        <f t="shared" si="19"/>
        <v>122284867454.3139</v>
      </c>
      <c r="AC222" s="122">
        <f t="shared" si="19"/>
        <v>122870187003.0327</v>
      </c>
      <c r="AD222" s="122">
        <f t="shared" si="19"/>
        <v>123450847639.59801</v>
      </c>
      <c r="AE222" s="122">
        <f t="shared" si="19"/>
        <v>124101872762.31329</v>
      </c>
      <c r="AF222" s="122">
        <f t="shared" si="19"/>
        <v>124658954726.7466</v>
      </c>
      <c r="AG222" s="122">
        <f t="shared" si="19"/>
        <v>125172450665.338</v>
      </c>
      <c r="AH222" s="122">
        <f t="shared" si="19"/>
        <v>125712290540.9738</v>
      </c>
      <c r="AI222" s="122">
        <f t="shared" si="19"/>
        <v>126226431836.6019</v>
      </c>
    </row>
    <row r="223" spans="1:35" ht="15.75" customHeight="1" x14ac:dyDescent="0.2">
      <c r="A223" s="39" t="s">
        <v>214</v>
      </c>
      <c r="B223" s="122"/>
      <c r="C223" s="122"/>
      <c r="D223" s="122">
        <f t="shared" ref="D223:AI223" si="20">D199*$D$153</f>
        <v>62881310169.803673</v>
      </c>
      <c r="E223" s="122">
        <f t="shared" si="20"/>
        <v>67029230249.467133</v>
      </c>
      <c r="F223" s="122">
        <f t="shared" si="20"/>
        <v>69673108979.181595</v>
      </c>
      <c r="G223" s="122">
        <f t="shared" si="20"/>
        <v>71999401364.535156</v>
      </c>
      <c r="H223" s="122">
        <f t="shared" si="20"/>
        <v>73020424016.937195</v>
      </c>
      <c r="I223" s="122">
        <f t="shared" si="20"/>
        <v>74284782545.569977</v>
      </c>
      <c r="J223" s="122">
        <f t="shared" si="20"/>
        <v>75871743094.278</v>
      </c>
      <c r="K223" s="122">
        <f t="shared" si="20"/>
        <v>76757777686.217789</v>
      </c>
      <c r="L223" s="122">
        <f t="shared" si="20"/>
        <v>77176610841.996841</v>
      </c>
      <c r="M223" s="122">
        <f t="shared" si="20"/>
        <v>77660013487.322159</v>
      </c>
      <c r="N223" s="122">
        <f t="shared" si="20"/>
        <v>77859231390.185211</v>
      </c>
      <c r="O223" s="122">
        <f t="shared" si="20"/>
        <v>77730775011.802216</v>
      </c>
      <c r="P223" s="122">
        <f t="shared" si="20"/>
        <v>77961890848.785385</v>
      </c>
      <c r="Q223" s="122">
        <f t="shared" si="20"/>
        <v>78477343980.47081</v>
      </c>
      <c r="R223" s="122">
        <f t="shared" si="20"/>
        <v>78772468990.015656</v>
      </c>
      <c r="S223" s="122">
        <f t="shared" si="20"/>
        <v>79313525495.029739</v>
      </c>
      <c r="T223" s="122">
        <f t="shared" si="20"/>
        <v>79479006207.947891</v>
      </c>
      <c r="U223" s="122">
        <f t="shared" si="20"/>
        <v>79661286215.455307</v>
      </c>
      <c r="V223" s="122">
        <f t="shared" si="20"/>
        <v>79407868988.295227</v>
      </c>
      <c r="W223" s="122">
        <f t="shared" si="20"/>
        <v>79562907386.147049</v>
      </c>
      <c r="X223" s="122">
        <f t="shared" si="20"/>
        <v>79719172250.244644</v>
      </c>
      <c r="Y223" s="122">
        <f t="shared" si="20"/>
        <v>80875486481.583069</v>
      </c>
      <c r="Z223" s="122">
        <f t="shared" si="20"/>
        <v>81039487289.926361</v>
      </c>
      <c r="AA223" s="122">
        <f t="shared" si="20"/>
        <v>81229855227.411453</v>
      </c>
      <c r="AB223" s="122">
        <f t="shared" si="20"/>
        <v>81431025557.011948</v>
      </c>
      <c r="AC223" s="122">
        <f t="shared" si="20"/>
        <v>81489264330.213959</v>
      </c>
      <c r="AD223" s="122">
        <f t="shared" si="20"/>
        <v>81371694079.669205</v>
      </c>
      <c r="AE223" s="122">
        <f t="shared" si="20"/>
        <v>81439051122.021103</v>
      </c>
      <c r="AF223" s="122">
        <f t="shared" si="20"/>
        <v>81527593866.76767</v>
      </c>
      <c r="AG223" s="122">
        <f t="shared" si="20"/>
        <v>81689451900.812164</v>
      </c>
      <c r="AH223" s="122">
        <f t="shared" si="20"/>
        <v>81737925986.588837</v>
      </c>
      <c r="AI223" s="122">
        <f t="shared" si="20"/>
        <v>81390952785.179932</v>
      </c>
    </row>
    <row r="224" spans="1:35" ht="15.75" customHeight="1" x14ac:dyDescent="0.2">
      <c r="A224" s="39" t="s">
        <v>208</v>
      </c>
      <c r="B224" s="122"/>
      <c r="C224" s="122"/>
      <c r="D224" s="122">
        <f t="shared" ref="D224:AI224" si="21">D200*$D$156</f>
        <v>0</v>
      </c>
      <c r="E224" s="122">
        <f t="shared" si="21"/>
        <v>0</v>
      </c>
      <c r="F224" s="122">
        <f t="shared" si="21"/>
        <v>0</v>
      </c>
      <c r="G224" s="122">
        <f t="shared" si="21"/>
        <v>0</v>
      </c>
      <c r="H224" s="122">
        <f t="shared" si="21"/>
        <v>0</v>
      </c>
      <c r="I224" s="122">
        <f t="shared" si="21"/>
        <v>0</v>
      </c>
      <c r="J224" s="122">
        <f t="shared" si="21"/>
        <v>0</v>
      </c>
      <c r="K224" s="122">
        <f t="shared" si="21"/>
        <v>0</v>
      </c>
      <c r="L224" s="122">
        <f t="shared" si="21"/>
        <v>0</v>
      </c>
      <c r="M224" s="122">
        <f t="shared" si="21"/>
        <v>0</v>
      </c>
      <c r="N224" s="122">
        <f t="shared" si="21"/>
        <v>0</v>
      </c>
      <c r="O224" s="122">
        <f t="shared" si="21"/>
        <v>0</v>
      </c>
      <c r="P224" s="122">
        <f t="shared" si="21"/>
        <v>0</v>
      </c>
      <c r="Q224" s="122">
        <f t="shared" si="21"/>
        <v>0</v>
      </c>
      <c r="R224" s="122">
        <f t="shared" si="21"/>
        <v>0</v>
      </c>
      <c r="S224" s="122">
        <f t="shared" si="21"/>
        <v>0</v>
      </c>
      <c r="T224" s="122">
        <f t="shared" si="21"/>
        <v>0</v>
      </c>
      <c r="U224" s="122">
        <f t="shared" si="21"/>
        <v>0</v>
      </c>
      <c r="V224" s="122">
        <f t="shared" si="21"/>
        <v>0</v>
      </c>
      <c r="W224" s="122">
        <f t="shared" si="21"/>
        <v>0</v>
      </c>
      <c r="X224" s="122">
        <f t="shared" si="21"/>
        <v>0</v>
      </c>
      <c r="Y224" s="122">
        <f t="shared" si="21"/>
        <v>0</v>
      </c>
      <c r="Z224" s="122">
        <f t="shared" si="21"/>
        <v>0</v>
      </c>
      <c r="AA224" s="122">
        <f t="shared" si="21"/>
        <v>0</v>
      </c>
      <c r="AB224" s="122">
        <f t="shared" si="21"/>
        <v>0</v>
      </c>
      <c r="AC224" s="122">
        <f t="shared" si="21"/>
        <v>0</v>
      </c>
      <c r="AD224" s="122">
        <f t="shared" si="21"/>
        <v>0</v>
      </c>
      <c r="AE224" s="122">
        <f t="shared" si="21"/>
        <v>0</v>
      </c>
      <c r="AF224" s="122">
        <f t="shared" si="21"/>
        <v>0</v>
      </c>
      <c r="AG224" s="122">
        <f t="shared" si="21"/>
        <v>0</v>
      </c>
      <c r="AH224" s="122">
        <f t="shared" si="21"/>
        <v>0</v>
      </c>
      <c r="AI224" s="122">
        <f t="shared" si="21"/>
        <v>0</v>
      </c>
    </row>
    <row r="225" spans="1:35" ht="15.75" customHeight="1" x14ac:dyDescent="0.2">
      <c r="A225" s="39" t="s">
        <v>215</v>
      </c>
      <c r="B225" s="122"/>
      <c r="C225" s="122"/>
      <c r="D225" s="122">
        <f t="shared" ref="D225:AI225" si="22">D201*$D$152</f>
        <v>25640845661.562363</v>
      </c>
      <c r="E225" s="122">
        <f t="shared" si="22"/>
        <v>23916075713.187313</v>
      </c>
      <c r="F225" s="122">
        <f t="shared" si="22"/>
        <v>24630485104.242168</v>
      </c>
      <c r="G225" s="122">
        <f t="shared" si="22"/>
        <v>25266364607.758808</v>
      </c>
      <c r="H225" s="122">
        <f t="shared" si="22"/>
        <v>25253564023.104839</v>
      </c>
      <c r="I225" s="122">
        <f t="shared" si="22"/>
        <v>25398523038.510872</v>
      </c>
      <c r="J225" s="122">
        <f t="shared" si="22"/>
        <v>25466721828.249702</v>
      </c>
      <c r="K225" s="122">
        <f t="shared" si="22"/>
        <v>25796463303.82341</v>
      </c>
      <c r="L225" s="122">
        <f t="shared" si="22"/>
        <v>25784633315.20982</v>
      </c>
      <c r="M225" s="122">
        <f t="shared" si="22"/>
        <v>25754336649.161503</v>
      </c>
      <c r="N225" s="122">
        <f t="shared" si="22"/>
        <v>25743732267.878819</v>
      </c>
      <c r="O225" s="122">
        <f t="shared" si="22"/>
        <v>25732954871.770714</v>
      </c>
      <c r="P225" s="122">
        <f t="shared" si="22"/>
        <v>25635891499.092926</v>
      </c>
      <c r="Q225" s="122">
        <f t="shared" si="22"/>
        <v>25592171851.823975</v>
      </c>
      <c r="R225" s="122">
        <f t="shared" si="22"/>
        <v>25558527605.856655</v>
      </c>
      <c r="S225" s="122">
        <f t="shared" si="22"/>
        <v>25543340672.825253</v>
      </c>
      <c r="T225" s="122">
        <f t="shared" si="22"/>
        <v>25476643628.930759</v>
      </c>
      <c r="U225" s="122">
        <f t="shared" si="22"/>
        <v>25391711507.645065</v>
      </c>
      <c r="V225" s="122">
        <f t="shared" si="22"/>
        <v>25309474877.398449</v>
      </c>
      <c r="W225" s="122">
        <f t="shared" si="22"/>
        <v>25229600499.075039</v>
      </c>
      <c r="X225" s="122">
        <f t="shared" si="22"/>
        <v>25179049792.534248</v>
      </c>
      <c r="Y225" s="122">
        <f t="shared" si="22"/>
        <v>25232981996.751907</v>
      </c>
      <c r="Z225" s="122">
        <f t="shared" si="22"/>
        <v>25249681981.546932</v>
      </c>
      <c r="AA225" s="122">
        <f t="shared" si="22"/>
        <v>25268312994.515488</v>
      </c>
      <c r="AB225" s="122">
        <f t="shared" si="22"/>
        <v>25269879949.24781</v>
      </c>
      <c r="AC225" s="122">
        <f t="shared" si="22"/>
        <v>25224505640.72118</v>
      </c>
      <c r="AD225" s="122">
        <f t="shared" si="22"/>
        <v>25163737694.982285</v>
      </c>
      <c r="AE225" s="122">
        <f t="shared" si="22"/>
        <v>25097609829.892967</v>
      </c>
      <c r="AF225" s="122">
        <f t="shared" si="22"/>
        <v>25050772375.529259</v>
      </c>
      <c r="AG225" s="122">
        <f t="shared" si="22"/>
        <v>25001492385.795303</v>
      </c>
      <c r="AH225" s="122">
        <f t="shared" si="22"/>
        <v>24963297907.020256</v>
      </c>
      <c r="AI225" s="122">
        <f t="shared" si="22"/>
        <v>24827393562.54652</v>
      </c>
    </row>
    <row r="226" spans="1:35" ht="15.75" customHeight="1" x14ac:dyDescent="0.2">
      <c r="A226" s="39" t="s">
        <v>216</v>
      </c>
      <c r="B226" s="122"/>
      <c r="C226" s="122"/>
      <c r="D226" s="122">
        <f t="shared" ref="D226:AI226" si="23">D202*0</f>
        <v>0</v>
      </c>
      <c r="E226" s="122">
        <f t="shared" si="23"/>
        <v>0</v>
      </c>
      <c r="F226" s="122">
        <f t="shared" si="23"/>
        <v>0</v>
      </c>
      <c r="G226" s="122">
        <f t="shared" si="23"/>
        <v>0</v>
      </c>
      <c r="H226" s="122">
        <f t="shared" si="23"/>
        <v>0</v>
      </c>
      <c r="I226" s="122">
        <f t="shared" si="23"/>
        <v>0</v>
      </c>
      <c r="J226" s="122">
        <f t="shared" si="23"/>
        <v>0</v>
      </c>
      <c r="K226" s="122">
        <f t="shared" si="23"/>
        <v>0</v>
      </c>
      <c r="L226" s="122">
        <f t="shared" si="23"/>
        <v>0</v>
      </c>
      <c r="M226" s="122">
        <f t="shared" si="23"/>
        <v>0</v>
      </c>
      <c r="N226" s="122">
        <f t="shared" si="23"/>
        <v>0</v>
      </c>
      <c r="O226" s="122">
        <f t="shared" si="23"/>
        <v>0</v>
      </c>
      <c r="P226" s="122">
        <f t="shared" si="23"/>
        <v>0</v>
      </c>
      <c r="Q226" s="122">
        <f t="shared" si="23"/>
        <v>0</v>
      </c>
      <c r="R226" s="122">
        <f t="shared" si="23"/>
        <v>0</v>
      </c>
      <c r="S226" s="122">
        <f t="shared" si="23"/>
        <v>0</v>
      </c>
      <c r="T226" s="122">
        <f t="shared" si="23"/>
        <v>0</v>
      </c>
      <c r="U226" s="122">
        <f t="shared" si="23"/>
        <v>0</v>
      </c>
      <c r="V226" s="122">
        <f t="shared" si="23"/>
        <v>0</v>
      </c>
      <c r="W226" s="122">
        <f t="shared" si="23"/>
        <v>0</v>
      </c>
      <c r="X226" s="122">
        <f t="shared" si="23"/>
        <v>0</v>
      </c>
      <c r="Y226" s="122">
        <f t="shared" si="23"/>
        <v>0</v>
      </c>
      <c r="Z226" s="122">
        <f t="shared" si="23"/>
        <v>0</v>
      </c>
      <c r="AA226" s="122">
        <f t="shared" si="23"/>
        <v>0</v>
      </c>
      <c r="AB226" s="122">
        <f t="shared" si="23"/>
        <v>0</v>
      </c>
      <c r="AC226" s="122">
        <f t="shared" si="23"/>
        <v>0</v>
      </c>
      <c r="AD226" s="122">
        <f t="shared" si="23"/>
        <v>0</v>
      </c>
      <c r="AE226" s="122">
        <f t="shared" si="23"/>
        <v>0</v>
      </c>
      <c r="AF226" s="122">
        <f t="shared" si="23"/>
        <v>0</v>
      </c>
      <c r="AG226" s="122">
        <f t="shared" si="23"/>
        <v>0</v>
      </c>
      <c r="AH226" s="122">
        <f t="shared" si="23"/>
        <v>0</v>
      </c>
      <c r="AI226" s="122">
        <f t="shared" si="23"/>
        <v>0</v>
      </c>
    </row>
    <row r="227" spans="1:35" ht="15.75" customHeight="1" x14ac:dyDescent="0.2">
      <c r="A227" s="39" t="s">
        <v>217</v>
      </c>
      <c r="B227" s="122"/>
      <c r="C227" s="122"/>
      <c r="D227" s="122">
        <f t="shared" ref="D227:AI227" si="24">D203*$D$149</f>
        <v>0</v>
      </c>
      <c r="E227" s="122">
        <f t="shared" si="24"/>
        <v>0</v>
      </c>
      <c r="F227" s="122">
        <f t="shared" si="24"/>
        <v>0</v>
      </c>
      <c r="G227" s="122">
        <f t="shared" si="24"/>
        <v>0</v>
      </c>
      <c r="H227" s="122">
        <f t="shared" si="24"/>
        <v>0</v>
      </c>
      <c r="I227" s="122">
        <f t="shared" si="24"/>
        <v>0</v>
      </c>
      <c r="J227" s="122">
        <f t="shared" si="24"/>
        <v>0</v>
      </c>
      <c r="K227" s="122">
        <f t="shared" si="24"/>
        <v>0</v>
      </c>
      <c r="L227" s="122">
        <f t="shared" si="24"/>
        <v>0</v>
      </c>
      <c r="M227" s="122">
        <f t="shared" si="24"/>
        <v>0</v>
      </c>
      <c r="N227" s="122">
        <f t="shared" si="24"/>
        <v>0</v>
      </c>
      <c r="O227" s="122">
        <f t="shared" si="24"/>
        <v>0</v>
      </c>
      <c r="P227" s="122">
        <f t="shared" si="24"/>
        <v>0</v>
      </c>
      <c r="Q227" s="122">
        <f t="shared" si="24"/>
        <v>0</v>
      </c>
      <c r="R227" s="122">
        <f t="shared" si="24"/>
        <v>0</v>
      </c>
      <c r="S227" s="122">
        <f t="shared" si="24"/>
        <v>0</v>
      </c>
      <c r="T227" s="122">
        <f t="shared" si="24"/>
        <v>0</v>
      </c>
      <c r="U227" s="122">
        <f t="shared" si="24"/>
        <v>0</v>
      </c>
      <c r="V227" s="122">
        <f t="shared" si="24"/>
        <v>0</v>
      </c>
      <c r="W227" s="122">
        <f t="shared" si="24"/>
        <v>0</v>
      </c>
      <c r="X227" s="122">
        <f t="shared" si="24"/>
        <v>0</v>
      </c>
      <c r="Y227" s="122">
        <f t="shared" si="24"/>
        <v>0</v>
      </c>
      <c r="Z227" s="122">
        <f t="shared" si="24"/>
        <v>0</v>
      </c>
      <c r="AA227" s="122">
        <f t="shared" si="24"/>
        <v>0</v>
      </c>
      <c r="AB227" s="122">
        <f t="shared" si="24"/>
        <v>0</v>
      </c>
      <c r="AC227" s="122">
        <f t="shared" si="24"/>
        <v>0</v>
      </c>
      <c r="AD227" s="122">
        <f t="shared" si="24"/>
        <v>0</v>
      </c>
      <c r="AE227" s="122">
        <f t="shared" si="24"/>
        <v>0</v>
      </c>
      <c r="AF227" s="122">
        <f t="shared" si="24"/>
        <v>0</v>
      </c>
      <c r="AG227" s="122">
        <f t="shared" si="24"/>
        <v>0</v>
      </c>
      <c r="AH227" s="122">
        <f t="shared" si="24"/>
        <v>0</v>
      </c>
      <c r="AI227" s="122">
        <f t="shared" si="24"/>
        <v>0</v>
      </c>
    </row>
    <row r="228" spans="1:35" ht="15.75" customHeight="1" x14ac:dyDescent="0.2">
      <c r="A228" s="39" t="s">
        <v>218</v>
      </c>
      <c r="B228" s="122"/>
      <c r="C228" s="122"/>
      <c r="D228" s="122">
        <f t="shared" ref="D228:AI228" si="25">D204*$D$149</f>
        <v>42562633.014431268</v>
      </c>
      <c r="E228" s="122">
        <f t="shared" si="25"/>
        <v>35821017.667978495</v>
      </c>
      <c r="F228" s="122">
        <f t="shared" si="25"/>
        <v>40565475.501590401</v>
      </c>
      <c r="G228" s="122">
        <f t="shared" si="25"/>
        <v>45224613.253408477</v>
      </c>
      <c r="H228" s="122">
        <f t="shared" si="25"/>
        <v>47077316.891916521</v>
      </c>
      <c r="I228" s="122">
        <f t="shared" si="25"/>
        <v>49268770.926206894</v>
      </c>
      <c r="J228" s="122">
        <f t="shared" si="25"/>
        <v>51379903.189821437</v>
      </c>
      <c r="K228" s="122">
        <f t="shared" si="25"/>
        <v>54011184.928780675</v>
      </c>
      <c r="L228" s="122">
        <f t="shared" si="25"/>
        <v>55142263.120770484</v>
      </c>
      <c r="M228" s="122">
        <f t="shared" si="25"/>
        <v>56258983.991560169</v>
      </c>
      <c r="N228" s="122">
        <f t="shared" si="25"/>
        <v>57413192.984859109</v>
      </c>
      <c r="O228" s="122">
        <f t="shared" si="25"/>
        <v>58497468.23519899</v>
      </c>
      <c r="P228" s="122">
        <f t="shared" si="25"/>
        <v>58623459.765528336</v>
      </c>
      <c r="Q228" s="122">
        <f t="shared" si="25"/>
        <v>58866707.22402779</v>
      </c>
      <c r="R228" s="122">
        <f t="shared" si="25"/>
        <v>59085805.911318816</v>
      </c>
      <c r="S228" s="122">
        <f t="shared" si="25"/>
        <v>59375068.765763186</v>
      </c>
      <c r="T228" s="122">
        <f t="shared" si="25"/>
        <v>59476943.0898422</v>
      </c>
      <c r="U228" s="122">
        <f t="shared" si="25"/>
        <v>59482282.30250793</v>
      </c>
      <c r="V228" s="122">
        <f t="shared" si="25"/>
        <v>59454732.407062232</v>
      </c>
      <c r="W228" s="122">
        <f t="shared" si="25"/>
        <v>59460849.695945553</v>
      </c>
      <c r="X228" s="122">
        <f t="shared" si="25"/>
        <v>59506251.153455094</v>
      </c>
      <c r="Y228" s="122">
        <f t="shared" si="25"/>
        <v>59866056.954550236</v>
      </c>
      <c r="Z228" s="122">
        <f t="shared" si="25"/>
        <v>60106624.548105463</v>
      </c>
      <c r="AA228" s="122">
        <f t="shared" si="25"/>
        <v>60318950.973632172</v>
      </c>
      <c r="AB228" s="122">
        <f t="shared" si="25"/>
        <v>60473377.796482436</v>
      </c>
      <c r="AC228" s="122">
        <f t="shared" si="25"/>
        <v>60473961.748207606</v>
      </c>
      <c r="AD228" s="122">
        <f t="shared" si="25"/>
        <v>60419169.715657905</v>
      </c>
      <c r="AE228" s="122">
        <f t="shared" si="25"/>
        <v>60320829.088640213</v>
      </c>
      <c r="AF228" s="122">
        <f t="shared" si="25"/>
        <v>60290900.773600325</v>
      </c>
      <c r="AG228" s="122">
        <f t="shared" si="25"/>
        <v>60254700.501382306</v>
      </c>
      <c r="AH228" s="122">
        <f t="shared" si="25"/>
        <v>60255224.479687057</v>
      </c>
      <c r="AI228" s="122">
        <f t="shared" si="25"/>
        <v>59952565.457017258</v>
      </c>
    </row>
    <row r="229" spans="1:35" ht="15.75" customHeight="1" x14ac:dyDescent="0.2">
      <c r="A229" s="39" t="s">
        <v>219</v>
      </c>
      <c r="B229" s="122"/>
      <c r="C229" s="122"/>
      <c r="D229" s="122">
        <f t="shared" ref="D229:AI229" si="26">D205*$D$152</f>
        <v>0</v>
      </c>
      <c r="E229" s="122">
        <f t="shared" si="26"/>
        <v>0</v>
      </c>
      <c r="F229" s="122">
        <f t="shared" si="26"/>
        <v>0</v>
      </c>
      <c r="G229" s="122">
        <f t="shared" si="26"/>
        <v>0</v>
      </c>
      <c r="H229" s="122">
        <f t="shared" si="26"/>
        <v>0</v>
      </c>
      <c r="I229" s="122">
        <f t="shared" si="26"/>
        <v>0</v>
      </c>
      <c r="J229" s="122">
        <f t="shared" si="26"/>
        <v>0</v>
      </c>
      <c r="K229" s="122">
        <f t="shared" si="26"/>
        <v>0</v>
      </c>
      <c r="L229" s="122">
        <f t="shared" si="26"/>
        <v>0</v>
      </c>
      <c r="M229" s="122">
        <f t="shared" si="26"/>
        <v>0</v>
      </c>
      <c r="N229" s="122">
        <f t="shared" si="26"/>
        <v>0</v>
      </c>
      <c r="O229" s="122">
        <f t="shared" si="26"/>
        <v>0</v>
      </c>
      <c r="P229" s="122">
        <f t="shared" si="26"/>
        <v>0</v>
      </c>
      <c r="Q229" s="122">
        <f t="shared" si="26"/>
        <v>0</v>
      </c>
      <c r="R229" s="122">
        <f t="shared" si="26"/>
        <v>0</v>
      </c>
      <c r="S229" s="122">
        <f t="shared" si="26"/>
        <v>0</v>
      </c>
      <c r="T229" s="122">
        <f t="shared" si="26"/>
        <v>0</v>
      </c>
      <c r="U229" s="122">
        <f t="shared" si="26"/>
        <v>0</v>
      </c>
      <c r="V229" s="122">
        <f t="shared" si="26"/>
        <v>0</v>
      </c>
      <c r="W229" s="122">
        <f t="shared" si="26"/>
        <v>0</v>
      </c>
      <c r="X229" s="122">
        <f t="shared" si="26"/>
        <v>0</v>
      </c>
      <c r="Y229" s="122">
        <f t="shared" si="26"/>
        <v>0</v>
      </c>
      <c r="Z229" s="122">
        <f t="shared" si="26"/>
        <v>0</v>
      </c>
      <c r="AA229" s="122">
        <f t="shared" si="26"/>
        <v>0</v>
      </c>
      <c r="AB229" s="122">
        <f t="shared" si="26"/>
        <v>0</v>
      </c>
      <c r="AC229" s="122">
        <f t="shared" si="26"/>
        <v>0</v>
      </c>
      <c r="AD229" s="122">
        <f t="shared" si="26"/>
        <v>0</v>
      </c>
      <c r="AE229" s="122">
        <f t="shared" si="26"/>
        <v>0</v>
      </c>
      <c r="AF229" s="122">
        <f t="shared" si="26"/>
        <v>0</v>
      </c>
      <c r="AG229" s="122">
        <f t="shared" si="26"/>
        <v>0</v>
      </c>
      <c r="AH229" s="122">
        <f t="shared" si="26"/>
        <v>0</v>
      </c>
      <c r="AI229" s="122">
        <f t="shared" si="26"/>
        <v>0</v>
      </c>
    </row>
    <row r="230" spans="1:35" ht="15.75" customHeight="1" x14ac:dyDescent="0.2">
      <c r="A230" s="43" t="s">
        <v>220</v>
      </c>
      <c r="B230" s="44"/>
      <c r="C230" s="44"/>
      <c r="D230" s="122">
        <f t="shared" ref="D230:AI230" si="27">D206*0</f>
        <v>0</v>
      </c>
      <c r="E230" s="122">
        <f t="shared" si="27"/>
        <v>0</v>
      </c>
      <c r="F230" s="122">
        <f t="shared" si="27"/>
        <v>0</v>
      </c>
      <c r="G230" s="122">
        <f t="shared" si="27"/>
        <v>0</v>
      </c>
      <c r="H230" s="122">
        <f t="shared" si="27"/>
        <v>0</v>
      </c>
      <c r="I230" s="122">
        <f t="shared" si="27"/>
        <v>0</v>
      </c>
      <c r="J230" s="122">
        <f t="shared" si="27"/>
        <v>0</v>
      </c>
      <c r="K230" s="122">
        <f t="shared" si="27"/>
        <v>0</v>
      </c>
      <c r="L230" s="122">
        <f t="shared" si="27"/>
        <v>0</v>
      </c>
      <c r="M230" s="122">
        <f t="shared" si="27"/>
        <v>0</v>
      </c>
      <c r="N230" s="122">
        <f t="shared" si="27"/>
        <v>0</v>
      </c>
      <c r="O230" s="122">
        <f t="shared" si="27"/>
        <v>0</v>
      </c>
      <c r="P230" s="122">
        <f t="shared" si="27"/>
        <v>0</v>
      </c>
      <c r="Q230" s="122">
        <f t="shared" si="27"/>
        <v>0</v>
      </c>
      <c r="R230" s="122">
        <f t="shared" si="27"/>
        <v>0</v>
      </c>
      <c r="S230" s="122">
        <f t="shared" si="27"/>
        <v>0</v>
      </c>
      <c r="T230" s="122">
        <f t="shared" si="27"/>
        <v>0</v>
      </c>
      <c r="U230" s="122">
        <f t="shared" si="27"/>
        <v>0</v>
      </c>
      <c r="V230" s="122">
        <f t="shared" si="27"/>
        <v>0</v>
      </c>
      <c r="W230" s="122">
        <f t="shared" si="27"/>
        <v>0</v>
      </c>
      <c r="X230" s="122">
        <f t="shared" si="27"/>
        <v>0</v>
      </c>
      <c r="Y230" s="122">
        <f t="shared" si="27"/>
        <v>0</v>
      </c>
      <c r="Z230" s="122">
        <f t="shared" si="27"/>
        <v>0</v>
      </c>
      <c r="AA230" s="122">
        <f t="shared" si="27"/>
        <v>0</v>
      </c>
      <c r="AB230" s="122">
        <f t="shared" si="27"/>
        <v>0</v>
      </c>
      <c r="AC230" s="122">
        <f t="shared" si="27"/>
        <v>0</v>
      </c>
      <c r="AD230" s="122">
        <f t="shared" si="27"/>
        <v>0</v>
      </c>
      <c r="AE230" s="122">
        <f t="shared" si="27"/>
        <v>0</v>
      </c>
      <c r="AF230" s="122">
        <f t="shared" si="27"/>
        <v>0</v>
      </c>
      <c r="AG230" s="122">
        <f t="shared" si="27"/>
        <v>0</v>
      </c>
      <c r="AH230" s="122">
        <f t="shared" si="27"/>
        <v>0</v>
      </c>
      <c r="AI230" s="122">
        <f t="shared" si="27"/>
        <v>0</v>
      </c>
    </row>
    <row r="231" spans="1:35" ht="15.75" customHeight="1" x14ac:dyDescent="0.2">
      <c r="A231" s="109" t="s">
        <v>627</v>
      </c>
      <c r="B231" s="110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  <c r="AC231" s="111"/>
      <c r="AD231" s="111"/>
      <c r="AE231" s="111"/>
      <c r="AF231" s="111"/>
      <c r="AG231" s="111"/>
      <c r="AH231" s="111"/>
      <c r="AI231" s="111"/>
    </row>
    <row r="232" spans="1:35" ht="15.75" customHeight="1" x14ac:dyDescent="0.2">
      <c r="A232" s="39"/>
      <c r="B232" s="122">
        <v>2017</v>
      </c>
      <c r="C232" s="122">
        <v>2018</v>
      </c>
      <c r="D232" s="122">
        <v>2019</v>
      </c>
      <c r="E232" s="122">
        <v>2020</v>
      </c>
      <c r="F232" s="122">
        <v>2021</v>
      </c>
      <c r="G232" s="122">
        <v>2022</v>
      </c>
      <c r="H232" s="122">
        <v>2023</v>
      </c>
      <c r="I232" s="122">
        <v>2024</v>
      </c>
      <c r="J232" s="122">
        <v>2025</v>
      </c>
      <c r="K232" s="122">
        <v>2026</v>
      </c>
      <c r="L232" s="122">
        <v>2027</v>
      </c>
      <c r="M232" s="122">
        <v>2028</v>
      </c>
      <c r="N232" s="122">
        <v>2029</v>
      </c>
      <c r="O232" s="122">
        <v>2030</v>
      </c>
      <c r="P232" s="122">
        <v>2031</v>
      </c>
      <c r="Q232" s="122">
        <v>2032</v>
      </c>
      <c r="R232" s="122">
        <v>2033</v>
      </c>
      <c r="S232" s="122">
        <v>2034</v>
      </c>
      <c r="T232" s="122">
        <v>2035</v>
      </c>
      <c r="U232" s="122">
        <v>2036</v>
      </c>
      <c r="V232" s="122">
        <v>2037</v>
      </c>
      <c r="W232" s="122">
        <v>2038</v>
      </c>
      <c r="X232" s="122">
        <v>2039</v>
      </c>
      <c r="Y232" s="122">
        <v>2040</v>
      </c>
      <c r="Z232" s="122">
        <v>2041</v>
      </c>
      <c r="AA232" s="122">
        <v>2042</v>
      </c>
      <c r="AB232" s="122">
        <v>2043</v>
      </c>
      <c r="AC232" s="122">
        <v>2044</v>
      </c>
      <c r="AD232" s="122">
        <v>2045</v>
      </c>
      <c r="AE232" s="122">
        <v>2046</v>
      </c>
      <c r="AF232" s="122">
        <v>2047</v>
      </c>
      <c r="AG232" s="122">
        <v>2048</v>
      </c>
      <c r="AH232" s="122">
        <v>2049</v>
      </c>
      <c r="AI232" s="122">
        <v>2050</v>
      </c>
    </row>
    <row r="233" spans="1:35" ht="15.75" customHeight="1" x14ac:dyDescent="0.2">
      <c r="A233" s="39" t="s">
        <v>212</v>
      </c>
      <c r="B233" s="122"/>
      <c r="C233" s="122"/>
      <c r="D233" s="122">
        <f t="shared" ref="D233:AI233" si="28">D197-SUM(D209,D221)</f>
        <v>341548941168.55176</v>
      </c>
      <c r="E233" s="122">
        <f t="shared" si="28"/>
        <v>325824400591.25391</v>
      </c>
      <c r="F233" s="122">
        <f t="shared" si="28"/>
        <v>338315229245.3457</v>
      </c>
      <c r="G233" s="122">
        <f t="shared" si="28"/>
        <v>348261372057.58789</v>
      </c>
      <c r="H233" s="122">
        <f t="shared" si="28"/>
        <v>350447174785.69238</v>
      </c>
      <c r="I233" s="122">
        <f t="shared" si="28"/>
        <v>354300516906.9248</v>
      </c>
      <c r="J233" s="122">
        <f t="shared" si="28"/>
        <v>357923107444.02344</v>
      </c>
      <c r="K233" s="122">
        <f t="shared" si="28"/>
        <v>362699495908.76562</v>
      </c>
      <c r="L233" s="122">
        <f t="shared" si="28"/>
        <v>363150640514.2041</v>
      </c>
      <c r="M233" s="122">
        <f t="shared" si="28"/>
        <v>363169349722.20117</v>
      </c>
      <c r="N233" s="122">
        <f t="shared" si="28"/>
        <v>363522920558.37109</v>
      </c>
      <c r="O233" s="122">
        <f t="shared" si="28"/>
        <v>363046565070.79199</v>
      </c>
      <c r="P233" s="122">
        <f t="shared" si="28"/>
        <v>361535665961.71484</v>
      </c>
      <c r="Q233" s="122">
        <f t="shared" si="28"/>
        <v>360746393212.62402</v>
      </c>
      <c r="R233" s="122">
        <f t="shared" si="28"/>
        <v>359782265111.69434</v>
      </c>
      <c r="S233" s="122">
        <f t="shared" si="28"/>
        <v>359629980181.61816</v>
      </c>
      <c r="T233" s="122">
        <f t="shared" si="28"/>
        <v>358534588113.02637</v>
      </c>
      <c r="U233" s="122">
        <f t="shared" si="28"/>
        <v>357071799013.81152</v>
      </c>
      <c r="V233" s="122">
        <f t="shared" si="28"/>
        <v>355502822751.64355</v>
      </c>
      <c r="W233" s="122">
        <f t="shared" si="28"/>
        <v>354367668074.55176</v>
      </c>
      <c r="X233" s="122">
        <f t="shared" si="28"/>
        <v>353569617578.79688</v>
      </c>
      <c r="Y233" s="122">
        <f t="shared" si="28"/>
        <v>354289429568.38184</v>
      </c>
      <c r="Z233" s="122">
        <f t="shared" si="28"/>
        <v>354422146762.39453</v>
      </c>
      <c r="AA233" s="122">
        <f t="shared" si="28"/>
        <v>354517807765.72949</v>
      </c>
      <c r="AB233" s="122">
        <f t="shared" si="28"/>
        <v>354327905466.05176</v>
      </c>
      <c r="AC233" s="122">
        <f t="shared" si="28"/>
        <v>353263167390.79785</v>
      </c>
      <c r="AD233" s="122">
        <f t="shared" si="28"/>
        <v>351988894403.62598</v>
      </c>
      <c r="AE233" s="122">
        <f t="shared" si="28"/>
        <v>350317691669.07324</v>
      </c>
      <c r="AF233" s="122">
        <f t="shared" si="28"/>
        <v>349291395972.13086</v>
      </c>
      <c r="AG233" s="122">
        <f t="shared" si="28"/>
        <v>348281433933.86133</v>
      </c>
      <c r="AH233" s="122">
        <f t="shared" si="28"/>
        <v>347532452534.1084</v>
      </c>
      <c r="AI233" s="122">
        <f t="shared" si="28"/>
        <v>344966449461.97021</v>
      </c>
    </row>
    <row r="234" spans="1:35" ht="15.75" customHeight="1" x14ac:dyDescent="0.2">
      <c r="A234" s="39" t="s">
        <v>213</v>
      </c>
      <c r="B234" s="122"/>
      <c r="C234" s="122"/>
      <c r="D234" s="122">
        <f t="shared" ref="D234:AI234" si="29">D198-SUM(D210,D222)</f>
        <v>0</v>
      </c>
      <c r="E234" s="122">
        <f t="shared" si="29"/>
        <v>0</v>
      </c>
      <c r="F234" s="122">
        <f t="shared" si="29"/>
        <v>0</v>
      </c>
      <c r="G234" s="122">
        <f t="shared" si="29"/>
        <v>0</v>
      </c>
      <c r="H234" s="122">
        <f t="shared" si="29"/>
        <v>0</v>
      </c>
      <c r="I234" s="122">
        <f t="shared" si="29"/>
        <v>0</v>
      </c>
      <c r="J234" s="122">
        <f t="shared" si="29"/>
        <v>0</v>
      </c>
      <c r="K234" s="122">
        <f t="shared" si="29"/>
        <v>0</v>
      </c>
      <c r="L234" s="122">
        <f t="shared" si="29"/>
        <v>0</v>
      </c>
      <c r="M234" s="122">
        <f t="shared" si="29"/>
        <v>0</v>
      </c>
      <c r="N234" s="122">
        <f t="shared" si="29"/>
        <v>0</v>
      </c>
      <c r="O234" s="122">
        <f t="shared" si="29"/>
        <v>0</v>
      </c>
      <c r="P234" s="122">
        <f t="shared" si="29"/>
        <v>0</v>
      </c>
      <c r="Q234" s="122">
        <f t="shared" si="29"/>
        <v>0</v>
      </c>
      <c r="R234" s="122">
        <f t="shared" si="29"/>
        <v>0</v>
      </c>
      <c r="S234" s="122">
        <f t="shared" si="29"/>
        <v>0</v>
      </c>
      <c r="T234" s="122">
        <f t="shared" si="29"/>
        <v>0</v>
      </c>
      <c r="U234" s="122">
        <f t="shared" si="29"/>
        <v>0</v>
      </c>
      <c r="V234" s="122">
        <f t="shared" si="29"/>
        <v>0</v>
      </c>
      <c r="W234" s="122">
        <f t="shared" si="29"/>
        <v>0</v>
      </c>
      <c r="X234" s="122">
        <f t="shared" si="29"/>
        <v>0</v>
      </c>
      <c r="Y234" s="122">
        <f t="shared" si="29"/>
        <v>0</v>
      </c>
      <c r="Z234" s="122">
        <f t="shared" si="29"/>
        <v>0</v>
      </c>
      <c r="AA234" s="122">
        <f t="shared" si="29"/>
        <v>0</v>
      </c>
      <c r="AB234" s="122">
        <f t="shared" si="29"/>
        <v>0</v>
      </c>
      <c r="AC234" s="122">
        <f t="shared" si="29"/>
        <v>0</v>
      </c>
      <c r="AD234" s="122">
        <f t="shared" si="29"/>
        <v>0</v>
      </c>
      <c r="AE234" s="122">
        <f t="shared" si="29"/>
        <v>0</v>
      </c>
      <c r="AF234" s="122">
        <f t="shared" si="29"/>
        <v>0</v>
      </c>
      <c r="AG234" s="122">
        <f t="shared" si="29"/>
        <v>0</v>
      </c>
      <c r="AH234" s="122">
        <f t="shared" si="29"/>
        <v>0</v>
      </c>
      <c r="AI234" s="122">
        <f t="shared" si="29"/>
        <v>0</v>
      </c>
    </row>
    <row r="235" spans="1:35" ht="15.75" customHeight="1" x14ac:dyDescent="0.2">
      <c r="A235" s="39" t="s">
        <v>214</v>
      </c>
      <c r="B235" s="122"/>
      <c r="C235" s="122"/>
      <c r="D235" s="122">
        <f t="shared" ref="D235:AI235" si="30">D199-SUM(D211,D223)</f>
        <v>172722904137.15625</v>
      </c>
      <c r="E235" s="122">
        <f t="shared" si="30"/>
        <v>184116445403.28906</v>
      </c>
      <c r="F235" s="122">
        <f t="shared" si="30"/>
        <v>191378673419.04688</v>
      </c>
      <c r="G235" s="122">
        <f t="shared" si="30"/>
        <v>197768552630.9375</v>
      </c>
      <c r="H235" s="122">
        <f t="shared" si="30"/>
        <v>200573106118.07812</v>
      </c>
      <c r="I235" s="122">
        <f t="shared" si="30"/>
        <v>204046056607.59961</v>
      </c>
      <c r="J235" s="122">
        <f t="shared" si="30"/>
        <v>208405133000.63086</v>
      </c>
      <c r="K235" s="122">
        <f t="shared" si="30"/>
        <v>210838900164.07617</v>
      </c>
      <c r="L235" s="122">
        <f t="shared" si="30"/>
        <v>211989354549.00977</v>
      </c>
      <c r="M235" s="122">
        <f t="shared" si="30"/>
        <v>213317168943.18555</v>
      </c>
      <c r="N235" s="122">
        <f t="shared" si="30"/>
        <v>213864382330.5293</v>
      </c>
      <c r="O235" s="122">
        <f t="shared" si="30"/>
        <v>213511537285.32617</v>
      </c>
      <c r="P235" s="122">
        <f t="shared" si="30"/>
        <v>214146368182.58398</v>
      </c>
      <c r="Q235" s="122">
        <f t="shared" si="30"/>
        <v>215562219118.43359</v>
      </c>
      <c r="R235" s="122">
        <f t="shared" si="30"/>
        <v>216372870941.59766</v>
      </c>
      <c r="S235" s="122">
        <f t="shared" si="30"/>
        <v>217859049435.58789</v>
      </c>
      <c r="T235" s="122">
        <f t="shared" si="30"/>
        <v>218313593229.86914</v>
      </c>
      <c r="U235" s="122">
        <f t="shared" si="30"/>
        <v>218814281465.8125</v>
      </c>
      <c r="V235" s="122">
        <f t="shared" si="30"/>
        <v>218118192925.11328</v>
      </c>
      <c r="W235" s="122">
        <f t="shared" si="30"/>
        <v>218544053681.78906</v>
      </c>
      <c r="X235" s="122">
        <f t="shared" si="30"/>
        <v>218973283306.11914</v>
      </c>
      <c r="Y235" s="122">
        <f t="shared" si="30"/>
        <v>222149456824.01367</v>
      </c>
      <c r="Z235" s="122">
        <f t="shared" si="30"/>
        <v>222599935604.13867</v>
      </c>
      <c r="AA235" s="122">
        <f t="shared" si="30"/>
        <v>223122839833.20312</v>
      </c>
      <c r="AB235" s="122">
        <f t="shared" si="30"/>
        <v>223675416162.49805</v>
      </c>
      <c r="AC235" s="122">
        <f t="shared" si="30"/>
        <v>223835386907.59961</v>
      </c>
      <c r="AD235" s="122">
        <f t="shared" si="30"/>
        <v>223512443968.60156</v>
      </c>
      <c r="AE235" s="122">
        <f t="shared" si="30"/>
        <v>223697460851.00586</v>
      </c>
      <c r="AF235" s="122">
        <f t="shared" si="30"/>
        <v>223940670796.4043</v>
      </c>
      <c r="AG235" s="122">
        <f t="shared" si="30"/>
        <v>224385263786.31836</v>
      </c>
      <c r="AH235" s="122">
        <f t="shared" si="30"/>
        <v>224518412807.03906</v>
      </c>
      <c r="AI235" s="122">
        <f t="shared" si="30"/>
        <v>223565343940.57812</v>
      </c>
    </row>
    <row r="236" spans="1:35" ht="15.75" customHeight="1" x14ac:dyDescent="0.2">
      <c r="A236" s="39" t="s">
        <v>208</v>
      </c>
      <c r="B236" s="122"/>
      <c r="C236" s="122"/>
      <c r="D236" s="122">
        <f t="shared" ref="D236:AI236" si="31">D200-SUM(D212,D224)</f>
        <v>0</v>
      </c>
      <c r="E236" s="122">
        <f t="shared" si="31"/>
        <v>0</v>
      </c>
      <c r="F236" s="122">
        <f t="shared" si="31"/>
        <v>0</v>
      </c>
      <c r="G236" s="122">
        <f t="shared" si="31"/>
        <v>0</v>
      </c>
      <c r="H236" s="122">
        <f t="shared" si="31"/>
        <v>0</v>
      </c>
      <c r="I236" s="122">
        <f t="shared" si="31"/>
        <v>0</v>
      </c>
      <c r="J236" s="122">
        <f t="shared" si="31"/>
        <v>0</v>
      </c>
      <c r="K236" s="122">
        <f t="shared" si="31"/>
        <v>0</v>
      </c>
      <c r="L236" s="122">
        <f t="shared" si="31"/>
        <v>0</v>
      </c>
      <c r="M236" s="122">
        <f t="shared" si="31"/>
        <v>0</v>
      </c>
      <c r="N236" s="122">
        <f t="shared" si="31"/>
        <v>0</v>
      </c>
      <c r="O236" s="122">
        <f t="shared" si="31"/>
        <v>0</v>
      </c>
      <c r="P236" s="122">
        <f t="shared" si="31"/>
        <v>0</v>
      </c>
      <c r="Q236" s="122">
        <f t="shared" si="31"/>
        <v>0</v>
      </c>
      <c r="R236" s="122">
        <f t="shared" si="31"/>
        <v>0</v>
      </c>
      <c r="S236" s="122">
        <f t="shared" si="31"/>
        <v>0</v>
      </c>
      <c r="T236" s="122">
        <f t="shared" si="31"/>
        <v>0</v>
      </c>
      <c r="U236" s="122">
        <f t="shared" si="31"/>
        <v>0</v>
      </c>
      <c r="V236" s="122">
        <f t="shared" si="31"/>
        <v>0</v>
      </c>
      <c r="W236" s="122">
        <f t="shared" si="31"/>
        <v>0</v>
      </c>
      <c r="X236" s="122">
        <f t="shared" si="31"/>
        <v>0</v>
      </c>
      <c r="Y236" s="122">
        <f t="shared" si="31"/>
        <v>0</v>
      </c>
      <c r="Z236" s="122">
        <f t="shared" si="31"/>
        <v>0</v>
      </c>
      <c r="AA236" s="122">
        <f t="shared" si="31"/>
        <v>0</v>
      </c>
      <c r="AB236" s="122">
        <f t="shared" si="31"/>
        <v>0</v>
      </c>
      <c r="AC236" s="122">
        <f t="shared" si="31"/>
        <v>0</v>
      </c>
      <c r="AD236" s="122">
        <f t="shared" si="31"/>
        <v>0</v>
      </c>
      <c r="AE236" s="122">
        <f t="shared" si="31"/>
        <v>0</v>
      </c>
      <c r="AF236" s="122">
        <f t="shared" si="31"/>
        <v>0</v>
      </c>
      <c r="AG236" s="122">
        <f t="shared" si="31"/>
        <v>0</v>
      </c>
      <c r="AH236" s="122">
        <f t="shared" si="31"/>
        <v>0</v>
      </c>
      <c r="AI236" s="122">
        <f t="shared" si="31"/>
        <v>0</v>
      </c>
    </row>
    <row r="237" spans="1:35" ht="15.75" customHeight="1" x14ac:dyDescent="0.2">
      <c r="A237" s="39" t="s">
        <v>215</v>
      </c>
      <c r="B237" s="122"/>
      <c r="C237" s="122"/>
      <c r="D237" s="122">
        <f t="shared" ref="D237:AI237" si="32">D201-SUM(D213,D225)</f>
        <v>70430487457.055786</v>
      </c>
      <c r="E237" s="122">
        <f t="shared" si="32"/>
        <v>65692875062.41333</v>
      </c>
      <c r="F237" s="122">
        <f t="shared" si="32"/>
        <v>67655220701.087646</v>
      </c>
      <c r="G237" s="122">
        <f t="shared" si="32"/>
        <v>69401859793.563721</v>
      </c>
      <c r="H237" s="122">
        <f t="shared" si="32"/>
        <v>69366699041.503662</v>
      </c>
      <c r="I237" s="122">
        <f t="shared" si="32"/>
        <v>69764873666.907959</v>
      </c>
      <c r="J237" s="122">
        <f t="shared" si="32"/>
        <v>69952202668.013672</v>
      </c>
      <c r="K237" s="122">
        <f t="shared" si="32"/>
        <v>70857939287.078491</v>
      </c>
      <c r="L237" s="122">
        <f t="shared" si="32"/>
        <v>70825444576.269653</v>
      </c>
      <c r="M237" s="122">
        <f t="shared" si="32"/>
        <v>70742225442.771851</v>
      </c>
      <c r="N237" s="122">
        <f t="shared" si="32"/>
        <v>70713097240.341309</v>
      </c>
      <c r="O237" s="122">
        <f t="shared" si="32"/>
        <v>70683493799.35376</v>
      </c>
      <c r="P237" s="122">
        <f t="shared" si="32"/>
        <v>70416879322.508789</v>
      </c>
      <c r="Q237" s="122">
        <f t="shared" si="32"/>
        <v>70296789832.901245</v>
      </c>
      <c r="R237" s="122">
        <f t="shared" si="32"/>
        <v>70204375539.126343</v>
      </c>
      <c r="S237" s="122">
        <f t="shared" si="32"/>
        <v>70162659945.557495</v>
      </c>
      <c r="T237" s="122">
        <f t="shared" si="32"/>
        <v>69979455952.388184</v>
      </c>
      <c r="U237" s="122">
        <f t="shared" si="32"/>
        <v>69746163697.449951</v>
      </c>
      <c r="V237" s="122">
        <f t="shared" si="32"/>
        <v>69520275439.646484</v>
      </c>
      <c r="W237" s="122">
        <f t="shared" si="32"/>
        <v>69300875835.011719</v>
      </c>
      <c r="X237" s="122">
        <f t="shared" si="32"/>
        <v>69162022735.158447</v>
      </c>
      <c r="Y237" s="122">
        <f t="shared" si="32"/>
        <v>69310164160.86731</v>
      </c>
      <c r="Z237" s="122">
        <f t="shared" si="32"/>
        <v>69356035817.565552</v>
      </c>
      <c r="AA237" s="122">
        <f t="shared" si="32"/>
        <v>69407211638.461426</v>
      </c>
      <c r="AB237" s="122">
        <f t="shared" si="32"/>
        <v>69411515762.712158</v>
      </c>
      <c r="AC237" s="122">
        <f t="shared" si="32"/>
        <v>69286881235.842773</v>
      </c>
      <c r="AD237" s="122">
        <f t="shared" si="32"/>
        <v>69119963338.646851</v>
      </c>
      <c r="AE237" s="122">
        <f t="shared" si="32"/>
        <v>68938322770.53894</v>
      </c>
      <c r="AF237" s="122">
        <f t="shared" si="32"/>
        <v>68809669262.552979</v>
      </c>
      <c r="AG237" s="122">
        <f t="shared" si="32"/>
        <v>68674306578.160645</v>
      </c>
      <c r="AH237" s="122">
        <f t="shared" si="32"/>
        <v>68569393667.182495</v>
      </c>
      <c r="AI237" s="122">
        <f t="shared" si="32"/>
        <v>68196090486.96936</v>
      </c>
    </row>
    <row r="238" spans="1:35" ht="15.75" customHeight="1" x14ac:dyDescent="0.2">
      <c r="A238" s="39" t="s">
        <v>216</v>
      </c>
      <c r="B238" s="122"/>
      <c r="C238" s="122"/>
      <c r="D238" s="122">
        <f t="shared" ref="D238:AI238" si="33">D202-SUM(D214,D226)</f>
        <v>0</v>
      </c>
      <c r="E238" s="122">
        <f t="shared" si="33"/>
        <v>0</v>
      </c>
      <c r="F238" s="122">
        <f t="shared" si="33"/>
        <v>0</v>
      </c>
      <c r="G238" s="122">
        <f t="shared" si="33"/>
        <v>0</v>
      </c>
      <c r="H238" s="122">
        <f t="shared" si="33"/>
        <v>0</v>
      </c>
      <c r="I238" s="122">
        <f t="shared" si="33"/>
        <v>0</v>
      </c>
      <c r="J238" s="122">
        <f t="shared" si="33"/>
        <v>0</v>
      </c>
      <c r="K238" s="122">
        <f t="shared" si="33"/>
        <v>0</v>
      </c>
      <c r="L238" s="122">
        <f t="shared" si="33"/>
        <v>0</v>
      </c>
      <c r="M238" s="122">
        <f t="shared" si="33"/>
        <v>0</v>
      </c>
      <c r="N238" s="122">
        <f t="shared" si="33"/>
        <v>0</v>
      </c>
      <c r="O238" s="122">
        <f t="shared" si="33"/>
        <v>0</v>
      </c>
      <c r="P238" s="122">
        <f t="shared" si="33"/>
        <v>0</v>
      </c>
      <c r="Q238" s="122">
        <f t="shared" si="33"/>
        <v>0</v>
      </c>
      <c r="R238" s="122">
        <f t="shared" si="33"/>
        <v>0</v>
      </c>
      <c r="S238" s="122">
        <f t="shared" si="33"/>
        <v>0</v>
      </c>
      <c r="T238" s="122">
        <f t="shared" si="33"/>
        <v>0</v>
      </c>
      <c r="U238" s="122">
        <f t="shared" si="33"/>
        <v>0</v>
      </c>
      <c r="V238" s="122">
        <f t="shared" si="33"/>
        <v>0</v>
      </c>
      <c r="W238" s="122">
        <f t="shared" si="33"/>
        <v>0</v>
      </c>
      <c r="X238" s="122">
        <f t="shared" si="33"/>
        <v>0</v>
      </c>
      <c r="Y238" s="122">
        <f t="shared" si="33"/>
        <v>0</v>
      </c>
      <c r="Z238" s="122">
        <f t="shared" si="33"/>
        <v>0</v>
      </c>
      <c r="AA238" s="122">
        <f t="shared" si="33"/>
        <v>0</v>
      </c>
      <c r="AB238" s="122">
        <f t="shared" si="33"/>
        <v>0</v>
      </c>
      <c r="AC238" s="122">
        <f t="shared" si="33"/>
        <v>0</v>
      </c>
      <c r="AD238" s="122">
        <f t="shared" si="33"/>
        <v>0</v>
      </c>
      <c r="AE238" s="122">
        <f t="shared" si="33"/>
        <v>0</v>
      </c>
      <c r="AF238" s="122">
        <f t="shared" si="33"/>
        <v>0</v>
      </c>
      <c r="AG238" s="122">
        <f t="shared" si="33"/>
        <v>0</v>
      </c>
      <c r="AH238" s="122">
        <f t="shared" si="33"/>
        <v>0</v>
      </c>
      <c r="AI238" s="122">
        <f t="shared" si="33"/>
        <v>0</v>
      </c>
    </row>
    <row r="239" spans="1:35" ht="15.75" customHeight="1" x14ac:dyDescent="0.2">
      <c r="A239" s="39" t="s">
        <v>217</v>
      </c>
      <c r="B239" s="122"/>
      <c r="C239" s="122"/>
      <c r="D239" s="122">
        <f t="shared" ref="D239:AI239" si="34">D203-SUM(D215,D227)</f>
        <v>0</v>
      </c>
      <c r="E239" s="122">
        <f t="shared" si="34"/>
        <v>0</v>
      </c>
      <c r="F239" s="122">
        <f t="shared" si="34"/>
        <v>0</v>
      </c>
      <c r="G239" s="122">
        <f t="shared" si="34"/>
        <v>0</v>
      </c>
      <c r="H239" s="122">
        <f t="shared" si="34"/>
        <v>0</v>
      </c>
      <c r="I239" s="122">
        <f t="shared" si="34"/>
        <v>0</v>
      </c>
      <c r="J239" s="122">
        <f t="shared" si="34"/>
        <v>0</v>
      </c>
      <c r="K239" s="122">
        <f t="shared" si="34"/>
        <v>0</v>
      </c>
      <c r="L239" s="122">
        <f t="shared" si="34"/>
        <v>0</v>
      </c>
      <c r="M239" s="122">
        <f t="shared" si="34"/>
        <v>0</v>
      </c>
      <c r="N239" s="122">
        <f t="shared" si="34"/>
        <v>0</v>
      </c>
      <c r="O239" s="122">
        <f t="shared" si="34"/>
        <v>0</v>
      </c>
      <c r="P239" s="122">
        <f t="shared" si="34"/>
        <v>0</v>
      </c>
      <c r="Q239" s="122">
        <f t="shared" si="34"/>
        <v>0</v>
      </c>
      <c r="R239" s="122">
        <f t="shared" si="34"/>
        <v>0</v>
      </c>
      <c r="S239" s="122">
        <f t="shared" si="34"/>
        <v>0</v>
      </c>
      <c r="T239" s="122">
        <f t="shared" si="34"/>
        <v>0</v>
      </c>
      <c r="U239" s="122">
        <f t="shared" si="34"/>
        <v>0</v>
      </c>
      <c r="V239" s="122">
        <f t="shared" si="34"/>
        <v>0</v>
      </c>
      <c r="W239" s="122">
        <f t="shared" si="34"/>
        <v>0</v>
      </c>
      <c r="X239" s="122">
        <f t="shared" si="34"/>
        <v>0</v>
      </c>
      <c r="Y239" s="122">
        <f t="shared" si="34"/>
        <v>0</v>
      </c>
      <c r="Z239" s="122">
        <f t="shared" si="34"/>
        <v>0</v>
      </c>
      <c r="AA239" s="122">
        <f t="shared" si="34"/>
        <v>0</v>
      </c>
      <c r="AB239" s="122">
        <f t="shared" si="34"/>
        <v>0</v>
      </c>
      <c r="AC239" s="122">
        <f t="shared" si="34"/>
        <v>0</v>
      </c>
      <c r="AD239" s="122">
        <f t="shared" si="34"/>
        <v>0</v>
      </c>
      <c r="AE239" s="122">
        <f t="shared" si="34"/>
        <v>0</v>
      </c>
      <c r="AF239" s="122">
        <f t="shared" si="34"/>
        <v>0</v>
      </c>
      <c r="AG239" s="122">
        <f t="shared" si="34"/>
        <v>0</v>
      </c>
      <c r="AH239" s="122">
        <f t="shared" si="34"/>
        <v>0</v>
      </c>
      <c r="AI239" s="122">
        <f t="shared" si="34"/>
        <v>0</v>
      </c>
    </row>
    <row r="240" spans="1:35" ht="15.75" customHeight="1" x14ac:dyDescent="0.2">
      <c r="A240" s="39" t="s">
        <v>218</v>
      </c>
      <c r="B240" s="122"/>
      <c r="C240" s="122"/>
      <c r="D240" s="122">
        <f t="shared" ref="D240:AI240" si="35">D204-SUM(D216,D228)</f>
        <v>116911393.26016736</v>
      </c>
      <c r="E240" s="122">
        <f t="shared" si="35"/>
        <v>98393468.330318928</v>
      </c>
      <c r="F240" s="122">
        <f t="shared" si="35"/>
        <v>111425584.44502473</v>
      </c>
      <c r="G240" s="122">
        <f t="shared" si="35"/>
        <v>124223342.6516521</v>
      </c>
      <c r="H240" s="122">
        <f t="shared" si="35"/>
        <v>129312364.3670783</v>
      </c>
      <c r="I240" s="122">
        <f t="shared" si="35"/>
        <v>135331868.47829318</v>
      </c>
      <c r="J240" s="122">
        <f t="shared" si="35"/>
        <v>141130744.08385038</v>
      </c>
      <c r="K240" s="122">
        <f t="shared" si="35"/>
        <v>148358370.58095789</v>
      </c>
      <c r="L240" s="122">
        <f t="shared" si="35"/>
        <v>151465225.53673267</v>
      </c>
      <c r="M240" s="122">
        <f t="shared" si="35"/>
        <v>154532643.68359542</v>
      </c>
      <c r="N240" s="122">
        <f t="shared" si="35"/>
        <v>157703034.5161891</v>
      </c>
      <c r="O240" s="122">
        <f t="shared" si="35"/>
        <v>160681330.76378655</v>
      </c>
      <c r="P240" s="122">
        <f t="shared" si="35"/>
        <v>161027405.34391856</v>
      </c>
      <c r="Q240" s="122">
        <f t="shared" si="35"/>
        <v>161695559.479743</v>
      </c>
      <c r="R240" s="122">
        <f t="shared" si="35"/>
        <v>162297381.5705893</v>
      </c>
      <c r="S240" s="122">
        <f t="shared" si="35"/>
        <v>163091931.17751884</v>
      </c>
      <c r="T240" s="122">
        <f t="shared" si="35"/>
        <v>163371760.4155612</v>
      </c>
      <c r="U240" s="122">
        <f t="shared" si="35"/>
        <v>163386426.20918036</v>
      </c>
      <c r="V240" s="122">
        <f t="shared" si="35"/>
        <v>163310751.92794776</v>
      </c>
      <c r="W240" s="122">
        <f t="shared" si="35"/>
        <v>163327554.94777226</v>
      </c>
      <c r="X240" s="122">
        <f t="shared" si="35"/>
        <v>163452264.04769301</v>
      </c>
      <c r="Y240" s="122">
        <f t="shared" si="35"/>
        <v>164440581.60536981</v>
      </c>
      <c r="Z240" s="122">
        <f t="shared" si="35"/>
        <v>165101374.66594601</v>
      </c>
      <c r="AA240" s="122">
        <f t="shared" si="35"/>
        <v>165684594.65202785</v>
      </c>
      <c r="AB240" s="122">
        <f t="shared" si="35"/>
        <v>166108775.52941966</v>
      </c>
      <c r="AC240" s="122">
        <f t="shared" si="35"/>
        <v>166110379.53286004</v>
      </c>
      <c r="AD240" s="122">
        <f t="shared" si="35"/>
        <v>165959876.32355952</v>
      </c>
      <c r="AE240" s="122">
        <f t="shared" si="35"/>
        <v>165689753.47390366</v>
      </c>
      <c r="AF240" s="122">
        <f t="shared" si="35"/>
        <v>165607546.13000989</v>
      </c>
      <c r="AG240" s="122">
        <f t="shared" si="35"/>
        <v>165508110.92213702</v>
      </c>
      <c r="AH240" s="122">
        <f t="shared" si="35"/>
        <v>165509550.19008899</v>
      </c>
      <c r="AI240" s="122">
        <f t="shared" si="35"/>
        <v>164678203.87720728</v>
      </c>
    </row>
    <row r="241" spans="1:35" ht="15.75" customHeight="1" x14ac:dyDescent="0.2">
      <c r="A241" s="39" t="s">
        <v>219</v>
      </c>
      <c r="B241" s="122"/>
      <c r="C241" s="122"/>
      <c r="D241" s="122">
        <f t="shared" ref="D241:AI241" si="36">D205-SUM(D217,D229)</f>
        <v>0</v>
      </c>
      <c r="E241" s="122">
        <f t="shared" si="36"/>
        <v>0</v>
      </c>
      <c r="F241" s="122">
        <f t="shared" si="36"/>
        <v>0</v>
      </c>
      <c r="G241" s="122">
        <f t="shared" si="36"/>
        <v>0</v>
      </c>
      <c r="H241" s="122">
        <f t="shared" si="36"/>
        <v>0</v>
      </c>
      <c r="I241" s="122">
        <f t="shared" si="36"/>
        <v>0</v>
      </c>
      <c r="J241" s="122">
        <f t="shared" si="36"/>
        <v>0</v>
      </c>
      <c r="K241" s="122">
        <f t="shared" si="36"/>
        <v>0</v>
      </c>
      <c r="L241" s="122">
        <f t="shared" si="36"/>
        <v>0</v>
      </c>
      <c r="M241" s="122">
        <f t="shared" si="36"/>
        <v>0</v>
      </c>
      <c r="N241" s="122">
        <f t="shared" si="36"/>
        <v>0</v>
      </c>
      <c r="O241" s="122">
        <f t="shared" si="36"/>
        <v>0</v>
      </c>
      <c r="P241" s="122">
        <f t="shared" si="36"/>
        <v>0</v>
      </c>
      <c r="Q241" s="122">
        <f t="shared" si="36"/>
        <v>0</v>
      </c>
      <c r="R241" s="122">
        <f t="shared" si="36"/>
        <v>0</v>
      </c>
      <c r="S241" s="122">
        <f t="shared" si="36"/>
        <v>0</v>
      </c>
      <c r="T241" s="122">
        <f t="shared" si="36"/>
        <v>0</v>
      </c>
      <c r="U241" s="122">
        <f t="shared" si="36"/>
        <v>0</v>
      </c>
      <c r="V241" s="122">
        <f t="shared" si="36"/>
        <v>0</v>
      </c>
      <c r="W241" s="122">
        <f t="shared" si="36"/>
        <v>0</v>
      </c>
      <c r="X241" s="122">
        <f t="shared" si="36"/>
        <v>0</v>
      </c>
      <c r="Y241" s="122">
        <f t="shared" si="36"/>
        <v>0</v>
      </c>
      <c r="Z241" s="122">
        <f t="shared" si="36"/>
        <v>0</v>
      </c>
      <c r="AA241" s="122">
        <f t="shared" si="36"/>
        <v>0</v>
      </c>
      <c r="AB241" s="122">
        <f t="shared" si="36"/>
        <v>0</v>
      </c>
      <c r="AC241" s="122">
        <f t="shared" si="36"/>
        <v>0</v>
      </c>
      <c r="AD241" s="122">
        <f t="shared" si="36"/>
        <v>0</v>
      </c>
      <c r="AE241" s="122">
        <f t="shared" si="36"/>
        <v>0</v>
      </c>
      <c r="AF241" s="122">
        <f t="shared" si="36"/>
        <v>0</v>
      </c>
      <c r="AG241" s="122">
        <f t="shared" si="36"/>
        <v>0</v>
      </c>
      <c r="AH241" s="122">
        <f t="shared" si="36"/>
        <v>0</v>
      </c>
      <c r="AI241" s="122">
        <f t="shared" si="36"/>
        <v>0</v>
      </c>
    </row>
    <row r="242" spans="1:35" ht="15.75" customHeight="1" x14ac:dyDescent="0.2">
      <c r="A242" s="43" t="s">
        <v>220</v>
      </c>
      <c r="B242" s="44"/>
      <c r="C242" s="44"/>
      <c r="D242" s="44">
        <f t="shared" ref="D242:AI242" si="37">D206-SUM(D218,D230)</f>
        <v>0</v>
      </c>
      <c r="E242" s="44">
        <f t="shared" si="37"/>
        <v>0</v>
      </c>
      <c r="F242" s="44">
        <f t="shared" si="37"/>
        <v>0</v>
      </c>
      <c r="G242" s="44">
        <f t="shared" si="37"/>
        <v>0</v>
      </c>
      <c r="H242" s="44">
        <f t="shared" si="37"/>
        <v>0</v>
      </c>
      <c r="I242" s="44">
        <f t="shared" si="37"/>
        <v>0</v>
      </c>
      <c r="J242" s="44">
        <f t="shared" si="37"/>
        <v>0</v>
      </c>
      <c r="K242" s="44">
        <f t="shared" si="37"/>
        <v>0</v>
      </c>
      <c r="L242" s="44">
        <f t="shared" si="37"/>
        <v>0</v>
      </c>
      <c r="M242" s="44">
        <f t="shared" si="37"/>
        <v>0</v>
      </c>
      <c r="N242" s="44">
        <f t="shared" si="37"/>
        <v>0</v>
      </c>
      <c r="O242" s="44">
        <f t="shared" si="37"/>
        <v>0</v>
      </c>
      <c r="P242" s="44">
        <f t="shared" si="37"/>
        <v>0</v>
      </c>
      <c r="Q242" s="44">
        <f t="shared" si="37"/>
        <v>0</v>
      </c>
      <c r="R242" s="44">
        <f t="shared" si="37"/>
        <v>0</v>
      </c>
      <c r="S242" s="44">
        <f t="shared" si="37"/>
        <v>0</v>
      </c>
      <c r="T242" s="44">
        <f t="shared" si="37"/>
        <v>0</v>
      </c>
      <c r="U242" s="44">
        <f t="shared" si="37"/>
        <v>0</v>
      </c>
      <c r="V242" s="44">
        <f t="shared" si="37"/>
        <v>0</v>
      </c>
      <c r="W242" s="44">
        <f t="shared" si="37"/>
        <v>0</v>
      </c>
      <c r="X242" s="44">
        <f t="shared" si="37"/>
        <v>0</v>
      </c>
      <c r="Y242" s="44">
        <f t="shared" si="37"/>
        <v>0</v>
      </c>
      <c r="Z242" s="44">
        <f t="shared" si="37"/>
        <v>0</v>
      </c>
      <c r="AA242" s="44">
        <f t="shared" si="37"/>
        <v>0</v>
      </c>
      <c r="AB242" s="44">
        <f t="shared" si="37"/>
        <v>0</v>
      </c>
      <c r="AC242" s="44">
        <f t="shared" si="37"/>
        <v>0</v>
      </c>
      <c r="AD242" s="44">
        <f t="shared" si="37"/>
        <v>0</v>
      </c>
      <c r="AE242" s="44">
        <f t="shared" si="37"/>
        <v>0</v>
      </c>
      <c r="AF242" s="44">
        <f t="shared" si="37"/>
        <v>0</v>
      </c>
      <c r="AG242" s="44">
        <f t="shared" si="37"/>
        <v>0</v>
      </c>
      <c r="AH242" s="44">
        <f t="shared" si="37"/>
        <v>0</v>
      </c>
      <c r="AI242" s="44">
        <f t="shared" si="37"/>
        <v>0</v>
      </c>
    </row>
    <row r="243" spans="1:35" ht="15.75" customHeight="1" x14ac:dyDescent="0.2">
      <c r="A243" s="10"/>
      <c r="B243" s="10"/>
      <c r="C243" s="10"/>
      <c r="D243" s="10"/>
      <c r="E243" s="10"/>
      <c r="F243" s="10"/>
      <c r="H243" s="10"/>
      <c r="I243" s="10"/>
      <c r="J243" s="10"/>
      <c r="K243" s="10"/>
      <c r="L243" s="10"/>
      <c r="M243" s="10"/>
    </row>
    <row r="244" spans="1:35" ht="15.75" customHeight="1" x14ac:dyDescent="0.2">
      <c r="A244" s="10"/>
      <c r="B244" s="10"/>
      <c r="C244" s="10"/>
      <c r="D244" s="10"/>
      <c r="E244" s="10"/>
      <c r="F244" s="10"/>
      <c r="H244" s="10"/>
      <c r="I244" s="10"/>
      <c r="J244" s="10"/>
      <c r="K244" s="10"/>
      <c r="L244" s="10"/>
      <c r="M244" s="10"/>
    </row>
    <row r="245" spans="1:35" ht="15.75" customHeight="1" x14ac:dyDescent="0.2">
      <c r="A245" s="10"/>
      <c r="B245" s="10"/>
      <c r="C245" s="10"/>
      <c r="D245" s="10"/>
      <c r="E245" s="10"/>
      <c r="F245" s="10"/>
      <c r="H245" s="10"/>
      <c r="I245" s="10"/>
      <c r="J245" s="10"/>
      <c r="K245" s="10"/>
      <c r="L245" s="10"/>
      <c r="M245" s="10"/>
    </row>
    <row r="246" spans="1:35" ht="15.75" customHeight="1" x14ac:dyDescent="0.2">
      <c r="A246" s="10"/>
      <c r="B246" s="10"/>
      <c r="C246" s="10"/>
      <c r="D246" s="10"/>
      <c r="E246" s="10"/>
      <c r="F246" s="10"/>
      <c r="H246" s="10"/>
      <c r="I246" s="10"/>
      <c r="J246" s="10"/>
      <c r="K246" s="10"/>
      <c r="L246" s="10"/>
      <c r="M246" s="10"/>
    </row>
    <row r="247" spans="1:35" ht="15.75" customHeight="1" x14ac:dyDescent="0.2">
      <c r="A247" s="10"/>
      <c r="B247" s="10"/>
      <c r="C247" s="10"/>
      <c r="D247" s="10"/>
      <c r="E247" s="10"/>
      <c r="F247" s="10"/>
      <c r="H247" s="10"/>
      <c r="I247" s="10"/>
      <c r="J247" s="10"/>
      <c r="K247" s="10"/>
      <c r="L247" s="10"/>
      <c r="M247" s="10"/>
    </row>
    <row r="248" spans="1:35" ht="15.75" customHeight="1" x14ac:dyDescent="0.2">
      <c r="A248" s="10"/>
      <c r="B248" s="10"/>
      <c r="C248" s="10"/>
      <c r="D248" s="10"/>
      <c r="E248" s="10"/>
      <c r="F248" s="10"/>
      <c r="H248" s="10"/>
      <c r="I248" s="10"/>
      <c r="J248" s="10"/>
      <c r="K248" s="10"/>
      <c r="L248" s="10"/>
      <c r="M248" s="10"/>
    </row>
    <row r="249" spans="1:35" ht="15.75" customHeight="1" x14ac:dyDescent="0.2">
      <c r="A249" s="10"/>
      <c r="B249" s="10"/>
      <c r="C249" s="10"/>
      <c r="D249" s="10"/>
      <c r="E249" s="10"/>
      <c r="F249" s="10"/>
      <c r="H249" s="10"/>
      <c r="I249" s="10"/>
      <c r="J249" s="10"/>
      <c r="K249" s="10"/>
      <c r="L249" s="10"/>
      <c r="M249" s="10"/>
    </row>
    <row r="250" spans="1:35" ht="15.75" customHeight="1" x14ac:dyDescent="0.2">
      <c r="A250" s="10"/>
      <c r="B250" s="10"/>
      <c r="C250" s="10"/>
      <c r="D250" s="10"/>
      <c r="E250" s="10"/>
      <c r="F250" s="10"/>
      <c r="H250" s="10"/>
      <c r="I250" s="10"/>
      <c r="J250" s="10"/>
      <c r="K250" s="10"/>
      <c r="L250" s="10"/>
      <c r="M250" s="10"/>
    </row>
    <row r="251" spans="1:35" ht="15.75" customHeight="1" x14ac:dyDescent="0.2">
      <c r="A251" s="10"/>
      <c r="B251" s="10"/>
      <c r="C251" s="10"/>
      <c r="D251" s="10"/>
      <c r="E251" s="10"/>
      <c r="F251" s="10"/>
      <c r="H251" s="10"/>
      <c r="I251" s="10"/>
      <c r="J251" s="10"/>
      <c r="K251" s="10"/>
      <c r="L251" s="10"/>
      <c r="M251" s="10"/>
    </row>
    <row r="252" spans="1:35" ht="15.75" customHeight="1" x14ac:dyDescent="0.2">
      <c r="A252" s="10"/>
      <c r="B252" s="10"/>
      <c r="C252" s="10"/>
      <c r="D252" s="10"/>
      <c r="E252" s="10"/>
      <c r="F252" s="10"/>
      <c r="H252" s="10"/>
      <c r="I252" s="10"/>
      <c r="J252" s="10"/>
      <c r="K252" s="10"/>
      <c r="L252" s="10"/>
      <c r="M252" s="10"/>
    </row>
    <row r="253" spans="1:35" ht="15.75" customHeight="1" x14ac:dyDescent="0.2">
      <c r="A253" s="10"/>
      <c r="B253" s="10"/>
      <c r="C253" s="10"/>
      <c r="D253" s="10"/>
      <c r="E253" s="10"/>
      <c r="F253" s="10"/>
      <c r="H253" s="10"/>
      <c r="I253" s="10"/>
      <c r="J253" s="10"/>
      <c r="K253" s="10"/>
      <c r="L253" s="10"/>
      <c r="M253" s="10"/>
    </row>
    <row r="254" spans="1:35" ht="15.75" customHeight="1" x14ac:dyDescent="0.2">
      <c r="A254" s="10"/>
      <c r="B254" s="10"/>
      <c r="C254" s="10"/>
      <c r="D254" s="10"/>
      <c r="E254" s="10"/>
      <c r="F254" s="10"/>
      <c r="H254" s="10"/>
      <c r="I254" s="10"/>
      <c r="J254" s="10"/>
      <c r="K254" s="10"/>
      <c r="L254" s="10"/>
      <c r="M254" s="10"/>
    </row>
    <row r="255" spans="1:35" ht="15.75" customHeight="1" x14ac:dyDescent="0.2">
      <c r="A255" s="10"/>
      <c r="B255" s="10"/>
      <c r="C255" s="10"/>
      <c r="D255" s="10"/>
      <c r="E255" s="10"/>
      <c r="F255" s="10"/>
      <c r="H255" s="10"/>
      <c r="I255" s="10"/>
      <c r="J255" s="10"/>
      <c r="K255" s="10"/>
      <c r="L255" s="10"/>
      <c r="M255" s="10"/>
    </row>
    <row r="256" spans="1:35" ht="15.75" customHeight="1" x14ac:dyDescent="0.2">
      <c r="A256" s="10"/>
      <c r="B256" s="10"/>
      <c r="C256" s="10"/>
      <c r="D256" s="10"/>
      <c r="E256" s="10"/>
      <c r="F256" s="10"/>
      <c r="H256" s="10"/>
      <c r="I256" s="10"/>
      <c r="J256" s="10"/>
      <c r="K256" s="10"/>
      <c r="L256" s="10"/>
      <c r="M256" s="10"/>
    </row>
    <row r="257" spans="1:13" ht="15.75" customHeight="1" x14ac:dyDescent="0.2">
      <c r="A257" s="10"/>
      <c r="B257" s="10"/>
      <c r="C257" s="10"/>
      <c r="D257" s="10"/>
      <c r="E257" s="10"/>
      <c r="F257" s="10"/>
      <c r="H257" s="10"/>
      <c r="I257" s="10"/>
      <c r="J257" s="10"/>
      <c r="K257" s="10"/>
      <c r="L257" s="10"/>
      <c r="M257" s="10"/>
    </row>
    <row r="258" spans="1:13" ht="15.75" customHeight="1" x14ac:dyDescent="0.2">
      <c r="A258" s="10"/>
      <c r="B258" s="10"/>
      <c r="C258" s="10"/>
      <c r="D258" s="10"/>
      <c r="E258" s="10"/>
      <c r="F258" s="10"/>
      <c r="H258" s="10"/>
      <c r="I258" s="10"/>
      <c r="J258" s="10"/>
      <c r="K258" s="10"/>
      <c r="L258" s="10"/>
      <c r="M258" s="10"/>
    </row>
    <row r="259" spans="1:13" ht="15.75" customHeight="1" x14ac:dyDescent="0.2">
      <c r="A259" s="10"/>
      <c r="B259" s="10"/>
      <c r="C259" s="10"/>
      <c r="D259" s="10"/>
      <c r="E259" s="10"/>
      <c r="F259" s="10"/>
      <c r="H259" s="10"/>
      <c r="I259" s="10"/>
      <c r="J259" s="10"/>
      <c r="K259" s="10"/>
      <c r="L259" s="10"/>
      <c r="M259" s="10"/>
    </row>
    <row r="260" spans="1:13" ht="15.75" customHeight="1" x14ac:dyDescent="0.2">
      <c r="A260" s="10"/>
      <c r="B260" s="10"/>
      <c r="C260" s="10"/>
      <c r="D260" s="10"/>
      <c r="E260" s="10"/>
      <c r="F260" s="10"/>
      <c r="H260" s="10"/>
      <c r="I260" s="10"/>
      <c r="J260" s="10"/>
      <c r="K260" s="10"/>
      <c r="L260" s="10"/>
      <c r="M260" s="10"/>
    </row>
    <row r="261" spans="1:13" ht="15.75" customHeight="1" x14ac:dyDescent="0.2">
      <c r="A261" s="10"/>
      <c r="B261" s="10"/>
      <c r="C261" s="10"/>
      <c r="D261" s="10"/>
      <c r="E261" s="10"/>
      <c r="F261" s="10"/>
      <c r="H261" s="10"/>
      <c r="I261" s="10"/>
      <c r="J261" s="10"/>
      <c r="K261" s="10"/>
      <c r="L261" s="10"/>
      <c r="M261" s="10"/>
    </row>
    <row r="262" spans="1:13" ht="15.75" customHeight="1" x14ac:dyDescent="0.2">
      <c r="A262" s="10"/>
      <c r="B262" s="10"/>
      <c r="C262" s="10"/>
      <c r="D262" s="10"/>
      <c r="E262" s="10"/>
      <c r="F262" s="10"/>
      <c r="H262" s="10"/>
      <c r="I262" s="10"/>
      <c r="J262" s="10"/>
      <c r="K262" s="10"/>
      <c r="L262" s="10"/>
      <c r="M262" s="10"/>
    </row>
    <row r="263" spans="1:13" ht="15.75" customHeight="1" x14ac:dyDescent="0.2">
      <c r="A263" s="10"/>
      <c r="B263" s="10"/>
      <c r="C263" s="10"/>
      <c r="D263" s="10"/>
      <c r="E263" s="10"/>
      <c r="F263" s="10"/>
      <c r="H263" s="10"/>
      <c r="I263" s="10"/>
      <c r="J263" s="10"/>
      <c r="K263" s="10"/>
      <c r="L263" s="10"/>
      <c r="M263" s="10"/>
    </row>
    <row r="264" spans="1:13" ht="15.75" customHeight="1" x14ac:dyDescent="0.2">
      <c r="A264" s="10"/>
      <c r="B264" s="10"/>
      <c r="C264" s="10"/>
      <c r="D264" s="10"/>
      <c r="E264" s="10"/>
      <c r="F264" s="10"/>
      <c r="H264" s="10"/>
      <c r="I264" s="10"/>
      <c r="J264" s="10"/>
      <c r="K264" s="10"/>
      <c r="L264" s="10"/>
      <c r="M264" s="10"/>
    </row>
    <row r="265" spans="1:13" ht="15.75" customHeight="1" x14ac:dyDescent="0.2">
      <c r="A265" s="10"/>
      <c r="B265" s="10"/>
      <c r="C265" s="10"/>
      <c r="D265" s="10"/>
      <c r="E265" s="10"/>
      <c r="F265" s="10"/>
      <c r="H265" s="10"/>
      <c r="I265" s="10"/>
      <c r="J265" s="10"/>
      <c r="K265" s="10"/>
      <c r="L265" s="10"/>
      <c r="M265" s="10"/>
    </row>
    <row r="266" spans="1:13" ht="15.75" customHeight="1" x14ac:dyDescent="0.2">
      <c r="A266" s="10"/>
      <c r="B266" s="10"/>
      <c r="C266" s="10"/>
      <c r="D266" s="10"/>
      <c r="E266" s="10"/>
      <c r="F266" s="10"/>
      <c r="H266" s="10"/>
      <c r="I266" s="10"/>
      <c r="J266" s="10"/>
      <c r="K266" s="10"/>
      <c r="L266" s="10"/>
      <c r="M266" s="10"/>
    </row>
    <row r="267" spans="1:13" ht="15.75" customHeight="1" x14ac:dyDescent="0.2">
      <c r="A267" s="10"/>
      <c r="B267" s="10"/>
      <c r="C267" s="10"/>
      <c r="D267" s="10"/>
      <c r="E267" s="10"/>
      <c r="F267" s="10"/>
      <c r="H267" s="10"/>
      <c r="I267" s="10"/>
      <c r="J267" s="10"/>
      <c r="K267" s="10"/>
      <c r="L267" s="10"/>
      <c r="M267" s="10"/>
    </row>
    <row r="268" spans="1:13" ht="15.75" customHeight="1" x14ac:dyDescent="0.2">
      <c r="A268" s="10"/>
      <c r="B268" s="10"/>
      <c r="C268" s="10"/>
      <c r="D268" s="10"/>
      <c r="E268" s="10"/>
      <c r="F268" s="10"/>
      <c r="H268" s="10"/>
      <c r="I268" s="10"/>
      <c r="J268" s="10"/>
      <c r="K268" s="10"/>
      <c r="L268" s="10"/>
      <c r="M268" s="10"/>
    </row>
    <row r="269" spans="1:13" ht="15.75" customHeight="1" x14ac:dyDescent="0.2">
      <c r="A269" s="10"/>
      <c r="B269" s="10"/>
      <c r="C269" s="10"/>
      <c r="D269" s="10"/>
      <c r="E269" s="10"/>
      <c r="F269" s="10"/>
      <c r="H269" s="10"/>
      <c r="I269" s="10"/>
      <c r="J269" s="10"/>
      <c r="K269" s="10"/>
      <c r="L269" s="10"/>
      <c r="M269" s="10"/>
    </row>
    <row r="270" spans="1:13" ht="15.75" customHeight="1" x14ac:dyDescent="0.2">
      <c r="A270" s="10"/>
      <c r="B270" s="10"/>
      <c r="C270" s="10"/>
      <c r="D270" s="10"/>
      <c r="E270" s="10"/>
      <c r="F270" s="10"/>
      <c r="H270" s="10"/>
      <c r="I270" s="10"/>
      <c r="J270" s="10"/>
      <c r="K270" s="10"/>
      <c r="L270" s="10"/>
      <c r="M270" s="10"/>
    </row>
    <row r="271" spans="1:13" ht="15.75" customHeight="1" x14ac:dyDescent="0.2">
      <c r="A271" s="10"/>
      <c r="B271" s="10"/>
      <c r="C271" s="10"/>
      <c r="D271" s="10"/>
      <c r="E271" s="10"/>
      <c r="F271" s="10"/>
      <c r="H271" s="10"/>
      <c r="I271" s="10"/>
      <c r="J271" s="10"/>
      <c r="K271" s="10"/>
      <c r="L271" s="10"/>
      <c r="M271" s="10"/>
    </row>
    <row r="272" spans="1:13" ht="15.75" customHeight="1" x14ac:dyDescent="0.2">
      <c r="A272" s="10"/>
      <c r="B272" s="10"/>
      <c r="C272" s="10"/>
      <c r="D272" s="10"/>
      <c r="E272" s="10"/>
      <c r="F272" s="10"/>
      <c r="H272" s="10"/>
      <c r="I272" s="10"/>
      <c r="J272" s="10"/>
      <c r="K272" s="10"/>
      <c r="L272" s="10"/>
      <c r="M272" s="10"/>
    </row>
    <row r="273" spans="1:13" ht="15.75" customHeight="1" x14ac:dyDescent="0.2">
      <c r="A273" s="10"/>
      <c r="B273" s="10"/>
      <c r="C273" s="10"/>
      <c r="D273" s="10"/>
      <c r="E273" s="10"/>
      <c r="F273" s="10"/>
      <c r="H273" s="10"/>
      <c r="I273" s="10"/>
      <c r="J273" s="10"/>
      <c r="K273" s="10"/>
      <c r="L273" s="10"/>
      <c r="M273" s="10"/>
    </row>
    <row r="274" spans="1:13" ht="15.75" customHeight="1" x14ac:dyDescent="0.2">
      <c r="A274" s="10"/>
      <c r="B274" s="10"/>
      <c r="C274" s="10"/>
      <c r="D274" s="10"/>
      <c r="E274" s="10"/>
      <c r="F274" s="10"/>
      <c r="H274" s="10"/>
      <c r="I274" s="10"/>
      <c r="J274" s="10"/>
      <c r="K274" s="10"/>
      <c r="L274" s="10"/>
      <c r="M274" s="10"/>
    </row>
    <row r="275" spans="1:13" ht="15.75" customHeight="1" x14ac:dyDescent="0.2">
      <c r="A275" s="10"/>
      <c r="B275" s="10"/>
      <c r="C275" s="10"/>
      <c r="D275" s="10"/>
      <c r="E275" s="10"/>
      <c r="F275" s="10"/>
      <c r="H275" s="10"/>
      <c r="I275" s="10"/>
      <c r="J275" s="10"/>
      <c r="K275" s="10"/>
      <c r="L275" s="10"/>
      <c r="M275" s="10"/>
    </row>
    <row r="276" spans="1:13" ht="15.75" customHeight="1" x14ac:dyDescent="0.2">
      <c r="A276" s="10"/>
      <c r="B276" s="10"/>
      <c r="C276" s="10"/>
      <c r="D276" s="10"/>
      <c r="E276" s="10"/>
      <c r="F276" s="10"/>
      <c r="H276" s="10"/>
      <c r="I276" s="10"/>
      <c r="J276" s="10"/>
      <c r="K276" s="10"/>
      <c r="L276" s="10"/>
      <c r="M276" s="10"/>
    </row>
    <row r="277" spans="1:13" ht="15.75" customHeight="1" x14ac:dyDescent="0.2">
      <c r="A277" s="10"/>
      <c r="B277" s="10"/>
      <c r="C277" s="10"/>
      <c r="D277" s="10"/>
      <c r="E277" s="10"/>
      <c r="F277" s="10"/>
      <c r="H277" s="10"/>
      <c r="I277" s="10"/>
      <c r="J277" s="10"/>
      <c r="K277" s="10"/>
      <c r="L277" s="10"/>
      <c r="M277" s="10"/>
    </row>
    <row r="278" spans="1:13" ht="15.75" customHeight="1" x14ac:dyDescent="0.2">
      <c r="A278" s="10"/>
      <c r="B278" s="10"/>
      <c r="C278" s="10"/>
      <c r="D278" s="10"/>
      <c r="E278" s="10"/>
      <c r="F278" s="10"/>
      <c r="H278" s="10"/>
      <c r="I278" s="10"/>
      <c r="J278" s="10"/>
      <c r="K278" s="10"/>
      <c r="L278" s="10"/>
      <c r="M278" s="10"/>
    </row>
    <row r="279" spans="1:13" ht="15.75" customHeight="1" x14ac:dyDescent="0.2">
      <c r="A279" s="10"/>
      <c r="B279" s="10"/>
      <c r="C279" s="10"/>
      <c r="D279" s="10"/>
      <c r="E279" s="10"/>
      <c r="F279" s="10"/>
      <c r="H279" s="10"/>
      <c r="I279" s="10"/>
      <c r="J279" s="10"/>
      <c r="K279" s="10"/>
      <c r="L279" s="10"/>
      <c r="M279" s="10"/>
    </row>
    <row r="280" spans="1:13" ht="15.75" customHeight="1" x14ac:dyDescent="0.2">
      <c r="A280" s="10"/>
      <c r="B280" s="10"/>
      <c r="C280" s="10"/>
      <c r="D280" s="10"/>
      <c r="E280" s="10"/>
      <c r="F280" s="10"/>
      <c r="H280" s="10"/>
      <c r="I280" s="10"/>
      <c r="J280" s="10"/>
      <c r="K280" s="10"/>
      <c r="L280" s="10"/>
      <c r="M280" s="10"/>
    </row>
    <row r="281" spans="1:13" ht="15.75" customHeight="1" x14ac:dyDescent="0.2">
      <c r="A281" s="10"/>
      <c r="B281" s="10"/>
      <c r="C281" s="10"/>
      <c r="D281" s="10"/>
      <c r="E281" s="10"/>
      <c r="F281" s="10"/>
      <c r="H281" s="10"/>
      <c r="I281" s="10"/>
      <c r="J281" s="10"/>
      <c r="K281" s="10"/>
      <c r="L281" s="10"/>
      <c r="M281" s="10"/>
    </row>
    <row r="282" spans="1:13" ht="15.75" customHeight="1" x14ac:dyDescent="0.2">
      <c r="A282" s="10"/>
      <c r="B282" s="10"/>
      <c r="C282" s="10"/>
      <c r="D282" s="10"/>
      <c r="E282" s="10"/>
      <c r="F282" s="10"/>
      <c r="H282" s="10"/>
      <c r="I282" s="10"/>
      <c r="J282" s="10"/>
      <c r="K282" s="10"/>
      <c r="L282" s="10"/>
      <c r="M282" s="10"/>
    </row>
    <row r="283" spans="1:13" ht="15.75" customHeight="1" x14ac:dyDescent="0.2">
      <c r="A283" s="10"/>
      <c r="B283" s="10"/>
      <c r="C283" s="10"/>
      <c r="D283" s="10"/>
      <c r="E283" s="10"/>
      <c r="F283" s="10"/>
      <c r="H283" s="10"/>
      <c r="I283" s="10"/>
      <c r="J283" s="10"/>
      <c r="K283" s="10"/>
      <c r="L283" s="10"/>
      <c r="M283" s="10"/>
    </row>
    <row r="284" spans="1:13" ht="15.75" customHeight="1" x14ac:dyDescent="0.2">
      <c r="A284" s="10"/>
      <c r="B284" s="10"/>
      <c r="C284" s="10"/>
      <c r="D284" s="10"/>
      <c r="E284" s="10"/>
      <c r="F284" s="10"/>
      <c r="H284" s="10"/>
      <c r="I284" s="10"/>
      <c r="J284" s="10"/>
      <c r="K284" s="10"/>
      <c r="L284" s="10"/>
      <c r="M284" s="10"/>
    </row>
    <row r="285" spans="1:13" ht="15.75" customHeight="1" x14ac:dyDescent="0.2">
      <c r="A285" s="10"/>
      <c r="B285" s="10"/>
      <c r="C285" s="10"/>
      <c r="D285" s="10"/>
      <c r="E285" s="10"/>
      <c r="F285" s="10"/>
      <c r="H285" s="10"/>
      <c r="I285" s="10"/>
      <c r="J285" s="10"/>
      <c r="K285" s="10"/>
      <c r="L285" s="10"/>
      <c r="M285" s="10"/>
    </row>
    <row r="286" spans="1:13" ht="15.75" customHeight="1" x14ac:dyDescent="0.2">
      <c r="A286" s="10"/>
      <c r="B286" s="10"/>
      <c r="C286" s="10"/>
      <c r="D286" s="10"/>
      <c r="E286" s="10"/>
      <c r="F286" s="10"/>
      <c r="H286" s="10"/>
      <c r="I286" s="10"/>
      <c r="J286" s="10"/>
      <c r="K286" s="10"/>
      <c r="L286" s="10"/>
      <c r="M286" s="10"/>
    </row>
    <row r="287" spans="1:13" ht="15.75" customHeight="1" x14ac:dyDescent="0.2">
      <c r="A287" s="10"/>
      <c r="B287" s="10"/>
      <c r="C287" s="10"/>
      <c r="D287" s="10"/>
      <c r="E287" s="10"/>
      <c r="F287" s="10"/>
      <c r="H287" s="10"/>
      <c r="I287" s="10"/>
      <c r="J287" s="10"/>
      <c r="K287" s="10"/>
      <c r="L287" s="10"/>
      <c r="M287" s="10"/>
    </row>
    <row r="288" spans="1:13" ht="15.75" customHeight="1" x14ac:dyDescent="0.2">
      <c r="A288" s="10"/>
      <c r="B288" s="10"/>
      <c r="C288" s="10"/>
      <c r="D288" s="10"/>
      <c r="E288" s="10"/>
      <c r="F288" s="10"/>
      <c r="H288" s="10"/>
      <c r="I288" s="10"/>
      <c r="J288" s="10"/>
      <c r="K288" s="10"/>
      <c r="L288" s="10"/>
      <c r="M288" s="10"/>
    </row>
    <row r="289" spans="1:13" ht="15.75" customHeight="1" x14ac:dyDescent="0.2">
      <c r="A289" s="10"/>
      <c r="B289" s="10"/>
      <c r="C289" s="10"/>
      <c r="D289" s="10"/>
      <c r="E289" s="10"/>
      <c r="F289" s="10"/>
      <c r="H289" s="10"/>
      <c r="I289" s="10"/>
      <c r="J289" s="10"/>
      <c r="K289" s="10"/>
      <c r="L289" s="10"/>
      <c r="M289" s="10"/>
    </row>
    <row r="290" spans="1:13" ht="15.75" customHeight="1" x14ac:dyDescent="0.2">
      <c r="A290" s="10"/>
      <c r="B290" s="10"/>
      <c r="C290" s="10"/>
      <c r="D290" s="10"/>
      <c r="E290" s="10"/>
      <c r="F290" s="10"/>
      <c r="H290" s="10"/>
      <c r="I290" s="10"/>
      <c r="J290" s="10"/>
      <c r="K290" s="10"/>
      <c r="L290" s="10"/>
      <c r="M290" s="10"/>
    </row>
    <row r="291" spans="1:13" ht="15.75" customHeight="1" x14ac:dyDescent="0.2">
      <c r="A291" s="10"/>
      <c r="B291" s="10"/>
      <c r="C291" s="10"/>
      <c r="D291" s="10"/>
      <c r="E291" s="10"/>
      <c r="F291" s="10"/>
      <c r="H291" s="10"/>
      <c r="I291" s="10"/>
      <c r="J291" s="10"/>
      <c r="K291" s="10"/>
      <c r="L291" s="10"/>
      <c r="M291" s="10"/>
    </row>
    <row r="292" spans="1:13" ht="15.75" customHeight="1" x14ac:dyDescent="0.2">
      <c r="A292" s="10"/>
      <c r="B292" s="10"/>
      <c r="C292" s="10"/>
      <c r="D292" s="10"/>
      <c r="E292" s="10"/>
      <c r="F292" s="10"/>
      <c r="H292" s="10"/>
      <c r="I292" s="10"/>
      <c r="J292" s="10"/>
      <c r="K292" s="10"/>
      <c r="L292" s="10"/>
      <c r="M292" s="10"/>
    </row>
    <row r="293" spans="1:13" ht="15.75" customHeight="1" x14ac:dyDescent="0.2">
      <c r="A293" s="10"/>
      <c r="B293" s="10"/>
      <c r="C293" s="10"/>
      <c r="D293" s="10"/>
      <c r="E293" s="10"/>
      <c r="F293" s="10"/>
      <c r="H293" s="10"/>
      <c r="I293" s="10"/>
      <c r="J293" s="10"/>
      <c r="K293" s="10"/>
      <c r="L293" s="10"/>
      <c r="M293" s="10"/>
    </row>
    <row r="294" spans="1:13" ht="15.75" customHeight="1" x14ac:dyDescent="0.2">
      <c r="A294" s="10"/>
      <c r="B294" s="10"/>
      <c r="C294" s="10"/>
      <c r="D294" s="10"/>
      <c r="E294" s="10"/>
      <c r="F294" s="10"/>
      <c r="H294" s="10"/>
      <c r="I294" s="10"/>
      <c r="J294" s="10"/>
      <c r="K294" s="10"/>
      <c r="L294" s="10"/>
      <c r="M294" s="10"/>
    </row>
    <row r="295" spans="1:13" ht="15.75" customHeight="1" x14ac:dyDescent="0.2">
      <c r="A295" s="10"/>
      <c r="B295" s="10"/>
      <c r="C295" s="10"/>
      <c r="D295" s="10"/>
      <c r="E295" s="10"/>
      <c r="F295" s="10"/>
      <c r="H295" s="10"/>
      <c r="I295" s="10"/>
      <c r="J295" s="10"/>
      <c r="K295" s="10"/>
      <c r="L295" s="10"/>
      <c r="M295" s="10"/>
    </row>
    <row r="296" spans="1:13" ht="15.75" customHeight="1" x14ac:dyDescent="0.2">
      <c r="A296" s="10"/>
      <c r="B296" s="10"/>
      <c r="C296" s="10"/>
      <c r="D296" s="10"/>
      <c r="E296" s="10"/>
      <c r="F296" s="10"/>
      <c r="H296" s="10"/>
      <c r="I296" s="10"/>
      <c r="J296" s="10"/>
      <c r="K296" s="10"/>
      <c r="L296" s="10"/>
      <c r="M296" s="10"/>
    </row>
    <row r="297" spans="1:13" ht="15.75" customHeight="1" x14ac:dyDescent="0.2">
      <c r="A297" s="10"/>
      <c r="B297" s="10"/>
      <c r="C297" s="10"/>
      <c r="D297" s="10"/>
      <c r="E297" s="10"/>
      <c r="F297" s="10"/>
      <c r="H297" s="10"/>
      <c r="I297" s="10"/>
      <c r="J297" s="10"/>
      <c r="K297" s="10"/>
      <c r="L297" s="10"/>
      <c r="M297" s="10"/>
    </row>
    <row r="298" spans="1:13" ht="15.75" customHeight="1" x14ac:dyDescent="0.2">
      <c r="A298" s="10"/>
      <c r="B298" s="10"/>
      <c r="C298" s="10"/>
      <c r="D298" s="10"/>
      <c r="E298" s="10"/>
      <c r="F298" s="10"/>
      <c r="H298" s="10"/>
      <c r="I298" s="10"/>
      <c r="J298" s="10"/>
      <c r="K298" s="10"/>
      <c r="L298" s="10"/>
      <c r="M298" s="10"/>
    </row>
    <row r="299" spans="1:13" ht="15.75" customHeight="1" x14ac:dyDescent="0.2">
      <c r="A299" s="10"/>
      <c r="B299" s="10"/>
      <c r="C299" s="10"/>
      <c r="D299" s="10"/>
      <c r="E299" s="10"/>
      <c r="F299" s="10"/>
      <c r="H299" s="10"/>
      <c r="I299" s="10"/>
      <c r="J299" s="10"/>
      <c r="K299" s="10"/>
      <c r="L299" s="10"/>
      <c r="M299" s="10"/>
    </row>
    <row r="300" spans="1:13" ht="15.75" customHeight="1" x14ac:dyDescent="0.2">
      <c r="A300" s="10"/>
      <c r="B300" s="10"/>
      <c r="C300" s="10"/>
      <c r="D300" s="10"/>
      <c r="E300" s="10"/>
      <c r="F300" s="10"/>
      <c r="H300" s="10"/>
      <c r="I300" s="10"/>
      <c r="J300" s="10"/>
      <c r="K300" s="10"/>
      <c r="L300" s="10"/>
      <c r="M300" s="10"/>
    </row>
    <row r="301" spans="1:13" ht="15.75" customHeight="1" x14ac:dyDescent="0.2">
      <c r="A301" s="10"/>
      <c r="B301" s="10"/>
      <c r="C301" s="10"/>
      <c r="D301" s="10"/>
      <c r="E301" s="10"/>
      <c r="F301" s="10"/>
      <c r="H301" s="10"/>
      <c r="I301" s="10"/>
      <c r="J301" s="10"/>
      <c r="K301" s="10"/>
      <c r="L301" s="10"/>
      <c r="M301" s="10"/>
    </row>
    <row r="302" spans="1:13" ht="15.75" customHeight="1" x14ac:dyDescent="0.2">
      <c r="A302" s="10"/>
      <c r="B302" s="10"/>
      <c r="C302" s="10"/>
      <c r="D302" s="10"/>
      <c r="E302" s="10"/>
      <c r="F302" s="10"/>
      <c r="H302" s="10"/>
      <c r="I302" s="10"/>
      <c r="J302" s="10"/>
      <c r="K302" s="10"/>
      <c r="L302" s="10"/>
      <c r="M302" s="10"/>
    </row>
    <row r="303" spans="1:13" ht="15.75" customHeight="1" x14ac:dyDescent="0.2">
      <c r="A303" s="10"/>
      <c r="B303" s="10"/>
      <c r="C303" s="10"/>
      <c r="D303" s="10"/>
      <c r="E303" s="10"/>
      <c r="F303" s="10"/>
      <c r="H303" s="10"/>
      <c r="I303" s="10"/>
      <c r="J303" s="10"/>
      <c r="K303" s="10"/>
      <c r="L303" s="10"/>
      <c r="M303" s="10"/>
    </row>
    <row r="304" spans="1:13" ht="15.75" customHeight="1" x14ac:dyDescent="0.2">
      <c r="A304" s="10"/>
      <c r="B304" s="10"/>
      <c r="C304" s="10"/>
      <c r="D304" s="10"/>
      <c r="E304" s="10"/>
      <c r="F304" s="10"/>
      <c r="H304" s="10"/>
      <c r="I304" s="10"/>
      <c r="J304" s="10"/>
      <c r="K304" s="10"/>
      <c r="L304" s="10"/>
      <c r="M304" s="10"/>
    </row>
    <row r="305" spans="1:13" ht="15.75" customHeight="1" x14ac:dyDescent="0.2">
      <c r="A305" s="10"/>
      <c r="B305" s="10"/>
      <c r="C305" s="10"/>
      <c r="D305" s="10"/>
      <c r="E305" s="10"/>
      <c r="F305" s="10"/>
      <c r="H305" s="10"/>
      <c r="I305" s="10"/>
      <c r="J305" s="10"/>
      <c r="K305" s="10"/>
      <c r="L305" s="10"/>
      <c r="M305" s="10"/>
    </row>
    <row r="306" spans="1:13" ht="15.75" customHeight="1" x14ac:dyDescent="0.2">
      <c r="A306" s="10"/>
      <c r="B306" s="10"/>
      <c r="C306" s="10"/>
      <c r="D306" s="10"/>
      <c r="E306" s="10"/>
      <c r="F306" s="10"/>
      <c r="H306" s="10"/>
      <c r="I306" s="10"/>
      <c r="J306" s="10"/>
      <c r="K306" s="10"/>
      <c r="L306" s="10"/>
      <c r="M306" s="10"/>
    </row>
    <row r="307" spans="1:13" ht="15.75" customHeight="1" x14ac:dyDescent="0.2">
      <c r="A307" s="10"/>
      <c r="B307" s="10"/>
      <c r="C307" s="10"/>
      <c r="D307" s="10"/>
      <c r="E307" s="10"/>
      <c r="F307" s="10"/>
      <c r="H307" s="10"/>
      <c r="I307" s="10"/>
      <c r="J307" s="10"/>
      <c r="K307" s="10"/>
      <c r="L307" s="10"/>
      <c r="M307" s="10"/>
    </row>
    <row r="308" spans="1:13" ht="15.75" customHeight="1" x14ac:dyDescent="0.2">
      <c r="A308" s="10"/>
      <c r="B308" s="10"/>
      <c r="C308" s="10"/>
      <c r="D308" s="10"/>
      <c r="E308" s="10"/>
      <c r="F308" s="10"/>
      <c r="H308" s="10"/>
      <c r="I308" s="10"/>
      <c r="J308" s="10"/>
      <c r="K308" s="10"/>
      <c r="L308" s="10"/>
      <c r="M308" s="10"/>
    </row>
    <row r="309" spans="1:13" ht="15.75" customHeight="1" x14ac:dyDescent="0.2">
      <c r="A309" s="10"/>
      <c r="B309" s="10"/>
      <c r="C309" s="10"/>
      <c r="D309" s="10"/>
      <c r="E309" s="10"/>
      <c r="F309" s="10"/>
      <c r="H309" s="10"/>
      <c r="I309" s="10"/>
      <c r="J309" s="10"/>
      <c r="K309" s="10"/>
      <c r="L309" s="10"/>
      <c r="M309" s="10"/>
    </row>
    <row r="310" spans="1:13" ht="15.75" customHeight="1" x14ac:dyDescent="0.2">
      <c r="A310" s="10"/>
      <c r="B310" s="10"/>
      <c r="C310" s="10"/>
      <c r="D310" s="10"/>
      <c r="E310" s="10"/>
      <c r="F310" s="10"/>
      <c r="H310" s="10"/>
      <c r="I310" s="10"/>
      <c r="J310" s="10"/>
      <c r="K310" s="10"/>
      <c r="L310" s="10"/>
      <c r="M310" s="10"/>
    </row>
    <row r="311" spans="1:13" ht="15.75" customHeight="1" x14ac:dyDescent="0.2">
      <c r="A311" s="10"/>
      <c r="B311" s="10"/>
      <c r="C311" s="10"/>
      <c r="D311" s="10"/>
      <c r="E311" s="10"/>
      <c r="F311" s="10"/>
      <c r="H311" s="10"/>
      <c r="I311" s="10"/>
      <c r="J311" s="10"/>
      <c r="K311" s="10"/>
      <c r="L311" s="10"/>
      <c r="M311" s="10"/>
    </row>
    <row r="312" spans="1:13" ht="15.75" customHeight="1" x14ac:dyDescent="0.2">
      <c r="A312" s="10"/>
      <c r="B312" s="10"/>
      <c r="C312" s="10"/>
      <c r="D312" s="10"/>
      <c r="E312" s="10"/>
      <c r="F312" s="10"/>
      <c r="H312" s="10"/>
      <c r="I312" s="10"/>
      <c r="J312" s="10"/>
      <c r="K312" s="10"/>
      <c r="L312" s="10"/>
      <c r="M312" s="10"/>
    </row>
    <row r="313" spans="1:13" ht="15.75" customHeight="1" x14ac:dyDescent="0.2">
      <c r="A313" s="10"/>
      <c r="B313" s="10"/>
      <c r="C313" s="10"/>
      <c r="D313" s="10"/>
      <c r="E313" s="10"/>
      <c r="F313" s="10"/>
      <c r="H313" s="10"/>
      <c r="I313" s="10"/>
      <c r="J313" s="10"/>
      <c r="K313" s="10"/>
      <c r="L313" s="10"/>
      <c r="M313" s="10"/>
    </row>
    <row r="314" spans="1:13" ht="15.75" customHeight="1" x14ac:dyDescent="0.2">
      <c r="A314" s="10"/>
      <c r="B314" s="10"/>
      <c r="C314" s="10"/>
      <c r="D314" s="10"/>
      <c r="E314" s="10"/>
      <c r="F314" s="10"/>
      <c r="H314" s="10"/>
      <c r="I314" s="10"/>
      <c r="J314" s="10"/>
      <c r="K314" s="10"/>
      <c r="L314" s="10"/>
      <c r="M314" s="10"/>
    </row>
    <row r="315" spans="1:13" ht="15.75" customHeight="1" x14ac:dyDescent="0.2">
      <c r="A315" s="10"/>
      <c r="B315" s="10"/>
      <c r="C315" s="10"/>
      <c r="D315" s="10"/>
      <c r="E315" s="10"/>
      <c r="F315" s="10"/>
      <c r="H315" s="10"/>
      <c r="I315" s="10"/>
      <c r="J315" s="10"/>
      <c r="K315" s="10"/>
      <c r="L315" s="10"/>
      <c r="M315" s="10"/>
    </row>
    <row r="316" spans="1:13" ht="15.75" customHeight="1" x14ac:dyDescent="0.2">
      <c r="A316" s="10"/>
      <c r="B316" s="10"/>
      <c r="C316" s="10"/>
      <c r="D316" s="10"/>
      <c r="E316" s="10"/>
      <c r="F316" s="10"/>
      <c r="H316" s="10"/>
      <c r="I316" s="10"/>
      <c r="J316" s="10"/>
      <c r="K316" s="10"/>
      <c r="L316" s="10"/>
      <c r="M316" s="10"/>
    </row>
    <row r="317" spans="1:13" ht="15.75" customHeight="1" x14ac:dyDescent="0.2">
      <c r="A317" s="10"/>
      <c r="B317" s="10"/>
      <c r="C317" s="10"/>
      <c r="D317" s="10"/>
      <c r="E317" s="10"/>
      <c r="F317" s="10"/>
      <c r="H317" s="10"/>
      <c r="I317" s="10"/>
      <c r="J317" s="10"/>
      <c r="K317" s="10"/>
      <c r="L317" s="10"/>
      <c r="M317" s="10"/>
    </row>
    <row r="318" spans="1:13" ht="15.75" customHeight="1" x14ac:dyDescent="0.2">
      <c r="A318" s="10"/>
      <c r="B318" s="10"/>
      <c r="C318" s="10"/>
      <c r="D318" s="10"/>
      <c r="E318" s="10"/>
      <c r="F318" s="10"/>
      <c r="H318" s="10"/>
      <c r="I318" s="10"/>
      <c r="J318" s="10"/>
      <c r="K318" s="10"/>
      <c r="L318" s="10"/>
      <c r="M318" s="10"/>
    </row>
    <row r="319" spans="1:13" ht="15.75" customHeight="1" x14ac:dyDescent="0.2">
      <c r="A319" s="10"/>
      <c r="B319" s="10"/>
      <c r="C319" s="10"/>
      <c r="D319" s="10"/>
      <c r="E319" s="10"/>
      <c r="F319" s="10"/>
      <c r="H319" s="10"/>
      <c r="I319" s="10"/>
      <c r="J319" s="10"/>
      <c r="K319" s="10"/>
      <c r="L319" s="10"/>
      <c r="M319" s="10"/>
    </row>
    <row r="320" spans="1:13" ht="15.75" customHeight="1" x14ac:dyDescent="0.2">
      <c r="A320" s="10"/>
      <c r="B320" s="10"/>
      <c r="C320" s="10"/>
      <c r="D320" s="10"/>
      <c r="E320" s="10"/>
      <c r="F320" s="10"/>
      <c r="H320" s="10"/>
      <c r="I320" s="10"/>
      <c r="J320" s="10"/>
      <c r="K320" s="10"/>
      <c r="L320" s="10"/>
      <c r="M320" s="10"/>
    </row>
    <row r="321" spans="1:13" ht="15.75" customHeight="1" x14ac:dyDescent="0.2">
      <c r="A321" s="10"/>
      <c r="B321" s="10"/>
      <c r="C321" s="10"/>
      <c r="D321" s="10"/>
      <c r="E321" s="10"/>
      <c r="F321" s="10"/>
      <c r="H321" s="10"/>
      <c r="I321" s="10"/>
      <c r="J321" s="10"/>
      <c r="K321" s="10"/>
      <c r="L321" s="10"/>
      <c r="M321" s="10"/>
    </row>
    <row r="322" spans="1:13" ht="15.75" customHeight="1" x14ac:dyDescent="0.2">
      <c r="A322" s="10"/>
      <c r="B322" s="10"/>
      <c r="C322" s="10"/>
      <c r="D322" s="10"/>
      <c r="E322" s="10"/>
      <c r="F322" s="10"/>
      <c r="H322" s="10"/>
      <c r="I322" s="10"/>
      <c r="J322" s="10"/>
      <c r="K322" s="10"/>
      <c r="L322" s="10"/>
      <c r="M322" s="10"/>
    </row>
    <row r="323" spans="1:13" ht="15.75" customHeight="1" x14ac:dyDescent="0.2">
      <c r="A323" s="10"/>
      <c r="B323" s="10"/>
      <c r="C323" s="10"/>
      <c r="D323" s="10"/>
      <c r="E323" s="10"/>
      <c r="F323" s="10"/>
      <c r="H323" s="10"/>
      <c r="I323" s="10"/>
      <c r="J323" s="10"/>
      <c r="K323" s="10"/>
      <c r="L323" s="10"/>
      <c r="M323" s="10"/>
    </row>
    <row r="324" spans="1:13" ht="15.75" customHeight="1" x14ac:dyDescent="0.2">
      <c r="A324" s="10"/>
      <c r="B324" s="10"/>
      <c r="C324" s="10"/>
      <c r="D324" s="10"/>
      <c r="E324" s="10"/>
      <c r="F324" s="10"/>
      <c r="H324" s="10"/>
      <c r="I324" s="10"/>
      <c r="J324" s="10"/>
      <c r="K324" s="10"/>
      <c r="L324" s="10"/>
      <c r="M324" s="10"/>
    </row>
    <row r="325" spans="1:13" ht="15.75" customHeight="1" x14ac:dyDescent="0.2">
      <c r="A325" s="10"/>
      <c r="B325" s="10"/>
      <c r="C325" s="10"/>
      <c r="D325" s="10"/>
      <c r="E325" s="10"/>
      <c r="F325" s="10"/>
      <c r="H325" s="10"/>
      <c r="I325" s="10"/>
      <c r="J325" s="10"/>
      <c r="K325" s="10"/>
      <c r="L325" s="10"/>
      <c r="M325" s="10"/>
    </row>
    <row r="326" spans="1:13" ht="15.75" customHeight="1" x14ac:dyDescent="0.2">
      <c r="A326" s="10"/>
      <c r="B326" s="10"/>
      <c r="C326" s="10"/>
      <c r="D326" s="10"/>
      <c r="E326" s="10"/>
      <c r="F326" s="10"/>
      <c r="H326" s="10"/>
      <c r="I326" s="10"/>
      <c r="J326" s="10"/>
      <c r="K326" s="10"/>
      <c r="L326" s="10"/>
      <c r="M326" s="10"/>
    </row>
    <row r="327" spans="1:13" ht="15.75" customHeight="1" x14ac:dyDescent="0.2">
      <c r="A327" s="10"/>
      <c r="B327" s="10"/>
      <c r="C327" s="10"/>
      <c r="D327" s="10"/>
      <c r="E327" s="10"/>
      <c r="F327" s="10"/>
      <c r="H327" s="10"/>
      <c r="I327" s="10"/>
      <c r="J327" s="10"/>
      <c r="K327" s="10"/>
      <c r="L327" s="10"/>
      <c r="M327" s="10"/>
    </row>
    <row r="328" spans="1:13" ht="15.75" customHeight="1" x14ac:dyDescent="0.2">
      <c r="A328" s="10"/>
      <c r="B328" s="10"/>
      <c r="C328" s="10"/>
      <c r="D328" s="10"/>
      <c r="E328" s="10"/>
      <c r="F328" s="10"/>
      <c r="H328" s="10"/>
      <c r="I328" s="10"/>
      <c r="J328" s="10"/>
      <c r="K328" s="10"/>
      <c r="L328" s="10"/>
      <c r="M328" s="10"/>
    </row>
    <row r="329" spans="1:13" ht="15.75" customHeight="1" x14ac:dyDescent="0.2">
      <c r="A329" s="10"/>
      <c r="B329" s="10"/>
      <c r="C329" s="10"/>
      <c r="D329" s="10"/>
      <c r="E329" s="10"/>
      <c r="F329" s="10"/>
      <c r="H329" s="10"/>
      <c r="I329" s="10"/>
      <c r="J329" s="10"/>
      <c r="K329" s="10"/>
      <c r="L329" s="10"/>
      <c r="M329" s="10"/>
    </row>
    <row r="330" spans="1:13" ht="15.75" customHeight="1" x14ac:dyDescent="0.2">
      <c r="A330" s="10"/>
      <c r="B330" s="10"/>
      <c r="C330" s="10"/>
      <c r="D330" s="10"/>
      <c r="E330" s="10"/>
      <c r="F330" s="10"/>
      <c r="H330" s="10"/>
      <c r="I330" s="10"/>
      <c r="J330" s="10"/>
      <c r="K330" s="10"/>
      <c r="L330" s="10"/>
      <c r="M330" s="10"/>
    </row>
    <row r="331" spans="1:13" ht="15.75" customHeight="1" x14ac:dyDescent="0.2">
      <c r="A331" s="10"/>
      <c r="B331" s="10"/>
      <c r="C331" s="10"/>
      <c r="D331" s="10"/>
      <c r="E331" s="10"/>
      <c r="F331" s="10"/>
      <c r="H331" s="10"/>
      <c r="I331" s="10"/>
      <c r="J331" s="10"/>
      <c r="K331" s="10"/>
      <c r="L331" s="10"/>
      <c r="M331" s="10"/>
    </row>
    <row r="332" spans="1:13" ht="15.75" customHeight="1" x14ac:dyDescent="0.2">
      <c r="A332" s="10"/>
      <c r="B332" s="10"/>
      <c r="C332" s="10"/>
      <c r="D332" s="10"/>
      <c r="E332" s="10"/>
      <c r="F332" s="10"/>
      <c r="H332" s="10"/>
      <c r="I332" s="10"/>
      <c r="J332" s="10"/>
      <c r="K332" s="10"/>
      <c r="L332" s="10"/>
      <c r="M332" s="10"/>
    </row>
    <row r="333" spans="1:13" ht="15.75" customHeight="1" x14ac:dyDescent="0.2">
      <c r="A333" s="10"/>
      <c r="B333" s="10"/>
      <c r="C333" s="10"/>
      <c r="D333" s="10"/>
      <c r="E333" s="10"/>
      <c r="F333" s="10"/>
      <c r="H333" s="10"/>
      <c r="I333" s="10"/>
      <c r="J333" s="10"/>
      <c r="K333" s="10"/>
      <c r="L333" s="10"/>
      <c r="M333" s="10"/>
    </row>
    <row r="334" spans="1:13" ht="15.75" customHeight="1" x14ac:dyDescent="0.2">
      <c r="A334" s="10"/>
      <c r="B334" s="10"/>
      <c r="C334" s="10"/>
      <c r="D334" s="10"/>
      <c r="E334" s="10"/>
      <c r="F334" s="10"/>
      <c r="H334" s="10"/>
      <c r="I334" s="10"/>
      <c r="J334" s="10"/>
      <c r="K334" s="10"/>
      <c r="L334" s="10"/>
      <c r="M334" s="10"/>
    </row>
    <row r="335" spans="1:13" ht="15.75" customHeight="1" x14ac:dyDescent="0.2">
      <c r="A335" s="10"/>
      <c r="B335" s="10"/>
      <c r="C335" s="10"/>
      <c r="D335" s="10"/>
      <c r="E335" s="10"/>
      <c r="F335" s="10"/>
      <c r="H335" s="10"/>
      <c r="I335" s="10"/>
      <c r="J335" s="10"/>
      <c r="K335" s="10"/>
      <c r="L335" s="10"/>
      <c r="M335" s="10"/>
    </row>
    <row r="336" spans="1:13" ht="15.75" customHeight="1" x14ac:dyDescent="0.2">
      <c r="A336" s="10"/>
      <c r="B336" s="10"/>
      <c r="C336" s="10"/>
      <c r="D336" s="10"/>
      <c r="E336" s="10"/>
      <c r="F336" s="10"/>
      <c r="H336" s="10"/>
      <c r="I336" s="10"/>
      <c r="J336" s="10"/>
      <c r="K336" s="10"/>
      <c r="L336" s="10"/>
      <c r="M336" s="10"/>
    </row>
    <row r="337" spans="1:13" ht="15.75" customHeight="1" x14ac:dyDescent="0.2">
      <c r="A337" s="10"/>
      <c r="B337" s="10"/>
      <c r="C337" s="10"/>
      <c r="D337" s="10"/>
      <c r="E337" s="10"/>
      <c r="F337" s="10"/>
      <c r="H337" s="10"/>
      <c r="I337" s="10"/>
      <c r="J337" s="10"/>
      <c r="K337" s="10"/>
      <c r="L337" s="10"/>
      <c r="M337" s="10"/>
    </row>
    <row r="338" spans="1:13" ht="15.75" customHeight="1" x14ac:dyDescent="0.2">
      <c r="A338" s="10"/>
      <c r="B338" s="10"/>
      <c r="C338" s="10"/>
      <c r="D338" s="10"/>
      <c r="E338" s="10"/>
      <c r="F338" s="10"/>
      <c r="H338" s="10"/>
      <c r="I338" s="10"/>
      <c r="J338" s="10"/>
      <c r="K338" s="10"/>
      <c r="L338" s="10"/>
      <c r="M338" s="10"/>
    </row>
    <row r="339" spans="1:13" ht="15.75" customHeight="1" x14ac:dyDescent="0.2">
      <c r="A339" s="10"/>
      <c r="B339" s="10"/>
      <c r="C339" s="10"/>
      <c r="D339" s="10"/>
      <c r="E339" s="10"/>
      <c r="F339" s="10"/>
      <c r="H339" s="10"/>
      <c r="I339" s="10"/>
      <c r="J339" s="10"/>
      <c r="K339" s="10"/>
      <c r="L339" s="10"/>
      <c r="M339" s="10"/>
    </row>
    <row r="340" spans="1:13" ht="15.75" customHeight="1" x14ac:dyDescent="0.2">
      <c r="A340" s="10"/>
      <c r="B340" s="10"/>
      <c r="C340" s="10"/>
      <c r="D340" s="10"/>
      <c r="E340" s="10"/>
      <c r="F340" s="10"/>
      <c r="H340" s="10"/>
      <c r="I340" s="10"/>
      <c r="J340" s="10"/>
      <c r="K340" s="10"/>
      <c r="L340" s="10"/>
      <c r="M340" s="10"/>
    </row>
    <row r="341" spans="1:13" ht="15.75" customHeight="1" x14ac:dyDescent="0.2">
      <c r="A341" s="10"/>
      <c r="B341" s="10"/>
      <c r="C341" s="10"/>
      <c r="D341" s="10"/>
      <c r="E341" s="10"/>
      <c r="F341" s="10"/>
      <c r="H341" s="10"/>
      <c r="I341" s="10"/>
      <c r="J341" s="10"/>
      <c r="K341" s="10"/>
      <c r="L341" s="10"/>
      <c r="M341" s="10"/>
    </row>
    <row r="342" spans="1:13" ht="15.75" customHeight="1" x14ac:dyDescent="0.2">
      <c r="A342" s="10"/>
      <c r="B342" s="10"/>
      <c r="C342" s="10"/>
      <c r="D342" s="10"/>
      <c r="E342" s="10"/>
      <c r="F342" s="10"/>
      <c r="H342" s="10"/>
      <c r="I342" s="10"/>
      <c r="J342" s="10"/>
      <c r="K342" s="10"/>
      <c r="L342" s="10"/>
      <c r="M342" s="10"/>
    </row>
    <row r="343" spans="1:13" ht="15.75" customHeight="1" x14ac:dyDescent="0.2">
      <c r="A343" s="10"/>
      <c r="B343" s="10"/>
      <c r="C343" s="10"/>
      <c r="D343" s="10"/>
      <c r="E343" s="10"/>
      <c r="F343" s="10"/>
      <c r="H343" s="10"/>
      <c r="I343" s="10"/>
      <c r="J343" s="10"/>
      <c r="K343" s="10"/>
      <c r="L343" s="10"/>
      <c r="M343" s="10"/>
    </row>
    <row r="344" spans="1:13" ht="15.75" customHeight="1" x14ac:dyDescent="0.2">
      <c r="A344" s="10"/>
      <c r="B344" s="10"/>
      <c r="C344" s="10"/>
      <c r="D344" s="10"/>
      <c r="E344" s="10"/>
      <c r="F344" s="10"/>
      <c r="H344" s="10"/>
      <c r="I344" s="10"/>
      <c r="J344" s="10"/>
      <c r="K344" s="10"/>
      <c r="L344" s="10"/>
      <c r="M344" s="10"/>
    </row>
    <row r="345" spans="1:13" ht="15.75" customHeight="1" x14ac:dyDescent="0.2">
      <c r="A345" s="10"/>
      <c r="B345" s="10"/>
      <c r="C345" s="10"/>
      <c r="D345" s="10"/>
      <c r="E345" s="10"/>
      <c r="F345" s="10"/>
      <c r="H345" s="10"/>
      <c r="I345" s="10"/>
      <c r="J345" s="10"/>
      <c r="K345" s="10"/>
      <c r="L345" s="10"/>
      <c r="M345" s="10"/>
    </row>
    <row r="346" spans="1:13" ht="15.75" customHeight="1" x14ac:dyDescent="0.2">
      <c r="A346" s="10"/>
      <c r="B346" s="10"/>
      <c r="C346" s="10"/>
      <c r="D346" s="10"/>
      <c r="E346" s="10"/>
      <c r="F346" s="10"/>
      <c r="H346" s="10"/>
      <c r="I346" s="10"/>
      <c r="J346" s="10"/>
      <c r="K346" s="10"/>
      <c r="L346" s="10"/>
      <c r="M346" s="10"/>
    </row>
    <row r="347" spans="1:13" ht="15.75" customHeight="1" x14ac:dyDescent="0.2">
      <c r="A347" s="10"/>
      <c r="B347" s="10"/>
      <c r="C347" s="10"/>
      <c r="D347" s="10"/>
      <c r="E347" s="10"/>
      <c r="F347" s="10"/>
      <c r="H347" s="10"/>
      <c r="I347" s="10"/>
      <c r="J347" s="10"/>
      <c r="K347" s="10"/>
      <c r="L347" s="10"/>
      <c r="M347" s="10"/>
    </row>
    <row r="348" spans="1:13" ht="15.75" customHeight="1" x14ac:dyDescent="0.2">
      <c r="A348" s="10"/>
      <c r="B348" s="10"/>
      <c r="C348" s="10"/>
      <c r="D348" s="10"/>
      <c r="E348" s="10"/>
      <c r="F348" s="10"/>
      <c r="H348" s="10"/>
      <c r="I348" s="10"/>
      <c r="J348" s="10"/>
      <c r="K348" s="10"/>
      <c r="L348" s="10"/>
      <c r="M348" s="10"/>
    </row>
    <row r="349" spans="1:13" ht="15.75" customHeight="1" x14ac:dyDescent="0.2">
      <c r="A349" s="10"/>
      <c r="B349" s="10"/>
      <c r="C349" s="10"/>
      <c r="D349" s="10"/>
      <c r="E349" s="10"/>
      <c r="F349" s="10"/>
      <c r="H349" s="10"/>
      <c r="I349" s="10"/>
      <c r="J349" s="10"/>
      <c r="K349" s="10"/>
      <c r="L349" s="10"/>
      <c r="M349" s="10"/>
    </row>
    <row r="350" spans="1:13" ht="15.75" customHeight="1" x14ac:dyDescent="0.2">
      <c r="A350" s="10"/>
      <c r="B350" s="10"/>
      <c r="C350" s="10"/>
      <c r="D350" s="10"/>
      <c r="E350" s="10"/>
      <c r="F350" s="10"/>
      <c r="H350" s="10"/>
      <c r="I350" s="10"/>
      <c r="J350" s="10"/>
      <c r="K350" s="10"/>
      <c r="L350" s="10"/>
      <c r="M350" s="10"/>
    </row>
    <row r="351" spans="1:13" ht="15.75" customHeight="1" x14ac:dyDescent="0.2">
      <c r="A351" s="10"/>
      <c r="B351" s="10"/>
      <c r="C351" s="10"/>
      <c r="D351" s="10"/>
      <c r="E351" s="10"/>
      <c r="F351" s="10"/>
      <c r="H351" s="10"/>
      <c r="I351" s="10"/>
      <c r="J351" s="10"/>
      <c r="K351" s="10"/>
      <c r="L351" s="10"/>
      <c r="M351" s="10"/>
    </row>
    <row r="352" spans="1:13" ht="15.75" customHeight="1" x14ac:dyDescent="0.2">
      <c r="A352" s="10"/>
      <c r="B352" s="10"/>
      <c r="C352" s="10"/>
      <c r="D352" s="10"/>
      <c r="E352" s="10"/>
      <c r="F352" s="10"/>
      <c r="H352" s="10"/>
      <c r="I352" s="10"/>
      <c r="J352" s="10"/>
      <c r="K352" s="10"/>
      <c r="L352" s="10"/>
      <c r="M352" s="10"/>
    </row>
    <row r="353" spans="1:13" ht="15.75" customHeight="1" x14ac:dyDescent="0.2">
      <c r="A353" s="10"/>
      <c r="B353" s="10"/>
      <c r="C353" s="10"/>
      <c r="D353" s="10"/>
      <c r="E353" s="10"/>
      <c r="F353" s="10"/>
      <c r="H353" s="10"/>
      <c r="I353" s="10"/>
      <c r="J353" s="10"/>
      <c r="K353" s="10"/>
      <c r="L353" s="10"/>
      <c r="M353" s="10"/>
    </row>
    <row r="354" spans="1:13" ht="15.75" customHeight="1" x14ac:dyDescent="0.2">
      <c r="A354" s="10"/>
      <c r="B354" s="10"/>
      <c r="C354" s="10"/>
      <c r="D354" s="10"/>
      <c r="E354" s="10"/>
      <c r="F354" s="10"/>
      <c r="H354" s="10"/>
      <c r="I354" s="10"/>
      <c r="J354" s="10"/>
      <c r="K354" s="10"/>
      <c r="L354" s="10"/>
      <c r="M354" s="10"/>
    </row>
    <row r="355" spans="1:13" ht="15.75" customHeight="1" x14ac:dyDescent="0.2">
      <c r="A355" s="10"/>
      <c r="B355" s="10"/>
      <c r="C355" s="10"/>
      <c r="D355" s="10"/>
      <c r="E355" s="10"/>
      <c r="F355" s="10"/>
      <c r="H355" s="10"/>
      <c r="I355" s="10"/>
      <c r="J355" s="10"/>
      <c r="K355" s="10"/>
      <c r="L355" s="10"/>
      <c r="M355" s="10"/>
    </row>
    <row r="356" spans="1:13" ht="15.75" customHeight="1" x14ac:dyDescent="0.2">
      <c r="A356" s="10"/>
      <c r="B356" s="10"/>
      <c r="C356" s="10"/>
      <c r="D356" s="10"/>
      <c r="E356" s="10"/>
      <c r="F356" s="10"/>
      <c r="H356" s="10"/>
      <c r="I356" s="10"/>
      <c r="J356" s="10"/>
      <c r="K356" s="10"/>
      <c r="L356" s="10"/>
      <c r="M356" s="10"/>
    </row>
    <row r="357" spans="1:13" ht="15.75" customHeight="1" x14ac:dyDescent="0.2">
      <c r="A357" s="10"/>
      <c r="B357" s="10"/>
      <c r="C357" s="10"/>
      <c r="D357" s="10"/>
      <c r="E357" s="10"/>
      <c r="F357" s="10"/>
      <c r="H357" s="10"/>
      <c r="I357" s="10"/>
      <c r="J357" s="10"/>
      <c r="K357" s="10"/>
      <c r="L357" s="10"/>
      <c r="M357" s="10"/>
    </row>
    <row r="358" spans="1:13" ht="15.75" customHeight="1" x14ac:dyDescent="0.2">
      <c r="A358" s="10"/>
      <c r="B358" s="10"/>
      <c r="C358" s="10"/>
      <c r="D358" s="10"/>
      <c r="E358" s="10"/>
      <c r="F358" s="10"/>
      <c r="H358" s="10"/>
      <c r="I358" s="10"/>
      <c r="J358" s="10"/>
      <c r="K358" s="10"/>
      <c r="L358" s="10"/>
      <c r="M358" s="10"/>
    </row>
    <row r="359" spans="1:13" ht="15.75" customHeight="1" x14ac:dyDescent="0.2">
      <c r="A359" s="10"/>
      <c r="B359" s="10"/>
      <c r="C359" s="10"/>
      <c r="D359" s="10"/>
      <c r="E359" s="10"/>
      <c r="F359" s="10"/>
      <c r="H359" s="10"/>
      <c r="I359" s="10"/>
      <c r="J359" s="10"/>
      <c r="K359" s="10"/>
      <c r="L359" s="10"/>
      <c r="M359" s="10"/>
    </row>
    <row r="360" spans="1:13" ht="15.75" customHeight="1" x14ac:dyDescent="0.2">
      <c r="A360" s="10"/>
      <c r="B360" s="10"/>
      <c r="C360" s="10"/>
      <c r="D360" s="10"/>
      <c r="E360" s="10"/>
      <c r="F360" s="10"/>
      <c r="H360" s="10"/>
      <c r="I360" s="10"/>
      <c r="J360" s="10"/>
      <c r="K360" s="10"/>
      <c r="L360" s="10"/>
      <c r="M360" s="10"/>
    </row>
    <row r="361" spans="1:13" ht="15.75" customHeight="1" x14ac:dyDescent="0.2">
      <c r="A361" s="10"/>
      <c r="B361" s="10"/>
      <c r="C361" s="10"/>
      <c r="D361" s="10"/>
      <c r="E361" s="10"/>
      <c r="F361" s="10"/>
      <c r="H361" s="10"/>
      <c r="I361" s="10"/>
      <c r="J361" s="10"/>
      <c r="K361" s="10"/>
      <c r="L361" s="10"/>
      <c r="M361" s="10"/>
    </row>
    <row r="362" spans="1:13" ht="15.75" customHeight="1" x14ac:dyDescent="0.2">
      <c r="A362" s="10"/>
      <c r="B362" s="10"/>
      <c r="C362" s="10"/>
      <c r="D362" s="10"/>
      <c r="E362" s="10"/>
      <c r="F362" s="10"/>
      <c r="H362" s="10"/>
      <c r="I362" s="10"/>
      <c r="J362" s="10"/>
      <c r="K362" s="10"/>
      <c r="L362" s="10"/>
      <c r="M362" s="10"/>
    </row>
    <row r="363" spans="1:13" ht="15.75" customHeight="1" x14ac:dyDescent="0.2">
      <c r="A363" s="10"/>
      <c r="B363" s="10"/>
      <c r="C363" s="10"/>
      <c r="D363" s="10"/>
      <c r="E363" s="10"/>
      <c r="F363" s="10"/>
      <c r="H363" s="10"/>
      <c r="I363" s="10"/>
      <c r="J363" s="10"/>
      <c r="K363" s="10"/>
      <c r="L363" s="10"/>
      <c r="M363" s="10"/>
    </row>
    <row r="364" spans="1:13" ht="15.75" customHeight="1" x14ac:dyDescent="0.2">
      <c r="A364" s="10"/>
      <c r="B364" s="10"/>
      <c r="C364" s="10"/>
      <c r="D364" s="10"/>
      <c r="E364" s="10"/>
      <c r="F364" s="10"/>
      <c r="H364" s="10"/>
      <c r="I364" s="10"/>
      <c r="J364" s="10"/>
      <c r="K364" s="10"/>
      <c r="L364" s="10"/>
      <c r="M364" s="10"/>
    </row>
    <row r="365" spans="1:13" ht="15.75" customHeight="1" x14ac:dyDescent="0.2">
      <c r="A365" s="10"/>
      <c r="B365" s="10"/>
      <c r="C365" s="10"/>
      <c r="D365" s="10"/>
      <c r="E365" s="10"/>
      <c r="F365" s="10"/>
      <c r="H365" s="10"/>
      <c r="I365" s="10"/>
      <c r="J365" s="10"/>
      <c r="K365" s="10"/>
      <c r="L365" s="10"/>
      <c r="M365" s="10"/>
    </row>
    <row r="366" spans="1:13" ht="15.75" customHeight="1" x14ac:dyDescent="0.2">
      <c r="A366" s="10"/>
      <c r="B366" s="10"/>
      <c r="C366" s="10"/>
      <c r="D366" s="10"/>
      <c r="E366" s="10"/>
      <c r="F366" s="10"/>
      <c r="H366" s="10"/>
      <c r="I366" s="10"/>
      <c r="J366" s="10"/>
      <c r="K366" s="10"/>
      <c r="L366" s="10"/>
      <c r="M366" s="10"/>
    </row>
    <row r="367" spans="1:13" ht="15.75" customHeight="1" x14ac:dyDescent="0.2">
      <c r="A367" s="10"/>
      <c r="B367" s="10"/>
      <c r="C367" s="10"/>
      <c r="D367" s="10"/>
      <c r="E367" s="10"/>
      <c r="F367" s="10"/>
      <c r="H367" s="10"/>
      <c r="I367" s="10"/>
      <c r="J367" s="10"/>
      <c r="K367" s="10"/>
      <c r="L367" s="10"/>
      <c r="M367" s="10"/>
    </row>
    <row r="368" spans="1:13" ht="15.75" customHeight="1" x14ac:dyDescent="0.2">
      <c r="A368" s="10"/>
      <c r="B368" s="10"/>
      <c r="C368" s="10"/>
      <c r="D368" s="10"/>
      <c r="E368" s="10"/>
      <c r="F368" s="10"/>
      <c r="H368" s="10"/>
      <c r="I368" s="10"/>
      <c r="J368" s="10"/>
      <c r="K368" s="10"/>
      <c r="L368" s="10"/>
      <c r="M368" s="10"/>
    </row>
    <row r="369" spans="1:13" ht="15.75" customHeight="1" x14ac:dyDescent="0.2">
      <c r="A369" s="10"/>
      <c r="B369" s="10"/>
      <c r="C369" s="10"/>
      <c r="D369" s="10"/>
      <c r="E369" s="10"/>
      <c r="F369" s="10"/>
      <c r="H369" s="10"/>
      <c r="I369" s="10"/>
      <c r="J369" s="10"/>
      <c r="K369" s="10"/>
      <c r="L369" s="10"/>
      <c r="M369" s="10"/>
    </row>
    <row r="370" spans="1:13" ht="15.75" customHeight="1" x14ac:dyDescent="0.2">
      <c r="A370" s="10"/>
      <c r="B370" s="10"/>
      <c r="C370" s="10"/>
      <c r="D370" s="10"/>
      <c r="E370" s="10"/>
      <c r="F370" s="10"/>
      <c r="H370" s="10"/>
      <c r="I370" s="10"/>
      <c r="J370" s="10"/>
      <c r="K370" s="10"/>
      <c r="L370" s="10"/>
      <c r="M370" s="10"/>
    </row>
    <row r="371" spans="1:13" ht="15.75" customHeight="1" x14ac:dyDescent="0.2">
      <c r="A371" s="10"/>
      <c r="B371" s="10"/>
      <c r="C371" s="10"/>
      <c r="D371" s="10"/>
      <c r="E371" s="10"/>
      <c r="F371" s="10"/>
      <c r="H371" s="10"/>
      <c r="I371" s="10"/>
      <c r="J371" s="10"/>
      <c r="K371" s="10"/>
      <c r="L371" s="10"/>
      <c r="M371" s="10"/>
    </row>
    <row r="372" spans="1:13" ht="15.75" customHeight="1" x14ac:dyDescent="0.2">
      <c r="A372" s="10"/>
      <c r="B372" s="10"/>
      <c r="C372" s="10"/>
      <c r="D372" s="10"/>
      <c r="E372" s="10"/>
      <c r="F372" s="10"/>
      <c r="H372" s="10"/>
      <c r="I372" s="10"/>
      <c r="J372" s="10"/>
      <c r="K372" s="10"/>
      <c r="L372" s="10"/>
      <c r="M372" s="10"/>
    </row>
    <row r="373" spans="1:13" ht="15.75" customHeight="1" x14ac:dyDescent="0.2">
      <c r="A373" s="10"/>
      <c r="B373" s="10"/>
      <c r="C373" s="10"/>
      <c r="D373" s="10"/>
      <c r="E373" s="10"/>
      <c r="F373" s="10"/>
      <c r="H373" s="10"/>
      <c r="I373" s="10"/>
      <c r="J373" s="10"/>
      <c r="K373" s="10"/>
      <c r="L373" s="10"/>
      <c r="M373" s="10"/>
    </row>
    <row r="374" spans="1:13" ht="15.75" customHeight="1" x14ac:dyDescent="0.2">
      <c r="A374" s="10"/>
      <c r="B374" s="10"/>
      <c r="C374" s="10"/>
      <c r="D374" s="10"/>
      <c r="E374" s="10"/>
      <c r="F374" s="10"/>
      <c r="H374" s="10"/>
      <c r="I374" s="10"/>
      <c r="J374" s="10"/>
      <c r="K374" s="10"/>
      <c r="L374" s="10"/>
      <c r="M374" s="10"/>
    </row>
    <row r="375" spans="1:13" ht="15.75" customHeight="1" x14ac:dyDescent="0.2">
      <c r="A375" s="10"/>
      <c r="B375" s="10"/>
      <c r="C375" s="10"/>
      <c r="D375" s="10"/>
      <c r="E375" s="10"/>
      <c r="F375" s="10"/>
      <c r="H375" s="10"/>
      <c r="I375" s="10"/>
      <c r="J375" s="10"/>
      <c r="K375" s="10"/>
      <c r="L375" s="10"/>
      <c r="M375" s="10"/>
    </row>
    <row r="376" spans="1:13" ht="15.75" customHeight="1" x14ac:dyDescent="0.2">
      <c r="A376" s="10"/>
      <c r="B376" s="10"/>
      <c r="C376" s="10"/>
      <c r="D376" s="10"/>
      <c r="E376" s="10"/>
      <c r="F376" s="10"/>
      <c r="H376" s="10"/>
      <c r="I376" s="10"/>
      <c r="J376" s="10"/>
      <c r="K376" s="10"/>
      <c r="L376" s="10"/>
      <c r="M376" s="10"/>
    </row>
    <row r="377" spans="1:13" ht="15.75" customHeight="1" x14ac:dyDescent="0.2">
      <c r="A377" s="10"/>
      <c r="B377" s="10"/>
      <c r="C377" s="10"/>
      <c r="D377" s="10"/>
      <c r="E377" s="10"/>
      <c r="F377" s="10"/>
      <c r="H377" s="10"/>
      <c r="I377" s="10"/>
      <c r="J377" s="10"/>
      <c r="K377" s="10"/>
      <c r="L377" s="10"/>
      <c r="M377" s="10"/>
    </row>
    <row r="378" spans="1:13" ht="15.75" customHeight="1" x14ac:dyDescent="0.2">
      <c r="A378" s="10"/>
      <c r="B378" s="10"/>
      <c r="C378" s="10"/>
      <c r="D378" s="10"/>
      <c r="E378" s="10"/>
      <c r="F378" s="10"/>
      <c r="H378" s="10"/>
      <c r="I378" s="10"/>
      <c r="J378" s="10"/>
      <c r="K378" s="10"/>
      <c r="L378" s="10"/>
      <c r="M378" s="10"/>
    </row>
    <row r="379" spans="1:13" ht="15.75" customHeight="1" x14ac:dyDescent="0.2">
      <c r="A379" s="10"/>
      <c r="B379" s="10"/>
      <c r="C379" s="10"/>
      <c r="D379" s="10"/>
      <c r="E379" s="10"/>
      <c r="F379" s="10"/>
      <c r="H379" s="10"/>
      <c r="I379" s="10"/>
      <c r="J379" s="10"/>
      <c r="K379" s="10"/>
      <c r="L379" s="10"/>
      <c r="M379" s="10"/>
    </row>
    <row r="380" spans="1:13" ht="15.75" customHeight="1" x14ac:dyDescent="0.2">
      <c r="A380" s="10"/>
      <c r="B380" s="10"/>
      <c r="C380" s="10"/>
      <c r="D380" s="10"/>
      <c r="E380" s="10"/>
      <c r="F380" s="10"/>
      <c r="H380" s="10"/>
      <c r="I380" s="10"/>
      <c r="J380" s="10"/>
      <c r="K380" s="10"/>
      <c r="L380" s="10"/>
      <c r="M380" s="10"/>
    </row>
    <row r="381" spans="1:13" ht="15.75" customHeight="1" x14ac:dyDescent="0.2">
      <c r="A381" s="10"/>
      <c r="B381" s="10"/>
      <c r="C381" s="10"/>
      <c r="D381" s="10"/>
      <c r="E381" s="10"/>
      <c r="F381" s="10"/>
      <c r="H381" s="10"/>
      <c r="I381" s="10"/>
      <c r="J381" s="10"/>
      <c r="K381" s="10"/>
      <c r="L381" s="10"/>
      <c r="M381" s="10"/>
    </row>
    <row r="382" spans="1:13" ht="15.75" customHeight="1" x14ac:dyDescent="0.2">
      <c r="A382" s="10"/>
      <c r="B382" s="10"/>
      <c r="C382" s="10"/>
      <c r="D382" s="10"/>
      <c r="E382" s="10"/>
      <c r="F382" s="10"/>
      <c r="H382" s="10"/>
      <c r="I382" s="10"/>
      <c r="J382" s="10"/>
      <c r="K382" s="10"/>
      <c r="L382" s="10"/>
      <c r="M382" s="10"/>
    </row>
    <row r="383" spans="1:13" ht="15.75" customHeight="1" x14ac:dyDescent="0.2">
      <c r="A383" s="10"/>
      <c r="B383" s="10"/>
      <c r="C383" s="10"/>
      <c r="D383" s="10"/>
      <c r="E383" s="10"/>
      <c r="F383" s="10"/>
      <c r="H383" s="10"/>
      <c r="I383" s="10"/>
      <c r="J383" s="10"/>
      <c r="K383" s="10"/>
      <c r="L383" s="10"/>
      <c r="M383" s="10"/>
    </row>
    <row r="384" spans="1:13" ht="15.75" customHeight="1" x14ac:dyDescent="0.2">
      <c r="A384" s="10"/>
      <c r="B384" s="10"/>
      <c r="C384" s="10"/>
      <c r="D384" s="10"/>
      <c r="E384" s="10"/>
      <c r="F384" s="10"/>
      <c r="H384" s="10"/>
      <c r="I384" s="10"/>
      <c r="J384" s="10"/>
      <c r="K384" s="10"/>
      <c r="L384" s="10"/>
      <c r="M384" s="10"/>
    </row>
    <row r="385" spans="1:13" ht="15.75" customHeight="1" x14ac:dyDescent="0.2">
      <c r="A385" s="10"/>
      <c r="B385" s="10"/>
      <c r="C385" s="10"/>
      <c r="D385" s="10"/>
      <c r="E385" s="10"/>
      <c r="F385" s="10"/>
      <c r="H385" s="10"/>
      <c r="I385" s="10"/>
      <c r="J385" s="10"/>
      <c r="K385" s="10"/>
      <c r="L385" s="10"/>
      <c r="M385" s="10"/>
    </row>
    <row r="386" spans="1:13" ht="15.75" customHeight="1" x14ac:dyDescent="0.2">
      <c r="A386" s="10"/>
      <c r="B386" s="10"/>
      <c r="C386" s="10"/>
      <c r="D386" s="10"/>
      <c r="E386" s="10"/>
      <c r="F386" s="10"/>
      <c r="H386" s="10"/>
      <c r="I386" s="10"/>
      <c r="J386" s="10"/>
      <c r="K386" s="10"/>
      <c r="L386" s="10"/>
      <c r="M386" s="10"/>
    </row>
    <row r="387" spans="1:13" ht="15.75" customHeight="1" x14ac:dyDescent="0.2">
      <c r="A387" s="10"/>
      <c r="B387" s="10"/>
      <c r="C387" s="10"/>
      <c r="D387" s="10"/>
      <c r="E387" s="10"/>
      <c r="F387" s="10"/>
      <c r="H387" s="10"/>
      <c r="I387" s="10"/>
      <c r="J387" s="10"/>
      <c r="K387" s="10"/>
      <c r="L387" s="10"/>
      <c r="M387" s="10"/>
    </row>
    <row r="388" spans="1:13" ht="15.75" customHeight="1" x14ac:dyDescent="0.2">
      <c r="A388" s="10"/>
      <c r="B388" s="10"/>
      <c r="C388" s="10"/>
      <c r="D388" s="10"/>
      <c r="E388" s="10"/>
      <c r="F388" s="10"/>
      <c r="H388" s="10"/>
      <c r="I388" s="10"/>
      <c r="J388" s="10"/>
      <c r="K388" s="10"/>
      <c r="L388" s="10"/>
      <c r="M388" s="10"/>
    </row>
    <row r="389" spans="1:13" ht="15.75" customHeight="1" x14ac:dyDescent="0.2">
      <c r="A389" s="10"/>
      <c r="B389" s="10"/>
      <c r="C389" s="10"/>
      <c r="D389" s="10"/>
      <c r="E389" s="10"/>
      <c r="F389" s="10"/>
      <c r="H389" s="10"/>
      <c r="I389" s="10"/>
      <c r="J389" s="10"/>
      <c r="K389" s="10"/>
      <c r="L389" s="10"/>
      <c r="M389" s="10"/>
    </row>
    <row r="390" spans="1:13" ht="15.75" customHeight="1" x14ac:dyDescent="0.2">
      <c r="A390" s="10"/>
      <c r="B390" s="10"/>
      <c r="C390" s="10"/>
      <c r="D390" s="10"/>
      <c r="E390" s="10"/>
      <c r="F390" s="10"/>
      <c r="H390" s="10"/>
      <c r="I390" s="10"/>
      <c r="J390" s="10"/>
      <c r="K390" s="10"/>
      <c r="L390" s="10"/>
      <c r="M390" s="10"/>
    </row>
    <row r="391" spans="1:13" ht="15.75" customHeight="1" x14ac:dyDescent="0.2">
      <c r="A391" s="10"/>
      <c r="B391" s="10"/>
      <c r="C391" s="10"/>
      <c r="D391" s="10"/>
      <c r="E391" s="10"/>
      <c r="F391" s="10"/>
      <c r="H391" s="10"/>
      <c r="I391" s="10"/>
      <c r="J391" s="10"/>
      <c r="K391" s="10"/>
      <c r="L391" s="10"/>
      <c r="M391" s="10"/>
    </row>
    <row r="392" spans="1:13" ht="15.75" customHeight="1" x14ac:dyDescent="0.2">
      <c r="A392" s="10"/>
      <c r="B392" s="10"/>
      <c r="C392" s="10"/>
      <c r="D392" s="10"/>
      <c r="E392" s="10"/>
      <c r="F392" s="10"/>
      <c r="H392" s="10"/>
      <c r="I392" s="10"/>
      <c r="J392" s="10"/>
      <c r="K392" s="10"/>
      <c r="L392" s="10"/>
      <c r="M392" s="10"/>
    </row>
    <row r="393" spans="1:13" ht="15.75" customHeight="1" x14ac:dyDescent="0.2">
      <c r="A393" s="10"/>
      <c r="B393" s="10"/>
      <c r="C393" s="10"/>
      <c r="D393" s="10"/>
      <c r="E393" s="10"/>
      <c r="F393" s="10"/>
      <c r="H393" s="10"/>
      <c r="I393" s="10"/>
      <c r="J393" s="10"/>
      <c r="K393" s="10"/>
      <c r="L393" s="10"/>
      <c r="M393" s="10"/>
    </row>
    <row r="394" spans="1:13" ht="15.75" customHeight="1" x14ac:dyDescent="0.2">
      <c r="A394" s="10"/>
      <c r="B394" s="10"/>
      <c r="C394" s="10"/>
      <c r="D394" s="10"/>
      <c r="E394" s="10"/>
      <c r="F394" s="10"/>
      <c r="H394" s="10"/>
      <c r="I394" s="10"/>
      <c r="J394" s="10"/>
      <c r="K394" s="10"/>
      <c r="L394" s="10"/>
      <c r="M394" s="10"/>
    </row>
    <row r="395" spans="1:13" ht="15.75" customHeight="1" x14ac:dyDescent="0.2">
      <c r="A395" s="10"/>
      <c r="B395" s="10"/>
      <c r="C395" s="10"/>
      <c r="D395" s="10"/>
      <c r="E395" s="10"/>
      <c r="F395" s="10"/>
      <c r="H395" s="10"/>
      <c r="I395" s="10"/>
      <c r="J395" s="10"/>
      <c r="K395" s="10"/>
      <c r="L395" s="10"/>
      <c r="M395" s="10"/>
    </row>
    <row r="396" spans="1:13" ht="15.75" customHeight="1" x14ac:dyDescent="0.2">
      <c r="A396" s="10"/>
      <c r="B396" s="10"/>
      <c r="C396" s="10"/>
      <c r="D396" s="10"/>
      <c r="E396" s="10"/>
      <c r="F396" s="10"/>
      <c r="H396" s="10"/>
      <c r="I396" s="10"/>
      <c r="J396" s="10"/>
      <c r="K396" s="10"/>
      <c r="L396" s="10"/>
      <c r="M396" s="10"/>
    </row>
    <row r="397" spans="1:13" ht="15.75" customHeight="1" x14ac:dyDescent="0.2">
      <c r="A397" s="10"/>
      <c r="B397" s="10"/>
      <c r="C397" s="10"/>
      <c r="D397" s="10"/>
      <c r="E397" s="10"/>
      <c r="F397" s="10"/>
      <c r="H397" s="10"/>
      <c r="I397" s="10"/>
      <c r="J397" s="10"/>
      <c r="K397" s="10"/>
      <c r="L397" s="10"/>
      <c r="M397" s="10"/>
    </row>
    <row r="398" spans="1:13" ht="15.75" customHeight="1" x14ac:dyDescent="0.2">
      <c r="A398" s="10"/>
      <c r="B398" s="10"/>
      <c r="C398" s="10"/>
      <c r="D398" s="10"/>
      <c r="E398" s="10"/>
      <c r="F398" s="10"/>
      <c r="H398" s="10"/>
      <c r="I398" s="10"/>
      <c r="J398" s="10"/>
      <c r="K398" s="10"/>
      <c r="L398" s="10"/>
      <c r="M398" s="10"/>
    </row>
    <row r="399" spans="1:13" ht="15.75" customHeight="1" x14ac:dyDescent="0.2">
      <c r="A399" s="10"/>
      <c r="B399" s="10"/>
      <c r="C399" s="10"/>
      <c r="D399" s="10"/>
      <c r="E399" s="10"/>
      <c r="F399" s="10"/>
      <c r="H399" s="10"/>
      <c r="I399" s="10"/>
      <c r="J399" s="10"/>
      <c r="K399" s="10"/>
      <c r="L399" s="10"/>
      <c r="M399" s="10"/>
    </row>
    <row r="400" spans="1:13" ht="15.75" customHeight="1" x14ac:dyDescent="0.2">
      <c r="A400" s="10"/>
      <c r="B400" s="10"/>
      <c r="C400" s="10"/>
      <c r="D400" s="10"/>
      <c r="E400" s="10"/>
      <c r="F400" s="10"/>
      <c r="H400" s="10"/>
      <c r="I400" s="10"/>
      <c r="J400" s="10"/>
      <c r="K400" s="10"/>
      <c r="L400" s="10"/>
      <c r="M400" s="10"/>
    </row>
    <row r="401" spans="1:13" ht="15.75" customHeight="1" x14ac:dyDescent="0.2">
      <c r="A401" s="10"/>
      <c r="B401" s="10"/>
      <c r="C401" s="10"/>
      <c r="D401" s="10"/>
      <c r="E401" s="10"/>
      <c r="F401" s="10"/>
      <c r="H401" s="10"/>
      <c r="I401" s="10"/>
      <c r="J401" s="10"/>
      <c r="K401" s="10"/>
      <c r="L401" s="10"/>
      <c r="M401" s="10"/>
    </row>
    <row r="402" spans="1:13" ht="15.75" customHeight="1" x14ac:dyDescent="0.2">
      <c r="A402" s="10"/>
      <c r="B402" s="10"/>
      <c r="C402" s="10"/>
      <c r="D402" s="10"/>
      <c r="E402" s="10"/>
      <c r="F402" s="10"/>
      <c r="H402" s="10"/>
      <c r="I402" s="10"/>
      <c r="J402" s="10"/>
      <c r="K402" s="10"/>
      <c r="L402" s="10"/>
      <c r="M402" s="10"/>
    </row>
    <row r="403" spans="1:13" ht="15.75" customHeight="1" x14ac:dyDescent="0.2">
      <c r="A403" s="10"/>
      <c r="B403" s="10"/>
      <c r="C403" s="10"/>
      <c r="D403" s="10"/>
      <c r="E403" s="10"/>
      <c r="F403" s="10"/>
      <c r="H403" s="10"/>
      <c r="I403" s="10"/>
      <c r="J403" s="10"/>
      <c r="K403" s="10"/>
      <c r="L403" s="10"/>
      <c r="M403" s="10"/>
    </row>
    <row r="404" spans="1:13" ht="15.75" customHeight="1" x14ac:dyDescent="0.2">
      <c r="A404" s="10"/>
      <c r="B404" s="10"/>
      <c r="C404" s="10"/>
      <c r="D404" s="10"/>
      <c r="E404" s="10"/>
      <c r="F404" s="10"/>
      <c r="H404" s="10"/>
      <c r="I404" s="10"/>
      <c r="J404" s="10"/>
      <c r="K404" s="10"/>
      <c r="L404" s="10"/>
      <c r="M404" s="10"/>
    </row>
    <row r="405" spans="1:13" ht="15.75" customHeight="1" x14ac:dyDescent="0.2">
      <c r="A405" s="10"/>
      <c r="B405" s="10"/>
      <c r="C405" s="10"/>
      <c r="D405" s="10"/>
      <c r="E405" s="10"/>
      <c r="F405" s="10"/>
      <c r="H405" s="10"/>
      <c r="I405" s="10"/>
      <c r="J405" s="10"/>
      <c r="K405" s="10"/>
      <c r="L405" s="10"/>
      <c r="M405" s="10"/>
    </row>
    <row r="406" spans="1:13" ht="15.75" customHeight="1" x14ac:dyDescent="0.2">
      <c r="A406" s="10"/>
      <c r="B406" s="10"/>
      <c r="C406" s="10"/>
      <c r="D406" s="10"/>
      <c r="E406" s="10"/>
      <c r="F406" s="10"/>
      <c r="H406" s="10"/>
      <c r="I406" s="10"/>
      <c r="J406" s="10"/>
      <c r="K406" s="10"/>
      <c r="L406" s="10"/>
      <c r="M406" s="10"/>
    </row>
    <row r="407" spans="1:13" ht="15.75" customHeight="1" x14ac:dyDescent="0.2">
      <c r="A407" s="10"/>
      <c r="B407" s="10"/>
      <c r="C407" s="10"/>
      <c r="D407" s="10"/>
      <c r="E407" s="10"/>
      <c r="F407" s="10"/>
      <c r="H407" s="10"/>
      <c r="I407" s="10"/>
      <c r="J407" s="10"/>
      <c r="K407" s="10"/>
      <c r="L407" s="10"/>
      <c r="M407" s="10"/>
    </row>
    <row r="408" spans="1:13" ht="15.75" customHeight="1" x14ac:dyDescent="0.2">
      <c r="A408" s="10"/>
      <c r="B408" s="10"/>
      <c r="C408" s="10"/>
      <c r="D408" s="10"/>
      <c r="E408" s="10"/>
      <c r="F408" s="10"/>
      <c r="H408" s="10"/>
      <c r="I408" s="10"/>
      <c r="J408" s="10"/>
      <c r="K408" s="10"/>
      <c r="L408" s="10"/>
      <c r="M408" s="10"/>
    </row>
    <row r="409" spans="1:13" ht="15.75" customHeight="1" x14ac:dyDescent="0.2">
      <c r="A409" s="10"/>
      <c r="B409" s="10"/>
      <c r="C409" s="10"/>
      <c r="D409" s="10"/>
      <c r="E409" s="10"/>
      <c r="F409" s="10"/>
      <c r="H409" s="10"/>
      <c r="I409" s="10"/>
      <c r="J409" s="10"/>
      <c r="K409" s="10"/>
      <c r="L409" s="10"/>
      <c r="M409" s="10"/>
    </row>
    <row r="410" spans="1:13" ht="15.75" customHeight="1" x14ac:dyDescent="0.2">
      <c r="A410" s="10"/>
      <c r="B410" s="10"/>
      <c r="C410" s="10"/>
      <c r="D410" s="10"/>
      <c r="E410" s="10"/>
      <c r="F410" s="10"/>
      <c r="H410" s="10"/>
      <c r="I410" s="10"/>
      <c r="J410" s="10"/>
      <c r="K410" s="10"/>
      <c r="L410" s="10"/>
      <c r="M410" s="10"/>
    </row>
    <row r="411" spans="1:13" ht="15.75" customHeight="1" x14ac:dyDescent="0.2">
      <c r="A411" s="10"/>
      <c r="B411" s="10"/>
      <c r="C411" s="10"/>
      <c r="D411" s="10"/>
      <c r="E411" s="10"/>
      <c r="F411" s="10"/>
      <c r="H411" s="10"/>
      <c r="I411" s="10"/>
      <c r="J411" s="10"/>
      <c r="K411" s="10"/>
      <c r="L411" s="10"/>
      <c r="M411" s="10"/>
    </row>
    <row r="412" spans="1:13" ht="15.75" customHeight="1" x14ac:dyDescent="0.2">
      <c r="A412" s="10"/>
      <c r="B412" s="10"/>
      <c r="C412" s="10"/>
      <c r="D412" s="10"/>
      <c r="E412" s="10"/>
      <c r="F412" s="10"/>
      <c r="H412" s="10"/>
      <c r="I412" s="10"/>
      <c r="J412" s="10"/>
      <c r="K412" s="10"/>
      <c r="L412" s="10"/>
      <c r="M412" s="10"/>
    </row>
    <row r="413" spans="1:13" ht="15.75" customHeight="1" x14ac:dyDescent="0.2">
      <c r="A413" s="10"/>
      <c r="B413" s="10"/>
      <c r="C413" s="10"/>
      <c r="D413" s="10"/>
      <c r="E413" s="10"/>
      <c r="F413" s="10"/>
      <c r="H413" s="10"/>
      <c r="I413" s="10"/>
      <c r="J413" s="10"/>
      <c r="K413" s="10"/>
      <c r="L413" s="10"/>
      <c r="M413" s="10"/>
    </row>
    <row r="414" spans="1:13" ht="15.75" customHeight="1" x14ac:dyDescent="0.2">
      <c r="A414" s="10"/>
      <c r="B414" s="10"/>
      <c r="C414" s="10"/>
      <c r="D414" s="10"/>
      <c r="E414" s="10"/>
      <c r="F414" s="10"/>
      <c r="H414" s="10"/>
      <c r="I414" s="10"/>
      <c r="J414" s="10"/>
      <c r="K414" s="10"/>
      <c r="L414" s="10"/>
      <c r="M414" s="10"/>
    </row>
    <row r="415" spans="1:13" ht="15.75" customHeight="1" x14ac:dyDescent="0.2">
      <c r="A415" s="10"/>
      <c r="B415" s="10"/>
      <c r="C415" s="10"/>
      <c r="D415" s="10"/>
      <c r="E415" s="10"/>
      <c r="F415" s="10"/>
      <c r="H415" s="10"/>
      <c r="I415" s="10"/>
      <c r="J415" s="10"/>
      <c r="K415" s="10"/>
      <c r="L415" s="10"/>
      <c r="M415" s="10"/>
    </row>
    <row r="416" spans="1:13" ht="15.75" customHeight="1" x14ac:dyDescent="0.2">
      <c r="A416" s="10"/>
      <c r="B416" s="10"/>
      <c r="C416" s="10"/>
      <c r="D416" s="10"/>
      <c r="E416" s="10"/>
      <c r="F416" s="10"/>
      <c r="H416" s="10"/>
      <c r="I416" s="10"/>
      <c r="J416" s="10"/>
      <c r="K416" s="10"/>
      <c r="L416" s="10"/>
      <c r="M416" s="10"/>
    </row>
    <row r="417" spans="1:13" ht="15.75" customHeight="1" x14ac:dyDescent="0.2">
      <c r="A417" s="10"/>
      <c r="B417" s="10"/>
      <c r="C417" s="10"/>
      <c r="D417" s="10"/>
      <c r="E417" s="10"/>
      <c r="F417" s="10"/>
      <c r="H417" s="10"/>
      <c r="I417" s="10"/>
      <c r="J417" s="10"/>
      <c r="K417" s="10"/>
      <c r="L417" s="10"/>
      <c r="M417" s="10"/>
    </row>
    <row r="418" spans="1:13" ht="15.75" customHeight="1" x14ac:dyDescent="0.2">
      <c r="A418" s="10"/>
      <c r="B418" s="10"/>
      <c r="C418" s="10"/>
      <c r="D418" s="10"/>
      <c r="E418" s="10"/>
      <c r="F418" s="10"/>
      <c r="H418" s="10"/>
      <c r="I418" s="10"/>
      <c r="J418" s="10"/>
      <c r="K418" s="10"/>
      <c r="L418" s="10"/>
      <c r="M418" s="10"/>
    </row>
    <row r="419" spans="1:13" ht="15.75" customHeight="1" x14ac:dyDescent="0.2">
      <c r="A419" s="10"/>
      <c r="B419" s="10"/>
      <c r="C419" s="10"/>
      <c r="D419" s="10"/>
      <c r="E419" s="10"/>
      <c r="F419" s="10"/>
      <c r="H419" s="10"/>
      <c r="I419" s="10"/>
      <c r="J419" s="10"/>
      <c r="K419" s="10"/>
      <c r="L419" s="10"/>
      <c r="M419" s="10"/>
    </row>
    <row r="420" spans="1:13" ht="15.75" customHeight="1" x14ac:dyDescent="0.2">
      <c r="A420" s="10"/>
      <c r="B420" s="10"/>
      <c r="C420" s="10"/>
      <c r="D420" s="10"/>
      <c r="E420" s="10"/>
      <c r="F420" s="10"/>
      <c r="H420" s="10"/>
      <c r="I420" s="10"/>
      <c r="J420" s="10"/>
      <c r="K420" s="10"/>
      <c r="L420" s="10"/>
      <c r="M420" s="10"/>
    </row>
    <row r="421" spans="1:13" ht="15.75" customHeight="1" x14ac:dyDescent="0.2">
      <c r="A421" s="10"/>
      <c r="B421" s="10"/>
      <c r="C421" s="10"/>
      <c r="D421" s="10"/>
      <c r="E421" s="10"/>
      <c r="F421" s="10"/>
      <c r="H421" s="10"/>
      <c r="I421" s="10"/>
      <c r="J421" s="10"/>
      <c r="K421" s="10"/>
      <c r="L421" s="10"/>
      <c r="M421" s="10"/>
    </row>
    <row r="422" spans="1:13" ht="15.75" customHeight="1" x14ac:dyDescent="0.2">
      <c r="A422" s="10"/>
      <c r="B422" s="10"/>
      <c r="C422" s="10"/>
      <c r="D422" s="10"/>
      <c r="E422" s="10"/>
      <c r="F422" s="10"/>
      <c r="H422" s="10"/>
      <c r="I422" s="10"/>
      <c r="J422" s="10"/>
      <c r="K422" s="10"/>
      <c r="L422" s="10"/>
      <c r="M422" s="10"/>
    </row>
    <row r="423" spans="1:13" ht="15.75" customHeight="1" x14ac:dyDescent="0.2">
      <c r="A423" s="10"/>
      <c r="B423" s="10"/>
      <c r="C423" s="10"/>
      <c r="D423" s="10"/>
      <c r="E423" s="10"/>
      <c r="F423" s="10"/>
      <c r="H423" s="10"/>
      <c r="I423" s="10"/>
      <c r="J423" s="10"/>
      <c r="K423" s="10"/>
      <c r="L423" s="10"/>
      <c r="M423" s="10"/>
    </row>
    <row r="424" spans="1:13" ht="15.75" customHeight="1" x14ac:dyDescent="0.2">
      <c r="A424" s="10"/>
      <c r="B424" s="10"/>
      <c r="C424" s="10"/>
      <c r="D424" s="10"/>
      <c r="E424" s="10"/>
      <c r="F424" s="10"/>
      <c r="H424" s="10"/>
      <c r="I424" s="10"/>
      <c r="J424" s="10"/>
      <c r="K424" s="10"/>
      <c r="L424" s="10"/>
      <c r="M424" s="10"/>
    </row>
    <row r="425" spans="1:13" ht="15.75" customHeight="1" x14ac:dyDescent="0.2">
      <c r="A425" s="10"/>
      <c r="B425" s="10"/>
      <c r="C425" s="10"/>
      <c r="D425" s="10"/>
      <c r="E425" s="10"/>
      <c r="F425" s="10"/>
      <c r="H425" s="10"/>
      <c r="I425" s="10"/>
      <c r="J425" s="10"/>
      <c r="K425" s="10"/>
      <c r="L425" s="10"/>
      <c r="M425" s="10"/>
    </row>
    <row r="426" spans="1:13" ht="15.75" customHeight="1" x14ac:dyDescent="0.2">
      <c r="A426" s="10"/>
      <c r="B426" s="10"/>
      <c r="C426" s="10"/>
      <c r="D426" s="10"/>
      <c r="E426" s="10"/>
      <c r="F426" s="10"/>
      <c r="H426" s="10"/>
      <c r="I426" s="10"/>
      <c r="J426" s="10"/>
      <c r="K426" s="10"/>
      <c r="L426" s="10"/>
      <c r="M426" s="10"/>
    </row>
    <row r="427" spans="1:13" ht="15.75" customHeight="1" x14ac:dyDescent="0.2">
      <c r="A427" s="10"/>
      <c r="B427" s="10"/>
      <c r="C427" s="10"/>
      <c r="D427" s="10"/>
      <c r="E427" s="10"/>
      <c r="F427" s="10"/>
      <c r="H427" s="10"/>
      <c r="I427" s="10"/>
      <c r="J427" s="10"/>
      <c r="K427" s="10"/>
      <c r="L427" s="10"/>
      <c r="M427" s="10"/>
    </row>
    <row r="428" spans="1:13" ht="15.75" customHeight="1" x14ac:dyDescent="0.2">
      <c r="A428" s="10"/>
      <c r="B428" s="10"/>
      <c r="C428" s="10"/>
      <c r="D428" s="10"/>
      <c r="E428" s="10"/>
      <c r="F428" s="10"/>
      <c r="H428" s="10"/>
      <c r="I428" s="10"/>
      <c r="J428" s="10"/>
      <c r="K428" s="10"/>
      <c r="L428" s="10"/>
      <c r="M428" s="10"/>
    </row>
    <row r="429" spans="1:13" ht="15.75" customHeight="1" x14ac:dyDescent="0.2">
      <c r="A429" s="10"/>
      <c r="B429" s="10"/>
      <c r="C429" s="10"/>
      <c r="D429" s="10"/>
      <c r="E429" s="10"/>
      <c r="F429" s="10"/>
      <c r="H429" s="10"/>
      <c r="I429" s="10"/>
      <c r="J429" s="10"/>
      <c r="K429" s="10"/>
      <c r="L429" s="10"/>
      <c r="M429" s="10"/>
    </row>
    <row r="430" spans="1:13" ht="15.75" customHeight="1" x14ac:dyDescent="0.2">
      <c r="A430" s="10"/>
      <c r="B430" s="10"/>
      <c r="C430" s="10"/>
      <c r="D430" s="10"/>
      <c r="E430" s="10"/>
      <c r="F430" s="10"/>
      <c r="H430" s="10"/>
      <c r="I430" s="10"/>
      <c r="J430" s="10"/>
      <c r="K430" s="10"/>
      <c r="L430" s="10"/>
      <c r="M430" s="10"/>
    </row>
    <row r="431" spans="1:13" ht="15.75" customHeight="1" x14ac:dyDescent="0.2">
      <c r="A431" s="10"/>
      <c r="B431" s="10"/>
      <c r="C431" s="10"/>
      <c r="D431" s="10"/>
      <c r="E431" s="10"/>
      <c r="F431" s="10"/>
      <c r="H431" s="10"/>
      <c r="I431" s="10"/>
      <c r="J431" s="10"/>
      <c r="K431" s="10"/>
      <c r="L431" s="10"/>
      <c r="M431" s="10"/>
    </row>
    <row r="432" spans="1:13" ht="15.75" customHeight="1" x14ac:dyDescent="0.2">
      <c r="A432" s="10"/>
      <c r="B432" s="10"/>
      <c r="C432" s="10"/>
      <c r="D432" s="10"/>
      <c r="E432" s="10"/>
      <c r="F432" s="10"/>
      <c r="H432" s="10"/>
      <c r="I432" s="10"/>
      <c r="J432" s="10"/>
      <c r="K432" s="10"/>
      <c r="L432" s="10"/>
      <c r="M432" s="10"/>
    </row>
    <row r="433" spans="1:13" ht="15.75" customHeight="1" x14ac:dyDescent="0.2">
      <c r="A433" s="10"/>
      <c r="B433" s="10"/>
      <c r="C433" s="10"/>
      <c r="D433" s="10"/>
      <c r="E433" s="10"/>
      <c r="F433" s="10"/>
      <c r="H433" s="10"/>
      <c r="I433" s="10"/>
      <c r="J433" s="10"/>
      <c r="K433" s="10"/>
      <c r="L433" s="10"/>
      <c r="M433" s="10"/>
    </row>
    <row r="434" spans="1:13" ht="15.75" customHeight="1" x14ac:dyDescent="0.2">
      <c r="A434" s="10"/>
      <c r="B434" s="10"/>
      <c r="C434" s="10"/>
      <c r="D434" s="10"/>
      <c r="E434" s="10"/>
      <c r="F434" s="10"/>
      <c r="H434" s="10"/>
      <c r="I434" s="10"/>
      <c r="J434" s="10"/>
      <c r="K434" s="10"/>
      <c r="L434" s="10"/>
      <c r="M434" s="10"/>
    </row>
    <row r="435" spans="1:13" ht="15.75" customHeight="1" x14ac:dyDescent="0.2">
      <c r="A435" s="10"/>
      <c r="B435" s="10"/>
      <c r="C435" s="10"/>
      <c r="D435" s="10"/>
      <c r="E435" s="10"/>
      <c r="F435" s="10"/>
      <c r="H435" s="10"/>
      <c r="I435" s="10"/>
      <c r="J435" s="10"/>
      <c r="K435" s="10"/>
      <c r="L435" s="10"/>
      <c r="M435" s="10"/>
    </row>
    <row r="436" spans="1:13" ht="15.75" customHeight="1" x14ac:dyDescent="0.2">
      <c r="A436" s="10"/>
      <c r="B436" s="10"/>
      <c r="C436" s="10"/>
      <c r="D436" s="10"/>
      <c r="E436" s="10"/>
      <c r="F436" s="10"/>
      <c r="H436" s="10"/>
      <c r="I436" s="10"/>
      <c r="J436" s="10"/>
      <c r="K436" s="10"/>
      <c r="L436" s="10"/>
      <c r="M436" s="10"/>
    </row>
    <row r="437" spans="1:13" ht="15.75" customHeight="1" x14ac:dyDescent="0.2">
      <c r="A437" s="10"/>
      <c r="B437" s="10"/>
      <c r="C437" s="10"/>
      <c r="D437" s="10"/>
      <c r="E437" s="10"/>
      <c r="F437" s="10"/>
      <c r="H437" s="10"/>
      <c r="I437" s="10"/>
      <c r="J437" s="10"/>
      <c r="K437" s="10"/>
      <c r="L437" s="10"/>
      <c r="M437" s="10"/>
    </row>
    <row r="438" spans="1:13" ht="15.75" customHeight="1" x14ac:dyDescent="0.2">
      <c r="A438" s="10"/>
      <c r="B438" s="10"/>
      <c r="C438" s="10"/>
      <c r="D438" s="10"/>
      <c r="E438" s="10"/>
      <c r="F438" s="10"/>
      <c r="H438" s="10"/>
      <c r="I438" s="10"/>
      <c r="J438" s="10"/>
      <c r="K438" s="10"/>
      <c r="L438" s="10"/>
      <c r="M438" s="10"/>
    </row>
    <row r="439" spans="1:13" ht="15.75" customHeight="1" x14ac:dyDescent="0.2">
      <c r="A439" s="10"/>
      <c r="B439" s="10"/>
      <c r="C439" s="10"/>
      <c r="D439" s="10"/>
      <c r="E439" s="10"/>
      <c r="F439" s="10"/>
      <c r="H439" s="10"/>
      <c r="I439" s="10"/>
      <c r="J439" s="10"/>
      <c r="K439" s="10"/>
      <c r="L439" s="10"/>
      <c r="M439" s="10"/>
    </row>
    <row r="440" spans="1:13" ht="15.75" customHeight="1" x14ac:dyDescent="0.2">
      <c r="A440" s="10"/>
      <c r="B440" s="10"/>
      <c r="C440" s="10"/>
      <c r="D440" s="10"/>
      <c r="E440" s="10"/>
      <c r="F440" s="10"/>
      <c r="H440" s="10"/>
      <c r="I440" s="10"/>
      <c r="J440" s="10"/>
      <c r="K440" s="10"/>
      <c r="L440" s="10"/>
      <c r="M440" s="10"/>
    </row>
    <row r="441" spans="1:13" ht="15.75" customHeight="1" x14ac:dyDescent="0.2">
      <c r="A441" s="10"/>
      <c r="B441" s="10"/>
      <c r="C441" s="10"/>
      <c r="D441" s="10"/>
      <c r="E441" s="10"/>
      <c r="F441" s="10"/>
      <c r="H441" s="10"/>
      <c r="I441" s="10"/>
      <c r="J441" s="10"/>
      <c r="K441" s="10"/>
      <c r="L441" s="10"/>
      <c r="M441" s="10"/>
    </row>
    <row r="442" spans="1:13" ht="15.75" customHeight="1" x14ac:dyDescent="0.2">
      <c r="A442" s="10"/>
      <c r="B442" s="10"/>
      <c r="C442" s="10"/>
      <c r="D442" s="10"/>
      <c r="E442" s="10"/>
      <c r="F442" s="10"/>
      <c r="H442" s="10"/>
      <c r="I442" s="10"/>
      <c r="J442" s="10"/>
      <c r="K442" s="10"/>
      <c r="L442" s="10"/>
      <c r="M442" s="10"/>
    </row>
    <row r="443" spans="1:13" ht="15.75" customHeight="1" x14ac:dyDescent="0.2">
      <c r="A443" s="10"/>
      <c r="B443" s="10"/>
      <c r="C443" s="10"/>
      <c r="D443" s="10"/>
      <c r="E443" s="10"/>
      <c r="F443" s="10"/>
      <c r="H443" s="10"/>
      <c r="I443" s="10"/>
      <c r="J443" s="10"/>
      <c r="K443" s="10"/>
      <c r="L443" s="10"/>
      <c r="M443" s="10"/>
    </row>
    <row r="444" spans="1:13" ht="15.75" customHeight="1" x14ac:dyDescent="0.2">
      <c r="A444" s="10"/>
      <c r="B444" s="10"/>
      <c r="C444" s="10"/>
      <c r="D444" s="10"/>
      <c r="E444" s="10"/>
      <c r="F444" s="10"/>
      <c r="H444" s="10"/>
      <c r="I444" s="10"/>
      <c r="J444" s="10"/>
      <c r="K444" s="10"/>
      <c r="L444" s="10"/>
      <c r="M444" s="10"/>
    </row>
    <row r="445" spans="1:13" ht="15.75" customHeight="1" x14ac:dyDescent="0.2">
      <c r="A445" s="10"/>
      <c r="B445" s="10"/>
      <c r="C445" s="10"/>
      <c r="D445" s="10"/>
      <c r="E445" s="10"/>
      <c r="F445" s="10"/>
      <c r="H445" s="10"/>
      <c r="I445" s="10"/>
      <c r="J445" s="10"/>
      <c r="K445" s="10"/>
      <c r="L445" s="10"/>
      <c r="M445" s="10"/>
    </row>
    <row r="446" spans="1:13" ht="15.75" customHeight="1" x14ac:dyDescent="0.2">
      <c r="A446" s="10"/>
      <c r="B446" s="10"/>
      <c r="C446" s="10"/>
      <c r="D446" s="10"/>
      <c r="E446" s="10"/>
      <c r="F446" s="10"/>
      <c r="H446" s="10"/>
      <c r="I446" s="10"/>
      <c r="J446" s="10"/>
      <c r="K446" s="10"/>
      <c r="L446" s="10"/>
      <c r="M446" s="10"/>
    </row>
    <row r="447" spans="1:13" ht="15.75" customHeight="1" x14ac:dyDescent="0.2">
      <c r="A447" s="10"/>
      <c r="B447" s="10"/>
      <c r="C447" s="10"/>
      <c r="D447" s="10"/>
      <c r="E447" s="10"/>
      <c r="F447" s="10"/>
      <c r="H447" s="10"/>
      <c r="I447" s="10"/>
      <c r="J447" s="10"/>
      <c r="K447" s="10"/>
      <c r="L447" s="10"/>
      <c r="M447" s="10"/>
    </row>
    <row r="448" spans="1:13" ht="15.75" customHeight="1" x14ac:dyDescent="0.2">
      <c r="A448" s="10"/>
      <c r="B448" s="10"/>
      <c r="C448" s="10"/>
      <c r="D448" s="10"/>
      <c r="E448" s="10"/>
      <c r="F448" s="10"/>
      <c r="H448" s="10"/>
      <c r="I448" s="10"/>
      <c r="J448" s="10"/>
      <c r="K448" s="10"/>
      <c r="L448" s="10"/>
      <c r="M448" s="10"/>
    </row>
    <row r="449" spans="1:13" ht="15.75" customHeight="1" x14ac:dyDescent="0.2">
      <c r="A449" s="10"/>
      <c r="B449" s="10"/>
      <c r="C449" s="10"/>
      <c r="D449" s="10"/>
      <c r="E449" s="10"/>
      <c r="F449" s="10"/>
      <c r="H449" s="10"/>
      <c r="I449" s="10"/>
      <c r="J449" s="10"/>
      <c r="K449" s="10"/>
      <c r="L449" s="10"/>
      <c r="M449" s="10"/>
    </row>
    <row r="450" spans="1:13" ht="15.75" customHeight="1" x14ac:dyDescent="0.2">
      <c r="A450" s="10"/>
      <c r="B450" s="10"/>
      <c r="C450" s="10"/>
      <c r="D450" s="10"/>
      <c r="E450" s="10"/>
      <c r="F450" s="10"/>
      <c r="H450" s="10"/>
      <c r="I450" s="10"/>
      <c r="J450" s="10"/>
      <c r="K450" s="10"/>
      <c r="L450" s="10"/>
      <c r="M450" s="10"/>
    </row>
    <row r="451" spans="1:13" ht="15.75" customHeight="1" x14ac:dyDescent="0.2">
      <c r="A451" s="10"/>
      <c r="B451" s="10"/>
      <c r="C451" s="10"/>
      <c r="D451" s="10"/>
      <c r="E451" s="10"/>
      <c r="F451" s="10"/>
      <c r="H451" s="10"/>
      <c r="I451" s="10"/>
      <c r="J451" s="10"/>
      <c r="K451" s="10"/>
      <c r="L451" s="10"/>
      <c r="M451" s="10"/>
    </row>
    <row r="452" spans="1:13" ht="15.75" customHeight="1" x14ac:dyDescent="0.2">
      <c r="A452" s="10"/>
      <c r="B452" s="10"/>
      <c r="C452" s="10"/>
      <c r="D452" s="10"/>
      <c r="E452" s="10"/>
      <c r="F452" s="10"/>
      <c r="H452" s="10"/>
      <c r="I452" s="10"/>
      <c r="J452" s="10"/>
      <c r="K452" s="10"/>
      <c r="L452" s="10"/>
      <c r="M452" s="10"/>
    </row>
    <row r="453" spans="1:13" ht="15.75" customHeight="1" x14ac:dyDescent="0.2">
      <c r="A453" s="10"/>
      <c r="B453" s="10"/>
      <c r="C453" s="10"/>
      <c r="D453" s="10"/>
      <c r="E453" s="10"/>
      <c r="F453" s="10"/>
      <c r="H453" s="10"/>
      <c r="I453" s="10"/>
      <c r="J453" s="10"/>
      <c r="K453" s="10"/>
      <c r="L453" s="10"/>
      <c r="M453" s="10"/>
    </row>
    <row r="454" spans="1:13" ht="15.75" customHeight="1" x14ac:dyDescent="0.2">
      <c r="A454" s="10"/>
      <c r="B454" s="10"/>
      <c r="C454" s="10"/>
      <c r="D454" s="10"/>
      <c r="E454" s="10"/>
      <c r="F454" s="10"/>
      <c r="H454" s="10"/>
      <c r="I454" s="10"/>
      <c r="J454" s="10"/>
      <c r="K454" s="10"/>
      <c r="L454" s="10"/>
      <c r="M454" s="10"/>
    </row>
    <row r="455" spans="1:13" ht="15.75" customHeight="1" x14ac:dyDescent="0.2">
      <c r="A455" s="10"/>
      <c r="B455" s="10"/>
      <c r="C455" s="10"/>
      <c r="D455" s="10"/>
      <c r="E455" s="10"/>
      <c r="F455" s="10"/>
      <c r="H455" s="10"/>
      <c r="I455" s="10"/>
      <c r="J455" s="10"/>
      <c r="K455" s="10"/>
      <c r="L455" s="10"/>
      <c r="M455" s="10"/>
    </row>
    <row r="456" spans="1:13" ht="15.75" customHeight="1" x14ac:dyDescent="0.2">
      <c r="A456" s="10"/>
      <c r="B456" s="10"/>
      <c r="C456" s="10"/>
      <c r="D456" s="10"/>
      <c r="E456" s="10"/>
      <c r="F456" s="10"/>
      <c r="H456" s="10"/>
      <c r="I456" s="10"/>
      <c r="J456" s="10"/>
      <c r="K456" s="10"/>
      <c r="L456" s="10"/>
      <c r="M456" s="10"/>
    </row>
    <row r="457" spans="1:13" ht="15.75" customHeight="1" x14ac:dyDescent="0.2">
      <c r="A457" s="10"/>
      <c r="B457" s="10"/>
      <c r="C457" s="10"/>
      <c r="D457" s="10"/>
      <c r="E457" s="10"/>
      <c r="F457" s="10"/>
      <c r="H457" s="10"/>
      <c r="I457" s="10"/>
      <c r="J457" s="10"/>
      <c r="K457" s="10"/>
      <c r="L457" s="10"/>
      <c r="M457" s="10"/>
    </row>
    <row r="458" spans="1:13" ht="15.75" customHeight="1" x14ac:dyDescent="0.2">
      <c r="A458" s="10"/>
      <c r="B458" s="10"/>
      <c r="C458" s="10"/>
      <c r="D458" s="10"/>
      <c r="E458" s="10"/>
      <c r="F458" s="10"/>
      <c r="H458" s="10"/>
      <c r="I458" s="10"/>
      <c r="J458" s="10"/>
      <c r="K458" s="10"/>
      <c r="L458" s="10"/>
      <c r="M458" s="10"/>
    </row>
    <row r="459" spans="1:13" ht="15.75" customHeight="1" x14ac:dyDescent="0.2">
      <c r="A459" s="10"/>
      <c r="B459" s="10"/>
      <c r="C459" s="10"/>
      <c r="D459" s="10"/>
      <c r="E459" s="10"/>
      <c r="F459" s="10"/>
      <c r="H459" s="10"/>
      <c r="I459" s="10"/>
      <c r="J459" s="10"/>
      <c r="K459" s="10"/>
      <c r="L459" s="10"/>
      <c r="M459" s="10"/>
    </row>
    <row r="460" spans="1:13" ht="15.75" customHeight="1" x14ac:dyDescent="0.2">
      <c r="A460" s="10"/>
      <c r="B460" s="10"/>
      <c r="C460" s="10"/>
      <c r="D460" s="10"/>
      <c r="E460" s="10"/>
      <c r="F460" s="10"/>
      <c r="H460" s="10"/>
      <c r="I460" s="10"/>
      <c r="J460" s="10"/>
      <c r="K460" s="10"/>
      <c r="L460" s="10"/>
      <c r="M460" s="10"/>
    </row>
    <row r="461" spans="1:13" ht="15.75" customHeight="1" x14ac:dyDescent="0.2">
      <c r="A461" s="10"/>
      <c r="B461" s="10"/>
      <c r="C461" s="10"/>
      <c r="D461" s="10"/>
      <c r="E461" s="10"/>
      <c r="F461" s="10"/>
      <c r="H461" s="10"/>
      <c r="I461" s="10"/>
      <c r="J461" s="10"/>
      <c r="K461" s="10"/>
      <c r="L461" s="10"/>
      <c r="M461" s="10"/>
    </row>
    <row r="462" spans="1:13" ht="15.75" customHeight="1" x14ac:dyDescent="0.2">
      <c r="A462" s="10"/>
      <c r="B462" s="10"/>
      <c r="C462" s="10"/>
      <c r="D462" s="10"/>
      <c r="E462" s="10"/>
      <c r="F462" s="10"/>
      <c r="H462" s="10"/>
      <c r="I462" s="10"/>
      <c r="J462" s="10"/>
      <c r="K462" s="10"/>
      <c r="L462" s="10"/>
      <c r="M462" s="10"/>
    </row>
    <row r="463" spans="1:13" ht="15.75" customHeight="1" x14ac:dyDescent="0.2">
      <c r="A463" s="10"/>
      <c r="B463" s="10"/>
      <c r="C463" s="10"/>
      <c r="D463" s="10"/>
      <c r="E463" s="10"/>
      <c r="F463" s="10"/>
      <c r="H463" s="10"/>
      <c r="I463" s="10"/>
      <c r="J463" s="10"/>
      <c r="K463" s="10"/>
      <c r="L463" s="10"/>
      <c r="M463" s="10"/>
    </row>
    <row r="464" spans="1:13" ht="15.75" customHeight="1" x14ac:dyDescent="0.2">
      <c r="A464" s="10"/>
      <c r="B464" s="10"/>
      <c r="C464" s="10"/>
      <c r="D464" s="10"/>
      <c r="E464" s="10"/>
      <c r="F464" s="10"/>
      <c r="H464" s="10"/>
      <c r="I464" s="10"/>
      <c r="J464" s="10"/>
      <c r="K464" s="10"/>
      <c r="L464" s="10"/>
      <c r="M464" s="10"/>
    </row>
    <row r="465" spans="1:13" ht="15.75" customHeight="1" x14ac:dyDescent="0.2">
      <c r="A465" s="10"/>
      <c r="B465" s="10"/>
      <c r="C465" s="10"/>
      <c r="D465" s="10"/>
      <c r="E465" s="10"/>
      <c r="F465" s="10"/>
      <c r="H465" s="10"/>
      <c r="I465" s="10"/>
      <c r="J465" s="10"/>
      <c r="K465" s="10"/>
      <c r="L465" s="10"/>
      <c r="M465" s="10"/>
    </row>
    <row r="466" spans="1:13" ht="15.75" customHeight="1" x14ac:dyDescent="0.2">
      <c r="A466" s="10"/>
      <c r="B466" s="10"/>
      <c r="C466" s="10"/>
      <c r="D466" s="10"/>
      <c r="E466" s="10"/>
      <c r="F466" s="10"/>
      <c r="H466" s="10"/>
      <c r="I466" s="10"/>
      <c r="J466" s="10"/>
      <c r="K466" s="10"/>
      <c r="L466" s="10"/>
      <c r="M466" s="10"/>
    </row>
    <row r="467" spans="1:13" ht="15.75" customHeight="1" x14ac:dyDescent="0.2">
      <c r="A467" s="10"/>
      <c r="B467" s="10"/>
      <c r="C467" s="10"/>
      <c r="D467" s="10"/>
      <c r="E467" s="10"/>
      <c r="F467" s="10"/>
      <c r="H467" s="10"/>
      <c r="I467" s="10"/>
      <c r="J467" s="10"/>
      <c r="K467" s="10"/>
      <c r="L467" s="10"/>
      <c r="M467" s="10"/>
    </row>
    <row r="468" spans="1:13" ht="15.75" customHeight="1" x14ac:dyDescent="0.2">
      <c r="A468" s="10"/>
      <c r="B468" s="10"/>
      <c r="C468" s="10"/>
      <c r="D468" s="10"/>
      <c r="E468" s="10"/>
      <c r="F468" s="10"/>
      <c r="H468" s="10"/>
      <c r="I468" s="10"/>
      <c r="J468" s="10"/>
      <c r="K468" s="10"/>
      <c r="L468" s="10"/>
      <c r="M468" s="10"/>
    </row>
    <row r="469" spans="1:13" ht="15.75" customHeight="1" x14ac:dyDescent="0.2">
      <c r="A469" s="10"/>
      <c r="B469" s="10"/>
      <c r="C469" s="10"/>
      <c r="D469" s="10"/>
      <c r="E469" s="10"/>
      <c r="F469" s="10"/>
      <c r="H469" s="10"/>
      <c r="I469" s="10"/>
      <c r="J469" s="10"/>
      <c r="K469" s="10"/>
      <c r="L469" s="10"/>
      <c r="M469" s="10"/>
    </row>
    <row r="470" spans="1:13" ht="15.75" customHeight="1" x14ac:dyDescent="0.2">
      <c r="A470" s="10"/>
      <c r="B470" s="10"/>
      <c r="C470" s="10"/>
      <c r="D470" s="10"/>
      <c r="E470" s="10"/>
      <c r="F470" s="10"/>
      <c r="H470" s="10"/>
      <c r="I470" s="10"/>
      <c r="J470" s="10"/>
      <c r="K470" s="10"/>
      <c r="L470" s="10"/>
      <c r="M470" s="10"/>
    </row>
    <row r="471" spans="1:13" ht="15.75" customHeight="1" x14ac:dyDescent="0.2">
      <c r="A471" s="10"/>
      <c r="B471" s="10"/>
      <c r="C471" s="10"/>
      <c r="D471" s="10"/>
      <c r="E471" s="10"/>
      <c r="F471" s="10"/>
      <c r="H471" s="10"/>
      <c r="I471" s="10"/>
      <c r="J471" s="10"/>
      <c r="K471" s="10"/>
      <c r="L471" s="10"/>
      <c r="M471" s="10"/>
    </row>
    <row r="472" spans="1:13" ht="15.75" customHeight="1" x14ac:dyDescent="0.2">
      <c r="A472" s="10"/>
      <c r="B472" s="10"/>
      <c r="C472" s="10"/>
      <c r="D472" s="10"/>
      <c r="E472" s="10"/>
      <c r="F472" s="10"/>
      <c r="H472" s="10"/>
      <c r="I472" s="10"/>
      <c r="J472" s="10"/>
      <c r="K472" s="10"/>
      <c r="L472" s="10"/>
      <c r="M472" s="10"/>
    </row>
    <row r="473" spans="1:13" ht="15.75" customHeight="1" x14ac:dyDescent="0.2">
      <c r="A473" s="10"/>
      <c r="B473" s="10"/>
      <c r="C473" s="10"/>
      <c r="D473" s="10"/>
      <c r="E473" s="10"/>
      <c r="F473" s="10"/>
      <c r="H473" s="10"/>
      <c r="I473" s="10"/>
      <c r="J473" s="10"/>
      <c r="K473" s="10"/>
      <c r="L473" s="10"/>
      <c r="M473" s="10"/>
    </row>
    <row r="474" spans="1:13" ht="15.75" customHeight="1" x14ac:dyDescent="0.2">
      <c r="A474" s="10"/>
      <c r="B474" s="10"/>
      <c r="C474" s="10"/>
      <c r="D474" s="10"/>
      <c r="E474" s="10"/>
      <c r="F474" s="10"/>
      <c r="H474" s="10"/>
      <c r="I474" s="10"/>
      <c r="J474" s="10"/>
      <c r="K474" s="10"/>
      <c r="L474" s="10"/>
      <c r="M474" s="10"/>
    </row>
    <row r="475" spans="1:13" ht="15.75" customHeight="1" x14ac:dyDescent="0.2">
      <c r="A475" s="10"/>
      <c r="B475" s="10"/>
      <c r="C475" s="10"/>
      <c r="D475" s="10"/>
      <c r="E475" s="10"/>
      <c r="F475" s="10"/>
      <c r="H475" s="10"/>
      <c r="I475" s="10"/>
      <c r="J475" s="10"/>
      <c r="K475" s="10"/>
      <c r="L475" s="10"/>
      <c r="M475" s="10"/>
    </row>
    <row r="476" spans="1:13" ht="15.75" customHeight="1" x14ac:dyDescent="0.2">
      <c r="A476" s="10"/>
      <c r="B476" s="10"/>
      <c r="C476" s="10"/>
      <c r="D476" s="10"/>
      <c r="E476" s="10"/>
      <c r="F476" s="10"/>
      <c r="H476" s="10"/>
      <c r="I476" s="10"/>
      <c r="J476" s="10"/>
      <c r="K476" s="10"/>
      <c r="L476" s="10"/>
      <c r="M476" s="10"/>
    </row>
    <row r="477" spans="1:13" ht="15.75" customHeight="1" x14ac:dyDescent="0.2">
      <c r="A477" s="10"/>
      <c r="B477" s="10"/>
      <c r="C477" s="10"/>
      <c r="D477" s="10"/>
      <c r="E477" s="10"/>
      <c r="F477" s="10"/>
      <c r="H477" s="10"/>
      <c r="I477" s="10"/>
      <c r="J477" s="10"/>
      <c r="K477" s="10"/>
      <c r="L477" s="10"/>
      <c r="M477" s="10"/>
    </row>
    <row r="478" spans="1:13" ht="15.75" customHeight="1" x14ac:dyDescent="0.2">
      <c r="A478" s="10"/>
      <c r="B478" s="10"/>
      <c r="C478" s="10"/>
      <c r="D478" s="10"/>
      <c r="E478" s="10"/>
      <c r="F478" s="10"/>
      <c r="H478" s="10"/>
      <c r="I478" s="10"/>
      <c r="J478" s="10"/>
      <c r="K478" s="10"/>
      <c r="L478" s="10"/>
      <c r="M478" s="10"/>
    </row>
    <row r="479" spans="1:13" ht="15.75" customHeight="1" x14ac:dyDescent="0.2">
      <c r="A479" s="10"/>
      <c r="B479" s="10"/>
      <c r="C479" s="10"/>
      <c r="D479" s="10"/>
      <c r="E479" s="10"/>
      <c r="F479" s="10"/>
      <c r="H479" s="10"/>
      <c r="I479" s="10"/>
      <c r="J479" s="10"/>
      <c r="K479" s="10"/>
      <c r="L479" s="10"/>
      <c r="M479" s="10"/>
    </row>
    <row r="480" spans="1:13" ht="15.75" customHeight="1" x14ac:dyDescent="0.2">
      <c r="A480" s="10"/>
      <c r="B480" s="10"/>
      <c r="C480" s="10"/>
      <c r="D480" s="10"/>
      <c r="E480" s="10"/>
      <c r="F480" s="10"/>
      <c r="H480" s="10"/>
      <c r="I480" s="10"/>
      <c r="J480" s="10"/>
      <c r="K480" s="10"/>
      <c r="L480" s="10"/>
      <c r="M480" s="10"/>
    </row>
    <row r="481" spans="1:13" ht="15.75" customHeight="1" x14ac:dyDescent="0.2">
      <c r="A481" s="10"/>
      <c r="B481" s="10"/>
      <c r="C481" s="10"/>
      <c r="D481" s="10"/>
      <c r="E481" s="10"/>
      <c r="F481" s="10"/>
      <c r="H481" s="10"/>
      <c r="I481" s="10"/>
      <c r="J481" s="10"/>
      <c r="K481" s="10"/>
      <c r="L481" s="10"/>
      <c r="M481" s="10"/>
    </row>
    <row r="482" spans="1:13" ht="15.75" customHeight="1" x14ac:dyDescent="0.2">
      <c r="A482" s="10"/>
      <c r="B482" s="10"/>
      <c r="C482" s="10"/>
      <c r="D482" s="10"/>
      <c r="E482" s="10"/>
      <c r="F482" s="10"/>
      <c r="H482" s="10"/>
      <c r="I482" s="10"/>
      <c r="J482" s="10"/>
      <c r="K482" s="10"/>
      <c r="L482" s="10"/>
      <c r="M482" s="10"/>
    </row>
    <row r="483" spans="1:13" ht="15.75" customHeight="1" x14ac:dyDescent="0.2">
      <c r="A483" s="10"/>
      <c r="B483" s="10"/>
      <c r="C483" s="10"/>
      <c r="D483" s="10"/>
      <c r="E483" s="10"/>
      <c r="F483" s="10"/>
      <c r="H483" s="10"/>
      <c r="I483" s="10"/>
      <c r="J483" s="10"/>
      <c r="K483" s="10"/>
      <c r="L483" s="10"/>
      <c r="M483" s="10"/>
    </row>
    <row r="484" spans="1:13" ht="15.75" customHeight="1" x14ac:dyDescent="0.2">
      <c r="A484" s="10"/>
      <c r="B484" s="10"/>
      <c r="C484" s="10"/>
      <c r="D484" s="10"/>
      <c r="E484" s="10"/>
      <c r="F484" s="10"/>
      <c r="H484" s="10"/>
      <c r="I484" s="10"/>
      <c r="J484" s="10"/>
      <c r="K484" s="10"/>
      <c r="L484" s="10"/>
      <c r="M484" s="10"/>
    </row>
    <row r="485" spans="1:13" ht="15.75" customHeight="1" x14ac:dyDescent="0.2">
      <c r="A485" s="10"/>
      <c r="B485" s="10"/>
      <c r="C485" s="10"/>
      <c r="D485" s="10"/>
      <c r="E485" s="10"/>
      <c r="F485" s="10"/>
      <c r="H485" s="10"/>
      <c r="I485" s="10"/>
      <c r="J485" s="10"/>
      <c r="K485" s="10"/>
      <c r="L485" s="10"/>
      <c r="M485" s="10"/>
    </row>
    <row r="486" spans="1:13" ht="15.75" customHeight="1" x14ac:dyDescent="0.2">
      <c r="A486" s="10"/>
      <c r="B486" s="10"/>
      <c r="C486" s="10"/>
      <c r="D486" s="10"/>
      <c r="E486" s="10"/>
      <c r="F486" s="10"/>
      <c r="H486" s="10"/>
      <c r="I486" s="10"/>
      <c r="J486" s="10"/>
      <c r="K486" s="10"/>
      <c r="L486" s="10"/>
      <c r="M486" s="10"/>
    </row>
    <row r="487" spans="1:13" ht="15.75" customHeight="1" x14ac:dyDescent="0.2">
      <c r="A487" s="10"/>
      <c r="B487" s="10"/>
      <c r="C487" s="10"/>
      <c r="D487" s="10"/>
      <c r="E487" s="10"/>
      <c r="F487" s="10"/>
      <c r="H487" s="10"/>
      <c r="I487" s="10"/>
      <c r="J487" s="10"/>
      <c r="K487" s="10"/>
      <c r="L487" s="10"/>
      <c r="M487" s="10"/>
    </row>
    <row r="488" spans="1:13" ht="15.75" customHeight="1" x14ac:dyDescent="0.2">
      <c r="A488" s="10"/>
      <c r="B488" s="10"/>
      <c r="C488" s="10"/>
      <c r="D488" s="10"/>
      <c r="E488" s="10"/>
      <c r="F488" s="10"/>
      <c r="H488" s="10"/>
      <c r="I488" s="10"/>
      <c r="J488" s="10"/>
      <c r="K488" s="10"/>
      <c r="L488" s="10"/>
      <c r="M488" s="10"/>
    </row>
    <row r="489" spans="1:13" ht="15.75" customHeight="1" x14ac:dyDescent="0.2">
      <c r="A489" s="10"/>
      <c r="B489" s="10"/>
      <c r="C489" s="10"/>
      <c r="D489" s="10"/>
      <c r="E489" s="10"/>
      <c r="F489" s="10"/>
      <c r="H489" s="10"/>
      <c r="I489" s="10"/>
      <c r="J489" s="10"/>
      <c r="K489" s="10"/>
      <c r="L489" s="10"/>
      <c r="M489" s="10"/>
    </row>
    <row r="490" spans="1:13" ht="15.75" customHeight="1" x14ac:dyDescent="0.2">
      <c r="A490" s="10"/>
      <c r="B490" s="10"/>
      <c r="C490" s="10"/>
      <c r="D490" s="10"/>
      <c r="E490" s="10"/>
      <c r="F490" s="10"/>
      <c r="H490" s="10"/>
      <c r="I490" s="10"/>
      <c r="J490" s="10"/>
      <c r="K490" s="10"/>
      <c r="L490" s="10"/>
      <c r="M490" s="10"/>
    </row>
    <row r="491" spans="1:13" ht="15.75" customHeight="1" x14ac:dyDescent="0.2">
      <c r="A491" s="10"/>
      <c r="B491" s="10"/>
      <c r="C491" s="10"/>
      <c r="D491" s="10"/>
      <c r="E491" s="10"/>
      <c r="F491" s="10"/>
      <c r="H491" s="10"/>
      <c r="I491" s="10"/>
      <c r="J491" s="10"/>
      <c r="K491" s="10"/>
      <c r="L491" s="10"/>
      <c r="M491" s="10"/>
    </row>
    <row r="492" spans="1:13" ht="15.75" customHeight="1" x14ac:dyDescent="0.2">
      <c r="A492" s="10"/>
      <c r="B492" s="10"/>
      <c r="C492" s="10"/>
      <c r="D492" s="10"/>
      <c r="E492" s="10"/>
      <c r="F492" s="10"/>
      <c r="H492" s="10"/>
      <c r="I492" s="10"/>
      <c r="J492" s="10"/>
      <c r="K492" s="10"/>
      <c r="L492" s="10"/>
      <c r="M492" s="10"/>
    </row>
    <row r="493" spans="1:13" ht="15.75" customHeight="1" x14ac:dyDescent="0.2">
      <c r="A493" s="10"/>
      <c r="B493" s="10"/>
      <c r="C493" s="10"/>
      <c r="D493" s="10"/>
      <c r="E493" s="10"/>
      <c r="F493" s="10"/>
      <c r="H493" s="10"/>
      <c r="I493" s="10"/>
      <c r="J493" s="10"/>
      <c r="K493" s="10"/>
      <c r="L493" s="10"/>
      <c r="M493" s="10"/>
    </row>
    <row r="494" spans="1:13" ht="15.75" customHeight="1" x14ac:dyDescent="0.2">
      <c r="A494" s="10"/>
      <c r="B494" s="10"/>
      <c r="C494" s="10"/>
      <c r="D494" s="10"/>
      <c r="E494" s="10"/>
      <c r="F494" s="10"/>
      <c r="H494" s="10"/>
      <c r="I494" s="10"/>
      <c r="J494" s="10"/>
      <c r="K494" s="10"/>
      <c r="L494" s="10"/>
      <c r="M494" s="10"/>
    </row>
    <row r="495" spans="1:13" ht="15.75" customHeight="1" x14ac:dyDescent="0.2">
      <c r="A495" s="10"/>
      <c r="B495" s="10"/>
      <c r="C495" s="10"/>
      <c r="D495" s="10"/>
      <c r="E495" s="10"/>
      <c r="F495" s="10"/>
      <c r="H495" s="10"/>
      <c r="I495" s="10"/>
      <c r="J495" s="10"/>
      <c r="K495" s="10"/>
      <c r="L495" s="10"/>
      <c r="M495" s="10"/>
    </row>
    <row r="496" spans="1:13" ht="15.75" customHeight="1" x14ac:dyDescent="0.2">
      <c r="A496" s="10"/>
      <c r="B496" s="10"/>
      <c r="C496" s="10"/>
      <c r="D496" s="10"/>
      <c r="E496" s="10"/>
      <c r="F496" s="10"/>
      <c r="H496" s="10"/>
      <c r="I496" s="10"/>
      <c r="J496" s="10"/>
      <c r="K496" s="10"/>
      <c r="L496" s="10"/>
      <c r="M496" s="10"/>
    </row>
    <row r="497" spans="1:13" ht="15.75" customHeight="1" x14ac:dyDescent="0.2">
      <c r="A497" s="10"/>
      <c r="B497" s="10"/>
      <c r="C497" s="10"/>
      <c r="D497" s="10"/>
      <c r="E497" s="10"/>
      <c r="F497" s="10"/>
      <c r="H497" s="10"/>
      <c r="I497" s="10"/>
      <c r="J497" s="10"/>
      <c r="K497" s="10"/>
      <c r="L497" s="10"/>
      <c r="M497" s="10"/>
    </row>
    <row r="498" spans="1:13" ht="15.75" customHeight="1" x14ac:dyDescent="0.2">
      <c r="A498" s="10"/>
      <c r="B498" s="10"/>
      <c r="C498" s="10"/>
      <c r="D498" s="10"/>
      <c r="E498" s="10"/>
      <c r="F498" s="10"/>
      <c r="H498" s="10"/>
      <c r="I498" s="10"/>
      <c r="J498" s="10"/>
      <c r="K498" s="10"/>
      <c r="L498" s="10"/>
      <c r="M498" s="10"/>
    </row>
    <row r="499" spans="1:13" ht="15.75" customHeight="1" x14ac:dyDescent="0.2">
      <c r="A499" s="10"/>
      <c r="B499" s="10"/>
      <c r="C499" s="10"/>
      <c r="D499" s="10"/>
      <c r="E499" s="10"/>
      <c r="F499" s="10"/>
      <c r="H499" s="10"/>
      <c r="I499" s="10"/>
      <c r="J499" s="10"/>
      <c r="K499" s="10"/>
      <c r="L499" s="10"/>
      <c r="M499" s="10"/>
    </row>
    <row r="500" spans="1:13" ht="15.75" customHeight="1" x14ac:dyDescent="0.2">
      <c r="A500" s="10"/>
      <c r="B500" s="10"/>
      <c r="C500" s="10"/>
      <c r="D500" s="10"/>
      <c r="E500" s="10"/>
      <c r="F500" s="10"/>
      <c r="H500" s="10"/>
      <c r="I500" s="10"/>
      <c r="J500" s="10"/>
      <c r="K500" s="10"/>
      <c r="L500" s="10"/>
      <c r="M500" s="10"/>
    </row>
    <row r="501" spans="1:13" ht="15.75" customHeight="1" x14ac:dyDescent="0.2">
      <c r="A501" s="10"/>
      <c r="B501" s="10"/>
      <c r="C501" s="10"/>
      <c r="D501" s="10"/>
      <c r="E501" s="10"/>
      <c r="F501" s="10"/>
      <c r="H501" s="10"/>
      <c r="I501" s="10"/>
      <c r="J501" s="10"/>
      <c r="K501" s="10"/>
      <c r="L501" s="10"/>
      <c r="M501" s="10"/>
    </row>
    <row r="502" spans="1:13" ht="15.75" customHeight="1" x14ac:dyDescent="0.2">
      <c r="A502" s="10"/>
      <c r="B502" s="10"/>
      <c r="C502" s="10"/>
      <c r="D502" s="10"/>
      <c r="E502" s="10"/>
      <c r="F502" s="10"/>
      <c r="H502" s="10"/>
      <c r="I502" s="10"/>
      <c r="J502" s="10"/>
      <c r="K502" s="10"/>
      <c r="L502" s="10"/>
      <c r="M502" s="10"/>
    </row>
    <row r="503" spans="1:13" ht="15.75" customHeight="1" x14ac:dyDescent="0.2">
      <c r="A503" s="10"/>
      <c r="B503" s="10"/>
      <c r="C503" s="10"/>
      <c r="D503" s="10"/>
      <c r="E503" s="10"/>
      <c r="F503" s="10"/>
      <c r="H503" s="10"/>
      <c r="I503" s="10"/>
      <c r="J503" s="10"/>
      <c r="K503" s="10"/>
      <c r="L503" s="10"/>
      <c r="M503" s="10"/>
    </row>
    <row r="504" spans="1:13" ht="15.75" customHeight="1" x14ac:dyDescent="0.2">
      <c r="A504" s="10"/>
      <c r="B504" s="10"/>
      <c r="C504" s="10"/>
      <c r="D504" s="10"/>
      <c r="E504" s="10"/>
      <c r="F504" s="10"/>
      <c r="H504" s="10"/>
      <c r="I504" s="10"/>
      <c r="J504" s="10"/>
      <c r="K504" s="10"/>
      <c r="L504" s="10"/>
      <c r="M504" s="10"/>
    </row>
    <row r="505" spans="1:13" ht="15.75" customHeight="1" x14ac:dyDescent="0.2">
      <c r="A505" s="10"/>
      <c r="B505" s="10"/>
      <c r="C505" s="10"/>
      <c r="D505" s="10"/>
      <c r="E505" s="10"/>
      <c r="F505" s="10"/>
      <c r="H505" s="10"/>
      <c r="I505" s="10"/>
      <c r="J505" s="10"/>
      <c r="K505" s="10"/>
      <c r="L505" s="10"/>
      <c r="M505" s="10"/>
    </row>
    <row r="506" spans="1:13" ht="15.75" customHeight="1" x14ac:dyDescent="0.2">
      <c r="A506" s="10"/>
      <c r="B506" s="10"/>
      <c r="C506" s="10"/>
      <c r="D506" s="10"/>
      <c r="E506" s="10"/>
      <c r="F506" s="10"/>
      <c r="H506" s="10"/>
      <c r="I506" s="10"/>
      <c r="J506" s="10"/>
      <c r="K506" s="10"/>
      <c r="L506" s="10"/>
      <c r="M506" s="10"/>
    </row>
    <row r="507" spans="1:13" ht="15.75" customHeight="1" x14ac:dyDescent="0.2">
      <c r="A507" s="10"/>
      <c r="B507" s="10"/>
      <c r="C507" s="10"/>
      <c r="D507" s="10"/>
      <c r="E507" s="10"/>
      <c r="F507" s="10"/>
      <c r="H507" s="10"/>
      <c r="I507" s="10"/>
      <c r="J507" s="10"/>
      <c r="K507" s="10"/>
      <c r="L507" s="10"/>
      <c r="M507" s="10"/>
    </row>
    <row r="508" spans="1:13" ht="15.75" customHeight="1" x14ac:dyDescent="0.2">
      <c r="A508" s="10"/>
      <c r="B508" s="10"/>
      <c r="C508" s="10"/>
      <c r="D508" s="10"/>
      <c r="E508" s="10"/>
      <c r="F508" s="10"/>
      <c r="H508" s="10"/>
      <c r="I508" s="10"/>
      <c r="J508" s="10"/>
      <c r="K508" s="10"/>
      <c r="L508" s="10"/>
      <c r="M508" s="10"/>
    </row>
    <row r="509" spans="1:13" ht="15.75" customHeight="1" x14ac:dyDescent="0.2">
      <c r="A509" s="10"/>
      <c r="B509" s="10"/>
      <c r="C509" s="10"/>
      <c r="D509" s="10"/>
      <c r="E509" s="10"/>
      <c r="F509" s="10"/>
      <c r="H509" s="10"/>
      <c r="I509" s="10"/>
      <c r="J509" s="10"/>
      <c r="K509" s="10"/>
      <c r="L509" s="10"/>
      <c r="M509" s="10"/>
    </row>
    <row r="510" spans="1:13" ht="15.75" customHeight="1" x14ac:dyDescent="0.2">
      <c r="A510" s="10"/>
      <c r="B510" s="10"/>
      <c r="C510" s="10"/>
      <c r="D510" s="10"/>
      <c r="E510" s="10"/>
      <c r="F510" s="10"/>
      <c r="H510" s="10"/>
      <c r="I510" s="10"/>
      <c r="J510" s="10"/>
      <c r="K510" s="10"/>
      <c r="L510" s="10"/>
      <c r="M510" s="10"/>
    </row>
    <row r="511" spans="1:13" ht="15.75" customHeight="1" x14ac:dyDescent="0.2">
      <c r="A511" s="10"/>
      <c r="B511" s="10"/>
      <c r="C511" s="10"/>
      <c r="D511" s="10"/>
      <c r="E511" s="10"/>
      <c r="F511" s="10"/>
      <c r="H511" s="10"/>
      <c r="I511" s="10"/>
      <c r="J511" s="10"/>
      <c r="K511" s="10"/>
      <c r="L511" s="10"/>
      <c r="M511" s="10"/>
    </row>
    <row r="512" spans="1:13" ht="15.75" customHeight="1" x14ac:dyDescent="0.2">
      <c r="A512" s="10"/>
      <c r="B512" s="10"/>
      <c r="C512" s="10"/>
      <c r="D512" s="10"/>
      <c r="E512" s="10"/>
      <c r="F512" s="10"/>
      <c r="H512" s="10"/>
      <c r="I512" s="10"/>
      <c r="J512" s="10"/>
      <c r="K512" s="10"/>
      <c r="L512" s="10"/>
      <c r="M512" s="10"/>
    </row>
    <row r="513" spans="1:13" ht="15.75" customHeight="1" x14ac:dyDescent="0.2">
      <c r="A513" s="10"/>
      <c r="B513" s="10"/>
      <c r="C513" s="10"/>
      <c r="D513" s="10"/>
      <c r="E513" s="10"/>
      <c r="F513" s="10"/>
      <c r="H513" s="10"/>
      <c r="I513" s="10"/>
      <c r="J513" s="10"/>
      <c r="K513" s="10"/>
      <c r="L513" s="10"/>
      <c r="M513" s="10"/>
    </row>
    <row r="514" spans="1:13" ht="15.75" customHeight="1" x14ac:dyDescent="0.2">
      <c r="A514" s="10"/>
      <c r="B514" s="10"/>
      <c r="C514" s="10"/>
      <c r="D514" s="10"/>
      <c r="E514" s="10"/>
      <c r="F514" s="10"/>
      <c r="H514" s="10"/>
      <c r="I514" s="10"/>
      <c r="J514" s="10"/>
      <c r="K514" s="10"/>
      <c r="L514" s="10"/>
      <c r="M514" s="10"/>
    </row>
    <row r="515" spans="1:13" ht="15.75" customHeight="1" x14ac:dyDescent="0.2">
      <c r="A515" s="10"/>
      <c r="B515" s="10"/>
      <c r="C515" s="10"/>
      <c r="D515" s="10"/>
      <c r="E515" s="10"/>
      <c r="F515" s="10"/>
      <c r="H515" s="10"/>
      <c r="I515" s="10"/>
      <c r="J515" s="10"/>
      <c r="K515" s="10"/>
      <c r="L515" s="10"/>
      <c r="M515" s="10"/>
    </row>
    <row r="516" spans="1:13" ht="15.75" customHeight="1" x14ac:dyDescent="0.2">
      <c r="A516" s="10"/>
      <c r="B516" s="10"/>
      <c r="C516" s="10"/>
      <c r="D516" s="10"/>
      <c r="E516" s="10"/>
      <c r="F516" s="10"/>
      <c r="H516" s="10"/>
      <c r="I516" s="10"/>
      <c r="J516" s="10"/>
      <c r="K516" s="10"/>
      <c r="L516" s="10"/>
      <c r="M516" s="10"/>
    </row>
    <row r="517" spans="1:13" ht="15.75" customHeight="1" x14ac:dyDescent="0.2">
      <c r="A517" s="10"/>
      <c r="B517" s="10"/>
      <c r="C517" s="10"/>
      <c r="D517" s="10"/>
      <c r="E517" s="10"/>
      <c r="F517" s="10"/>
      <c r="H517" s="10"/>
      <c r="I517" s="10"/>
      <c r="J517" s="10"/>
      <c r="K517" s="10"/>
      <c r="L517" s="10"/>
      <c r="M517" s="10"/>
    </row>
    <row r="518" spans="1:13" ht="15.75" customHeight="1" x14ac:dyDescent="0.2">
      <c r="A518" s="10"/>
      <c r="B518" s="10"/>
      <c r="C518" s="10"/>
      <c r="D518" s="10"/>
      <c r="E518" s="10"/>
      <c r="F518" s="10"/>
      <c r="H518" s="10"/>
      <c r="I518" s="10"/>
      <c r="J518" s="10"/>
      <c r="K518" s="10"/>
      <c r="L518" s="10"/>
      <c r="M518" s="10"/>
    </row>
    <row r="519" spans="1:13" ht="15.75" customHeight="1" x14ac:dyDescent="0.2">
      <c r="A519" s="10"/>
      <c r="B519" s="10"/>
      <c r="C519" s="10"/>
      <c r="D519" s="10"/>
      <c r="E519" s="10"/>
      <c r="F519" s="10"/>
      <c r="H519" s="10"/>
      <c r="I519" s="10"/>
      <c r="J519" s="10"/>
      <c r="K519" s="10"/>
      <c r="L519" s="10"/>
      <c r="M519" s="10"/>
    </row>
    <row r="520" spans="1:13" ht="15.75" customHeight="1" x14ac:dyDescent="0.2">
      <c r="A520" s="10"/>
      <c r="B520" s="10"/>
      <c r="C520" s="10"/>
      <c r="D520" s="10"/>
      <c r="E520" s="10"/>
      <c r="F520" s="10"/>
      <c r="H520" s="10"/>
      <c r="I520" s="10"/>
      <c r="J520" s="10"/>
      <c r="K520" s="10"/>
      <c r="L520" s="10"/>
      <c r="M520" s="10"/>
    </row>
    <row r="521" spans="1:13" ht="15.75" customHeight="1" x14ac:dyDescent="0.2">
      <c r="A521" s="10"/>
      <c r="B521" s="10"/>
      <c r="C521" s="10"/>
      <c r="D521" s="10"/>
      <c r="E521" s="10"/>
      <c r="F521" s="10"/>
      <c r="H521" s="10"/>
      <c r="I521" s="10"/>
      <c r="J521" s="10"/>
      <c r="K521" s="10"/>
      <c r="L521" s="10"/>
      <c r="M521" s="10"/>
    </row>
    <row r="522" spans="1:13" ht="15.75" customHeight="1" x14ac:dyDescent="0.2">
      <c r="A522" s="10"/>
      <c r="B522" s="10"/>
      <c r="C522" s="10"/>
      <c r="D522" s="10"/>
      <c r="E522" s="10"/>
      <c r="F522" s="10"/>
      <c r="H522" s="10"/>
      <c r="I522" s="10"/>
      <c r="J522" s="10"/>
      <c r="K522" s="10"/>
      <c r="L522" s="10"/>
      <c r="M522" s="10"/>
    </row>
    <row r="523" spans="1:13" ht="15.75" customHeight="1" x14ac:dyDescent="0.2">
      <c r="A523" s="10"/>
      <c r="B523" s="10"/>
      <c r="C523" s="10"/>
      <c r="D523" s="10"/>
      <c r="E523" s="10"/>
      <c r="F523" s="10"/>
      <c r="H523" s="10"/>
      <c r="I523" s="10"/>
      <c r="J523" s="10"/>
      <c r="K523" s="10"/>
      <c r="L523" s="10"/>
      <c r="M523" s="10"/>
    </row>
    <row r="524" spans="1:13" ht="15.75" customHeight="1" x14ac:dyDescent="0.2">
      <c r="A524" s="10"/>
      <c r="B524" s="10"/>
      <c r="C524" s="10"/>
      <c r="D524" s="10"/>
      <c r="E524" s="10"/>
      <c r="F524" s="10"/>
      <c r="H524" s="10"/>
      <c r="I524" s="10"/>
      <c r="J524" s="10"/>
      <c r="K524" s="10"/>
      <c r="L524" s="10"/>
      <c r="M524" s="10"/>
    </row>
    <row r="525" spans="1:13" ht="15.75" customHeight="1" x14ac:dyDescent="0.2">
      <c r="A525" s="10"/>
      <c r="B525" s="10"/>
      <c r="C525" s="10"/>
      <c r="D525" s="10"/>
      <c r="E525" s="10"/>
      <c r="F525" s="10"/>
      <c r="H525" s="10"/>
      <c r="I525" s="10"/>
      <c r="J525" s="10"/>
      <c r="K525" s="10"/>
      <c r="L525" s="10"/>
      <c r="M525" s="10"/>
    </row>
    <row r="526" spans="1:13" ht="15.75" customHeight="1" x14ac:dyDescent="0.2">
      <c r="A526" s="10"/>
      <c r="B526" s="10"/>
      <c r="C526" s="10"/>
      <c r="D526" s="10"/>
      <c r="E526" s="10"/>
      <c r="F526" s="10"/>
      <c r="H526" s="10"/>
      <c r="I526" s="10"/>
      <c r="J526" s="10"/>
      <c r="K526" s="10"/>
      <c r="L526" s="10"/>
      <c r="M526" s="10"/>
    </row>
    <row r="527" spans="1:13" ht="15.75" customHeight="1" x14ac:dyDescent="0.2">
      <c r="A527" s="10"/>
      <c r="B527" s="10"/>
      <c r="C527" s="10"/>
      <c r="D527" s="10"/>
      <c r="E527" s="10"/>
      <c r="F527" s="10"/>
      <c r="H527" s="10"/>
      <c r="I527" s="10"/>
      <c r="J527" s="10"/>
      <c r="K527" s="10"/>
      <c r="L527" s="10"/>
      <c r="M527" s="10"/>
    </row>
    <row r="528" spans="1:13" ht="15.75" customHeight="1" x14ac:dyDescent="0.2">
      <c r="A528" s="10"/>
      <c r="B528" s="10"/>
      <c r="C528" s="10"/>
      <c r="D528" s="10"/>
      <c r="E528" s="10"/>
      <c r="F528" s="10"/>
      <c r="H528" s="10"/>
      <c r="I528" s="10"/>
      <c r="J528" s="10"/>
      <c r="K528" s="10"/>
      <c r="L528" s="10"/>
      <c r="M528" s="10"/>
    </row>
    <row r="529" spans="1:13" ht="15.75" customHeight="1" x14ac:dyDescent="0.2">
      <c r="A529" s="10"/>
      <c r="B529" s="10"/>
      <c r="C529" s="10"/>
      <c r="D529" s="10"/>
      <c r="E529" s="10"/>
      <c r="F529" s="10"/>
      <c r="H529" s="10"/>
      <c r="I529" s="10"/>
      <c r="J529" s="10"/>
      <c r="K529" s="10"/>
      <c r="L529" s="10"/>
      <c r="M529" s="10"/>
    </row>
    <row r="530" spans="1:13" ht="15.75" customHeight="1" x14ac:dyDescent="0.2">
      <c r="A530" s="10"/>
      <c r="B530" s="10"/>
      <c r="C530" s="10"/>
      <c r="D530" s="10"/>
      <c r="E530" s="10"/>
      <c r="F530" s="10"/>
      <c r="H530" s="10"/>
      <c r="I530" s="10"/>
      <c r="J530" s="10"/>
      <c r="K530" s="10"/>
      <c r="L530" s="10"/>
      <c r="M530" s="10"/>
    </row>
    <row r="531" spans="1:13" ht="15.75" customHeight="1" x14ac:dyDescent="0.2">
      <c r="A531" s="10"/>
      <c r="B531" s="10"/>
      <c r="C531" s="10"/>
      <c r="D531" s="10"/>
      <c r="E531" s="10"/>
      <c r="F531" s="10"/>
      <c r="H531" s="10"/>
      <c r="I531" s="10"/>
      <c r="J531" s="10"/>
      <c r="K531" s="10"/>
      <c r="L531" s="10"/>
      <c r="M531" s="10"/>
    </row>
    <row r="532" spans="1:13" ht="15.75" customHeight="1" x14ac:dyDescent="0.2">
      <c r="A532" s="10"/>
      <c r="B532" s="10"/>
      <c r="C532" s="10"/>
      <c r="D532" s="10"/>
      <c r="E532" s="10"/>
      <c r="F532" s="10"/>
      <c r="H532" s="10"/>
      <c r="I532" s="10"/>
      <c r="J532" s="10"/>
      <c r="K532" s="10"/>
      <c r="L532" s="10"/>
      <c r="M532" s="10"/>
    </row>
    <row r="533" spans="1:13" ht="15.75" customHeight="1" x14ac:dyDescent="0.2">
      <c r="A533" s="10"/>
      <c r="B533" s="10"/>
      <c r="C533" s="10"/>
      <c r="D533" s="10"/>
      <c r="E533" s="10"/>
      <c r="F533" s="10"/>
      <c r="H533" s="10"/>
      <c r="I533" s="10"/>
      <c r="J533" s="10"/>
      <c r="K533" s="10"/>
      <c r="L533" s="10"/>
      <c r="M533" s="10"/>
    </row>
    <row r="534" spans="1:13" ht="15.75" customHeight="1" x14ac:dyDescent="0.2">
      <c r="A534" s="10"/>
      <c r="B534" s="10"/>
      <c r="C534" s="10"/>
      <c r="D534" s="10"/>
      <c r="E534" s="10"/>
      <c r="F534" s="10"/>
      <c r="H534" s="10"/>
      <c r="I534" s="10"/>
      <c r="J534" s="10"/>
      <c r="K534" s="10"/>
      <c r="L534" s="10"/>
      <c r="M534" s="10"/>
    </row>
    <row r="535" spans="1:13" ht="15.75" customHeight="1" x14ac:dyDescent="0.2">
      <c r="A535" s="10"/>
      <c r="B535" s="10"/>
      <c r="C535" s="10"/>
      <c r="D535" s="10"/>
      <c r="E535" s="10"/>
      <c r="F535" s="10"/>
      <c r="H535" s="10"/>
      <c r="I535" s="10"/>
      <c r="J535" s="10"/>
      <c r="K535" s="10"/>
      <c r="L535" s="10"/>
      <c r="M535" s="10"/>
    </row>
    <row r="536" spans="1:13" ht="15.75" customHeight="1" x14ac:dyDescent="0.2">
      <c r="A536" s="10"/>
      <c r="B536" s="10"/>
      <c r="C536" s="10"/>
      <c r="D536" s="10"/>
      <c r="E536" s="10"/>
      <c r="F536" s="10"/>
      <c r="H536" s="10"/>
      <c r="I536" s="10"/>
      <c r="J536" s="10"/>
      <c r="K536" s="10"/>
      <c r="L536" s="10"/>
      <c r="M536" s="10"/>
    </row>
    <row r="537" spans="1:13" ht="15.75" customHeight="1" x14ac:dyDescent="0.2">
      <c r="A537" s="10"/>
      <c r="B537" s="10"/>
      <c r="C537" s="10"/>
      <c r="D537" s="10"/>
      <c r="E537" s="10"/>
      <c r="F537" s="10"/>
      <c r="H537" s="10"/>
      <c r="I537" s="10"/>
      <c r="J537" s="10"/>
      <c r="K537" s="10"/>
      <c r="L537" s="10"/>
      <c r="M537" s="10"/>
    </row>
    <row r="538" spans="1:13" ht="15.75" customHeight="1" x14ac:dyDescent="0.2">
      <c r="A538" s="10"/>
      <c r="B538" s="10"/>
      <c r="C538" s="10"/>
      <c r="D538" s="10"/>
      <c r="E538" s="10"/>
      <c r="F538" s="10"/>
      <c r="H538" s="10"/>
      <c r="I538" s="10"/>
      <c r="J538" s="10"/>
      <c r="K538" s="10"/>
      <c r="L538" s="10"/>
      <c r="M538" s="10"/>
    </row>
    <row r="539" spans="1:13" ht="15.75" customHeight="1" x14ac:dyDescent="0.2">
      <c r="A539" s="10"/>
      <c r="B539" s="10"/>
      <c r="C539" s="10"/>
      <c r="D539" s="10"/>
      <c r="E539" s="10"/>
      <c r="F539" s="10"/>
      <c r="H539" s="10"/>
      <c r="I539" s="10"/>
      <c r="J539" s="10"/>
      <c r="K539" s="10"/>
      <c r="L539" s="10"/>
      <c r="M539" s="10"/>
    </row>
    <row r="540" spans="1:13" ht="15.75" customHeight="1" x14ac:dyDescent="0.2">
      <c r="A540" s="10"/>
      <c r="B540" s="10"/>
      <c r="C540" s="10"/>
      <c r="D540" s="10"/>
      <c r="E540" s="10"/>
      <c r="F540" s="10"/>
      <c r="H540" s="10"/>
      <c r="I540" s="10"/>
      <c r="J540" s="10"/>
      <c r="K540" s="10"/>
      <c r="L540" s="10"/>
      <c r="M540" s="10"/>
    </row>
    <row r="541" spans="1:13" ht="15.75" customHeight="1" x14ac:dyDescent="0.2">
      <c r="A541" s="10"/>
      <c r="B541" s="10"/>
      <c r="C541" s="10"/>
      <c r="D541" s="10"/>
      <c r="E541" s="10"/>
      <c r="F541" s="10"/>
      <c r="H541" s="10"/>
      <c r="I541" s="10"/>
      <c r="J541" s="10"/>
      <c r="K541" s="10"/>
      <c r="L541" s="10"/>
      <c r="M541" s="10"/>
    </row>
    <row r="542" spans="1:13" ht="15.75" customHeight="1" x14ac:dyDescent="0.2">
      <c r="A542" s="10"/>
      <c r="B542" s="10"/>
      <c r="C542" s="10"/>
      <c r="D542" s="10"/>
      <c r="E542" s="10"/>
      <c r="F542" s="10"/>
      <c r="H542" s="10"/>
      <c r="I542" s="10"/>
      <c r="J542" s="10"/>
      <c r="K542" s="10"/>
      <c r="L542" s="10"/>
      <c r="M542" s="10"/>
    </row>
    <row r="543" spans="1:13" ht="15.75" customHeight="1" x14ac:dyDescent="0.2">
      <c r="A543" s="10"/>
      <c r="B543" s="10"/>
      <c r="C543" s="10"/>
      <c r="D543" s="10"/>
      <c r="E543" s="10"/>
      <c r="F543" s="10"/>
      <c r="H543" s="10"/>
      <c r="I543" s="10"/>
      <c r="J543" s="10"/>
      <c r="K543" s="10"/>
      <c r="L543" s="10"/>
      <c r="M543" s="10"/>
    </row>
    <row r="544" spans="1:13" ht="15.75" customHeight="1" x14ac:dyDescent="0.2">
      <c r="A544" s="10"/>
      <c r="B544" s="10"/>
      <c r="C544" s="10"/>
      <c r="D544" s="10"/>
      <c r="E544" s="10"/>
      <c r="F544" s="10"/>
      <c r="H544" s="10"/>
      <c r="I544" s="10"/>
      <c r="J544" s="10"/>
      <c r="K544" s="10"/>
      <c r="L544" s="10"/>
      <c r="M544" s="10"/>
    </row>
    <row r="545" spans="1:13" ht="15.75" customHeight="1" x14ac:dyDescent="0.2">
      <c r="A545" s="10"/>
      <c r="B545" s="10"/>
      <c r="C545" s="10"/>
      <c r="D545" s="10"/>
      <c r="E545" s="10"/>
      <c r="F545" s="10"/>
      <c r="H545" s="10"/>
      <c r="I545" s="10"/>
      <c r="J545" s="10"/>
      <c r="K545" s="10"/>
      <c r="L545" s="10"/>
      <c r="M545" s="10"/>
    </row>
    <row r="546" spans="1:13" ht="15.75" customHeight="1" x14ac:dyDescent="0.2">
      <c r="A546" s="10"/>
      <c r="B546" s="10"/>
      <c r="C546" s="10"/>
      <c r="D546" s="10"/>
      <c r="E546" s="10"/>
      <c r="F546" s="10"/>
      <c r="H546" s="10"/>
      <c r="I546" s="10"/>
      <c r="J546" s="10"/>
      <c r="K546" s="10"/>
      <c r="L546" s="10"/>
      <c r="M546" s="10"/>
    </row>
    <row r="547" spans="1:13" ht="15.75" customHeight="1" x14ac:dyDescent="0.2">
      <c r="A547" s="10"/>
      <c r="B547" s="10"/>
      <c r="C547" s="10"/>
      <c r="D547" s="10"/>
      <c r="E547" s="10"/>
      <c r="F547" s="10"/>
      <c r="H547" s="10"/>
      <c r="I547" s="10"/>
      <c r="J547" s="10"/>
      <c r="K547" s="10"/>
      <c r="L547" s="10"/>
      <c r="M547" s="10"/>
    </row>
    <row r="548" spans="1:13" ht="15.75" customHeight="1" x14ac:dyDescent="0.2">
      <c r="A548" s="10"/>
      <c r="B548" s="10"/>
      <c r="C548" s="10"/>
      <c r="D548" s="10"/>
      <c r="E548" s="10"/>
      <c r="F548" s="10"/>
      <c r="H548" s="10"/>
      <c r="I548" s="10"/>
      <c r="J548" s="10"/>
      <c r="K548" s="10"/>
      <c r="L548" s="10"/>
      <c r="M548" s="10"/>
    </row>
    <row r="549" spans="1:13" ht="15.75" customHeight="1" x14ac:dyDescent="0.2">
      <c r="A549" s="10"/>
      <c r="B549" s="10"/>
      <c r="C549" s="10"/>
      <c r="D549" s="10"/>
      <c r="E549" s="10"/>
      <c r="F549" s="10"/>
      <c r="H549" s="10"/>
      <c r="I549" s="10"/>
      <c r="J549" s="10"/>
      <c r="K549" s="10"/>
      <c r="L549" s="10"/>
      <c r="M549" s="10"/>
    </row>
    <row r="550" spans="1:13" ht="15.75" customHeight="1" x14ac:dyDescent="0.2">
      <c r="A550" s="10"/>
      <c r="B550" s="10"/>
      <c r="C550" s="10"/>
      <c r="D550" s="10"/>
      <c r="E550" s="10"/>
      <c r="F550" s="10"/>
      <c r="H550" s="10"/>
      <c r="I550" s="10"/>
      <c r="J550" s="10"/>
      <c r="K550" s="10"/>
      <c r="L550" s="10"/>
      <c r="M550" s="10"/>
    </row>
    <row r="551" spans="1:13" ht="15.75" customHeight="1" x14ac:dyDescent="0.2">
      <c r="A551" s="10"/>
      <c r="B551" s="10"/>
      <c r="C551" s="10"/>
      <c r="D551" s="10"/>
      <c r="E551" s="10"/>
      <c r="F551" s="10"/>
      <c r="H551" s="10"/>
      <c r="I551" s="10"/>
      <c r="J551" s="10"/>
      <c r="K551" s="10"/>
      <c r="L551" s="10"/>
      <c r="M551" s="10"/>
    </row>
    <row r="552" spans="1:13" ht="15.75" customHeight="1" x14ac:dyDescent="0.2">
      <c r="A552" s="10"/>
      <c r="B552" s="10"/>
      <c r="C552" s="10"/>
      <c r="D552" s="10"/>
      <c r="E552" s="10"/>
      <c r="F552" s="10"/>
      <c r="H552" s="10"/>
      <c r="I552" s="10"/>
      <c r="J552" s="10"/>
      <c r="K552" s="10"/>
      <c r="L552" s="10"/>
      <c r="M552" s="10"/>
    </row>
    <row r="553" spans="1:13" ht="15.75" customHeight="1" x14ac:dyDescent="0.2">
      <c r="A553" s="10"/>
      <c r="B553" s="10"/>
      <c r="C553" s="10"/>
      <c r="D553" s="10"/>
      <c r="E553" s="10"/>
      <c r="F553" s="10"/>
      <c r="H553" s="10"/>
      <c r="I553" s="10"/>
      <c r="J553" s="10"/>
      <c r="K553" s="10"/>
      <c r="L553" s="10"/>
      <c r="M553" s="10"/>
    </row>
    <row r="554" spans="1:13" ht="15.75" customHeight="1" x14ac:dyDescent="0.2">
      <c r="A554" s="10"/>
      <c r="B554" s="10"/>
      <c r="C554" s="10"/>
      <c r="D554" s="10"/>
      <c r="E554" s="10"/>
      <c r="F554" s="10"/>
      <c r="H554" s="10"/>
      <c r="I554" s="10"/>
      <c r="J554" s="10"/>
      <c r="K554" s="10"/>
      <c r="L554" s="10"/>
      <c r="M554" s="10"/>
    </row>
    <row r="555" spans="1:13" ht="15.75" customHeight="1" x14ac:dyDescent="0.2">
      <c r="A555" s="10"/>
      <c r="B555" s="10"/>
      <c r="C555" s="10"/>
      <c r="D555" s="10"/>
      <c r="E555" s="10"/>
      <c r="F555" s="10"/>
      <c r="H555" s="10"/>
      <c r="I555" s="10"/>
      <c r="J555" s="10"/>
      <c r="K555" s="10"/>
      <c r="L555" s="10"/>
      <c r="M555" s="10"/>
    </row>
    <row r="556" spans="1:13" ht="15.75" customHeight="1" x14ac:dyDescent="0.2">
      <c r="A556" s="10"/>
      <c r="B556" s="10"/>
      <c r="C556" s="10"/>
      <c r="D556" s="10"/>
      <c r="E556" s="10"/>
      <c r="F556" s="10"/>
      <c r="H556" s="10"/>
      <c r="I556" s="10"/>
      <c r="J556" s="10"/>
      <c r="K556" s="10"/>
      <c r="L556" s="10"/>
      <c r="M556" s="10"/>
    </row>
    <row r="557" spans="1:13" ht="15.75" customHeight="1" x14ac:dyDescent="0.2">
      <c r="A557" s="10"/>
      <c r="B557" s="10"/>
      <c r="C557" s="10"/>
      <c r="D557" s="10"/>
      <c r="E557" s="10"/>
      <c r="F557" s="10"/>
      <c r="H557" s="10"/>
      <c r="I557" s="10"/>
      <c r="J557" s="10"/>
      <c r="K557" s="10"/>
      <c r="L557" s="10"/>
      <c r="M557" s="10"/>
    </row>
    <row r="558" spans="1:13" ht="15.75" customHeight="1" x14ac:dyDescent="0.2">
      <c r="A558" s="10"/>
      <c r="B558" s="10"/>
      <c r="C558" s="10"/>
      <c r="D558" s="10"/>
      <c r="E558" s="10"/>
      <c r="F558" s="10"/>
      <c r="H558" s="10"/>
      <c r="I558" s="10"/>
      <c r="J558" s="10"/>
      <c r="K558" s="10"/>
      <c r="L558" s="10"/>
      <c r="M558" s="10"/>
    </row>
    <row r="559" spans="1:13" ht="15.75" customHeight="1" x14ac:dyDescent="0.2">
      <c r="A559" s="10"/>
      <c r="B559" s="10"/>
      <c r="C559" s="10"/>
      <c r="D559" s="10"/>
      <c r="E559" s="10"/>
      <c r="F559" s="10"/>
      <c r="H559" s="10"/>
      <c r="I559" s="10"/>
      <c r="J559" s="10"/>
      <c r="K559" s="10"/>
      <c r="L559" s="10"/>
      <c r="M559" s="10"/>
    </row>
    <row r="560" spans="1:13" ht="15.75" customHeight="1" x14ac:dyDescent="0.2">
      <c r="A560" s="10"/>
      <c r="B560" s="10"/>
      <c r="C560" s="10"/>
      <c r="D560" s="10"/>
      <c r="E560" s="10"/>
      <c r="F560" s="10"/>
      <c r="H560" s="10"/>
      <c r="I560" s="10"/>
      <c r="J560" s="10"/>
      <c r="K560" s="10"/>
      <c r="L560" s="10"/>
      <c r="M560" s="10"/>
    </row>
    <row r="561" spans="1:13" ht="15.75" customHeight="1" x14ac:dyDescent="0.2">
      <c r="A561" s="10"/>
      <c r="B561" s="10"/>
      <c r="C561" s="10"/>
      <c r="D561" s="10"/>
      <c r="E561" s="10"/>
      <c r="F561" s="10"/>
      <c r="H561" s="10"/>
      <c r="I561" s="10"/>
      <c r="J561" s="10"/>
      <c r="K561" s="10"/>
      <c r="L561" s="10"/>
      <c r="M561" s="10"/>
    </row>
    <row r="562" spans="1:13" ht="15.75" customHeight="1" x14ac:dyDescent="0.2">
      <c r="A562" s="10"/>
      <c r="B562" s="10"/>
      <c r="C562" s="10"/>
      <c r="D562" s="10"/>
      <c r="E562" s="10"/>
      <c r="F562" s="10"/>
      <c r="H562" s="10"/>
      <c r="I562" s="10"/>
      <c r="J562" s="10"/>
      <c r="K562" s="10"/>
      <c r="L562" s="10"/>
      <c r="M562" s="10"/>
    </row>
    <row r="563" spans="1:13" ht="15.75" customHeight="1" x14ac:dyDescent="0.2">
      <c r="A563" s="10"/>
      <c r="B563" s="10"/>
      <c r="C563" s="10"/>
      <c r="D563" s="10"/>
      <c r="E563" s="10"/>
      <c r="F563" s="10"/>
      <c r="H563" s="10"/>
      <c r="I563" s="10"/>
      <c r="J563" s="10"/>
      <c r="K563" s="10"/>
      <c r="L563" s="10"/>
      <c r="M563" s="10"/>
    </row>
    <row r="564" spans="1:13" ht="15.75" customHeight="1" x14ac:dyDescent="0.2">
      <c r="A564" s="10"/>
      <c r="B564" s="10"/>
      <c r="C564" s="10"/>
      <c r="D564" s="10"/>
      <c r="E564" s="10"/>
      <c r="F564" s="10"/>
      <c r="H564" s="10"/>
      <c r="I564" s="10"/>
      <c r="J564" s="10"/>
      <c r="K564" s="10"/>
      <c r="L564" s="10"/>
      <c r="M564" s="10"/>
    </row>
    <row r="565" spans="1:13" ht="15.75" customHeight="1" x14ac:dyDescent="0.2">
      <c r="A565" s="10"/>
      <c r="B565" s="10"/>
      <c r="C565" s="10"/>
      <c r="D565" s="10"/>
      <c r="E565" s="10"/>
      <c r="F565" s="10"/>
      <c r="H565" s="10"/>
      <c r="I565" s="10"/>
      <c r="J565" s="10"/>
      <c r="K565" s="10"/>
      <c r="L565" s="10"/>
      <c r="M565" s="10"/>
    </row>
    <row r="566" spans="1:13" ht="15.75" customHeight="1" x14ac:dyDescent="0.2">
      <c r="A566" s="10"/>
      <c r="B566" s="10"/>
      <c r="C566" s="10"/>
      <c r="D566" s="10"/>
      <c r="E566" s="10"/>
      <c r="F566" s="10"/>
      <c r="H566" s="10"/>
      <c r="I566" s="10"/>
      <c r="J566" s="10"/>
      <c r="K566" s="10"/>
      <c r="L566" s="10"/>
      <c r="M566" s="10"/>
    </row>
    <row r="567" spans="1:13" ht="15.75" customHeight="1" x14ac:dyDescent="0.2">
      <c r="A567" s="10"/>
      <c r="B567" s="10"/>
      <c r="C567" s="10"/>
      <c r="D567" s="10"/>
      <c r="E567" s="10"/>
      <c r="F567" s="10"/>
      <c r="H567" s="10"/>
      <c r="I567" s="10"/>
      <c r="J567" s="10"/>
      <c r="K567" s="10"/>
      <c r="L567" s="10"/>
      <c r="M567" s="10"/>
    </row>
    <row r="568" spans="1:13" ht="15.75" customHeight="1" x14ac:dyDescent="0.2">
      <c r="A568" s="10"/>
      <c r="B568" s="10"/>
      <c r="C568" s="10"/>
      <c r="D568" s="10"/>
      <c r="E568" s="10"/>
      <c r="F568" s="10"/>
      <c r="H568" s="10"/>
      <c r="I568" s="10"/>
      <c r="J568" s="10"/>
      <c r="K568" s="10"/>
      <c r="L568" s="10"/>
      <c r="M568" s="10"/>
    </row>
    <row r="569" spans="1:13" ht="15.75" customHeight="1" x14ac:dyDescent="0.2">
      <c r="A569" s="10"/>
      <c r="B569" s="10"/>
      <c r="C569" s="10"/>
      <c r="D569" s="10"/>
      <c r="E569" s="10"/>
      <c r="F569" s="10"/>
      <c r="H569" s="10"/>
      <c r="I569" s="10"/>
      <c r="J569" s="10"/>
      <c r="K569" s="10"/>
      <c r="L569" s="10"/>
      <c r="M569" s="10"/>
    </row>
    <row r="570" spans="1:13" ht="15.75" customHeight="1" x14ac:dyDescent="0.2">
      <c r="A570" s="10"/>
      <c r="B570" s="10"/>
      <c r="C570" s="10"/>
      <c r="D570" s="10"/>
      <c r="E570" s="10"/>
      <c r="F570" s="10"/>
      <c r="H570" s="10"/>
      <c r="I570" s="10"/>
      <c r="J570" s="10"/>
      <c r="K570" s="10"/>
      <c r="L570" s="10"/>
      <c r="M570" s="10"/>
    </row>
    <row r="571" spans="1:13" ht="15.75" customHeight="1" x14ac:dyDescent="0.2">
      <c r="A571" s="10"/>
      <c r="B571" s="10"/>
      <c r="C571" s="10"/>
      <c r="D571" s="10"/>
      <c r="E571" s="10"/>
      <c r="F571" s="10"/>
      <c r="H571" s="10"/>
      <c r="I571" s="10"/>
      <c r="J571" s="10"/>
      <c r="K571" s="10"/>
      <c r="L571" s="10"/>
      <c r="M571" s="10"/>
    </row>
    <row r="572" spans="1:13" ht="15.75" customHeight="1" x14ac:dyDescent="0.2">
      <c r="A572" s="10"/>
      <c r="B572" s="10"/>
      <c r="C572" s="10"/>
      <c r="D572" s="10"/>
      <c r="E572" s="10"/>
      <c r="F572" s="10"/>
      <c r="H572" s="10"/>
      <c r="I572" s="10"/>
      <c r="J572" s="10"/>
      <c r="K572" s="10"/>
      <c r="L572" s="10"/>
      <c r="M572" s="10"/>
    </row>
    <row r="573" spans="1:13" ht="15.75" customHeight="1" x14ac:dyDescent="0.2">
      <c r="A573" s="10"/>
      <c r="B573" s="10"/>
      <c r="C573" s="10"/>
      <c r="D573" s="10"/>
      <c r="E573" s="10"/>
      <c r="F573" s="10"/>
      <c r="H573" s="10"/>
      <c r="I573" s="10"/>
      <c r="J573" s="10"/>
      <c r="K573" s="10"/>
      <c r="L573" s="10"/>
      <c r="M573" s="10"/>
    </row>
    <row r="574" spans="1:13" ht="15.75" customHeight="1" x14ac:dyDescent="0.2">
      <c r="A574" s="10"/>
      <c r="B574" s="10"/>
      <c r="C574" s="10"/>
      <c r="D574" s="10"/>
      <c r="E574" s="10"/>
      <c r="F574" s="10"/>
      <c r="H574" s="10"/>
      <c r="I574" s="10"/>
      <c r="J574" s="10"/>
      <c r="K574" s="10"/>
      <c r="L574" s="10"/>
      <c r="M574" s="10"/>
    </row>
    <row r="575" spans="1:13" ht="15.75" customHeight="1" x14ac:dyDescent="0.2">
      <c r="A575" s="10"/>
      <c r="B575" s="10"/>
      <c r="C575" s="10"/>
      <c r="D575" s="10"/>
      <c r="E575" s="10"/>
      <c r="F575" s="10"/>
      <c r="H575" s="10"/>
      <c r="I575" s="10"/>
      <c r="J575" s="10"/>
      <c r="K575" s="10"/>
      <c r="L575" s="10"/>
      <c r="M575" s="10"/>
    </row>
    <row r="576" spans="1:13" ht="15.75" customHeight="1" x14ac:dyDescent="0.2">
      <c r="A576" s="10"/>
      <c r="B576" s="10"/>
      <c r="C576" s="10"/>
      <c r="D576" s="10"/>
      <c r="E576" s="10"/>
      <c r="F576" s="10"/>
      <c r="H576" s="10"/>
      <c r="I576" s="10"/>
      <c r="J576" s="10"/>
      <c r="K576" s="10"/>
      <c r="L576" s="10"/>
      <c r="M576" s="10"/>
    </row>
    <row r="577" spans="1:13" ht="15.75" customHeight="1" x14ac:dyDescent="0.2">
      <c r="A577" s="10"/>
      <c r="B577" s="10"/>
      <c r="C577" s="10"/>
      <c r="D577" s="10"/>
      <c r="E577" s="10"/>
      <c r="F577" s="10"/>
      <c r="H577" s="10"/>
      <c r="I577" s="10"/>
      <c r="J577" s="10"/>
      <c r="K577" s="10"/>
      <c r="L577" s="10"/>
      <c r="M577" s="10"/>
    </row>
    <row r="578" spans="1:13" ht="15.75" customHeight="1" x14ac:dyDescent="0.2">
      <c r="A578" s="10"/>
      <c r="B578" s="10"/>
      <c r="C578" s="10"/>
      <c r="D578" s="10"/>
      <c r="E578" s="10"/>
      <c r="F578" s="10"/>
      <c r="H578" s="10"/>
      <c r="I578" s="10"/>
      <c r="J578" s="10"/>
      <c r="K578" s="10"/>
      <c r="L578" s="10"/>
      <c r="M578" s="10"/>
    </row>
    <row r="579" spans="1:13" ht="15.75" customHeight="1" x14ac:dyDescent="0.2">
      <c r="A579" s="10"/>
      <c r="B579" s="10"/>
      <c r="C579" s="10"/>
      <c r="D579" s="10"/>
      <c r="E579" s="10"/>
      <c r="F579" s="10"/>
      <c r="H579" s="10"/>
      <c r="I579" s="10"/>
      <c r="J579" s="10"/>
      <c r="K579" s="10"/>
      <c r="L579" s="10"/>
      <c r="M579" s="10"/>
    </row>
    <row r="580" spans="1:13" ht="15.75" customHeight="1" x14ac:dyDescent="0.2">
      <c r="A580" s="10"/>
      <c r="B580" s="10"/>
      <c r="C580" s="10"/>
      <c r="D580" s="10"/>
      <c r="E580" s="10"/>
      <c r="F580" s="10"/>
      <c r="H580" s="10"/>
      <c r="I580" s="10"/>
      <c r="J580" s="10"/>
      <c r="K580" s="10"/>
      <c r="L580" s="10"/>
      <c r="M580" s="10"/>
    </row>
    <row r="581" spans="1:13" ht="15.75" customHeight="1" x14ac:dyDescent="0.2">
      <c r="A581" s="10"/>
      <c r="B581" s="10"/>
      <c r="C581" s="10"/>
      <c r="D581" s="10"/>
      <c r="E581" s="10"/>
      <c r="F581" s="10"/>
      <c r="H581" s="10"/>
      <c r="I581" s="10"/>
      <c r="J581" s="10"/>
      <c r="K581" s="10"/>
      <c r="L581" s="10"/>
      <c r="M581" s="10"/>
    </row>
    <row r="582" spans="1:13" ht="15.75" customHeight="1" x14ac:dyDescent="0.2">
      <c r="A582" s="10"/>
      <c r="B582" s="10"/>
      <c r="C582" s="10"/>
      <c r="D582" s="10"/>
      <c r="E582" s="10"/>
      <c r="F582" s="10"/>
      <c r="H582" s="10"/>
      <c r="I582" s="10"/>
      <c r="J582" s="10"/>
      <c r="K582" s="10"/>
      <c r="L582" s="10"/>
      <c r="M582" s="10"/>
    </row>
    <row r="583" spans="1:13" ht="15.75" customHeight="1" x14ac:dyDescent="0.2">
      <c r="A583" s="10"/>
      <c r="B583" s="10"/>
      <c r="C583" s="10"/>
      <c r="D583" s="10"/>
      <c r="E583" s="10"/>
      <c r="F583" s="10"/>
      <c r="H583" s="10"/>
      <c r="I583" s="10"/>
      <c r="J583" s="10"/>
      <c r="K583" s="10"/>
      <c r="L583" s="10"/>
      <c r="M583" s="10"/>
    </row>
    <row r="584" spans="1:13" ht="15.75" customHeight="1" x14ac:dyDescent="0.2">
      <c r="A584" s="10"/>
      <c r="B584" s="10"/>
      <c r="C584" s="10"/>
      <c r="D584" s="10"/>
      <c r="E584" s="10"/>
      <c r="F584" s="10"/>
      <c r="H584" s="10"/>
      <c r="I584" s="10"/>
      <c r="J584" s="10"/>
      <c r="K584" s="10"/>
      <c r="L584" s="10"/>
      <c r="M584" s="10"/>
    </row>
    <row r="585" spans="1:13" ht="15.75" customHeight="1" x14ac:dyDescent="0.2">
      <c r="A585" s="10"/>
      <c r="B585" s="10"/>
      <c r="C585" s="10"/>
      <c r="D585" s="10"/>
      <c r="E585" s="10"/>
      <c r="F585" s="10"/>
      <c r="H585" s="10"/>
      <c r="I585" s="10"/>
      <c r="J585" s="10"/>
      <c r="K585" s="10"/>
      <c r="L585" s="10"/>
      <c r="M585" s="10"/>
    </row>
    <row r="586" spans="1:13" ht="15.75" customHeight="1" x14ac:dyDescent="0.2">
      <c r="A586" s="10"/>
      <c r="B586" s="10"/>
      <c r="C586" s="10"/>
      <c r="D586" s="10"/>
      <c r="E586" s="10"/>
      <c r="F586" s="10"/>
      <c r="H586" s="10"/>
      <c r="I586" s="10"/>
      <c r="J586" s="10"/>
      <c r="K586" s="10"/>
      <c r="L586" s="10"/>
      <c r="M586" s="10"/>
    </row>
    <row r="587" spans="1:13" ht="15.75" customHeight="1" x14ac:dyDescent="0.2">
      <c r="A587" s="10"/>
      <c r="B587" s="10"/>
      <c r="C587" s="10"/>
      <c r="D587" s="10"/>
      <c r="E587" s="10"/>
      <c r="F587" s="10"/>
      <c r="H587" s="10"/>
      <c r="I587" s="10"/>
      <c r="J587" s="10"/>
      <c r="K587" s="10"/>
      <c r="L587" s="10"/>
      <c r="M587" s="10"/>
    </row>
    <row r="588" spans="1:13" ht="15.75" customHeight="1" x14ac:dyDescent="0.2">
      <c r="A588" s="10"/>
      <c r="B588" s="10"/>
      <c r="C588" s="10"/>
      <c r="D588" s="10"/>
      <c r="E588" s="10"/>
      <c r="F588" s="10"/>
      <c r="H588" s="10"/>
      <c r="I588" s="10"/>
      <c r="J588" s="10"/>
      <c r="K588" s="10"/>
      <c r="L588" s="10"/>
      <c r="M588" s="10"/>
    </row>
    <row r="589" spans="1:13" ht="15.75" customHeight="1" x14ac:dyDescent="0.2">
      <c r="A589" s="10"/>
      <c r="B589" s="10"/>
      <c r="C589" s="10"/>
      <c r="D589" s="10"/>
      <c r="E589" s="10"/>
      <c r="F589" s="10"/>
      <c r="H589" s="10"/>
      <c r="I589" s="10"/>
      <c r="J589" s="10"/>
      <c r="K589" s="10"/>
      <c r="L589" s="10"/>
      <c r="M589" s="10"/>
    </row>
    <row r="590" spans="1:13" ht="15.75" customHeight="1" x14ac:dyDescent="0.2">
      <c r="A590" s="10"/>
      <c r="B590" s="10"/>
      <c r="C590" s="10"/>
      <c r="D590" s="10"/>
      <c r="E590" s="10"/>
      <c r="F590" s="10"/>
      <c r="H590" s="10"/>
      <c r="I590" s="10"/>
      <c r="J590" s="10"/>
      <c r="K590" s="10"/>
      <c r="L590" s="10"/>
      <c r="M590" s="10"/>
    </row>
    <row r="591" spans="1:13" ht="15.75" customHeight="1" x14ac:dyDescent="0.2">
      <c r="A591" s="10"/>
      <c r="B591" s="10"/>
      <c r="C591" s="10"/>
      <c r="D591" s="10"/>
      <c r="E591" s="10"/>
      <c r="F591" s="10"/>
      <c r="H591" s="10"/>
      <c r="I591" s="10"/>
      <c r="J591" s="10"/>
      <c r="K591" s="10"/>
      <c r="L591" s="10"/>
      <c r="M591" s="10"/>
    </row>
    <row r="592" spans="1:13" ht="15.75" customHeight="1" x14ac:dyDescent="0.2">
      <c r="A592" s="10"/>
      <c r="B592" s="10"/>
      <c r="C592" s="10"/>
      <c r="D592" s="10"/>
      <c r="E592" s="10"/>
      <c r="F592" s="10"/>
      <c r="H592" s="10"/>
      <c r="I592" s="10"/>
      <c r="J592" s="10"/>
      <c r="K592" s="10"/>
      <c r="L592" s="10"/>
      <c r="M592" s="10"/>
    </row>
    <row r="593" spans="1:13" ht="15.75" customHeight="1" x14ac:dyDescent="0.2">
      <c r="A593" s="10"/>
      <c r="B593" s="10"/>
      <c r="C593" s="10"/>
      <c r="D593" s="10"/>
      <c r="E593" s="10"/>
      <c r="F593" s="10"/>
      <c r="H593" s="10"/>
      <c r="I593" s="10"/>
      <c r="J593" s="10"/>
      <c r="K593" s="10"/>
      <c r="L593" s="10"/>
      <c r="M593" s="10"/>
    </row>
    <row r="594" spans="1:13" ht="15.75" customHeight="1" x14ac:dyDescent="0.2">
      <c r="A594" s="10"/>
      <c r="B594" s="10"/>
      <c r="C594" s="10"/>
      <c r="D594" s="10"/>
      <c r="E594" s="10"/>
      <c r="F594" s="10"/>
      <c r="H594" s="10"/>
      <c r="I594" s="10"/>
      <c r="J594" s="10"/>
      <c r="K594" s="10"/>
      <c r="L594" s="10"/>
      <c r="M594" s="10"/>
    </row>
    <row r="595" spans="1:13" ht="15.75" customHeight="1" x14ac:dyDescent="0.2">
      <c r="A595" s="10"/>
      <c r="B595" s="10"/>
      <c r="C595" s="10"/>
      <c r="D595" s="10"/>
      <c r="E595" s="10"/>
      <c r="F595" s="10"/>
      <c r="H595" s="10"/>
      <c r="I595" s="10"/>
      <c r="J595" s="10"/>
      <c r="K595" s="10"/>
      <c r="L595" s="10"/>
      <c r="M595" s="10"/>
    </row>
    <row r="596" spans="1:13" ht="15.75" customHeight="1" x14ac:dyDescent="0.2">
      <c r="A596" s="10"/>
      <c r="B596" s="10"/>
      <c r="C596" s="10"/>
      <c r="D596" s="10"/>
      <c r="E596" s="10"/>
      <c r="F596" s="10"/>
      <c r="H596" s="10"/>
      <c r="I596" s="10"/>
      <c r="J596" s="10"/>
      <c r="K596" s="10"/>
      <c r="L596" s="10"/>
      <c r="M596" s="10"/>
    </row>
    <row r="597" spans="1:13" ht="15.75" customHeight="1" x14ac:dyDescent="0.2">
      <c r="A597" s="10"/>
      <c r="B597" s="10"/>
      <c r="C597" s="10"/>
      <c r="D597" s="10"/>
      <c r="E597" s="10"/>
      <c r="F597" s="10"/>
      <c r="H597" s="10"/>
      <c r="I597" s="10"/>
      <c r="J597" s="10"/>
      <c r="K597" s="10"/>
      <c r="L597" s="10"/>
      <c r="M597" s="10"/>
    </row>
    <row r="598" spans="1:13" ht="15.75" customHeight="1" x14ac:dyDescent="0.2">
      <c r="A598" s="10"/>
      <c r="B598" s="10"/>
      <c r="C598" s="10"/>
      <c r="D598" s="10"/>
      <c r="E598" s="10"/>
      <c r="F598" s="10"/>
      <c r="H598" s="10"/>
      <c r="I598" s="10"/>
      <c r="J598" s="10"/>
      <c r="K598" s="10"/>
      <c r="L598" s="10"/>
      <c r="M598" s="10"/>
    </row>
    <row r="599" spans="1:13" ht="15.75" customHeight="1" x14ac:dyDescent="0.2">
      <c r="A599" s="10"/>
      <c r="B599" s="10"/>
      <c r="C599" s="10"/>
      <c r="D599" s="10"/>
      <c r="E599" s="10"/>
      <c r="F599" s="10"/>
      <c r="H599" s="10"/>
      <c r="I599" s="10"/>
      <c r="J599" s="10"/>
      <c r="K599" s="10"/>
      <c r="L599" s="10"/>
      <c r="M599" s="10"/>
    </row>
    <row r="600" spans="1:13" ht="15.75" customHeight="1" x14ac:dyDescent="0.2">
      <c r="A600" s="10"/>
      <c r="B600" s="10"/>
      <c r="C600" s="10"/>
      <c r="D600" s="10"/>
      <c r="E600" s="10"/>
      <c r="F600" s="10"/>
      <c r="H600" s="10"/>
      <c r="I600" s="10"/>
      <c r="J600" s="10"/>
      <c r="K600" s="10"/>
      <c r="L600" s="10"/>
      <c r="M600" s="10"/>
    </row>
    <row r="601" spans="1:13" ht="15.75" customHeight="1" x14ac:dyDescent="0.2">
      <c r="A601" s="10"/>
      <c r="B601" s="10"/>
      <c r="C601" s="10"/>
      <c r="D601" s="10"/>
      <c r="E601" s="10"/>
      <c r="F601" s="10"/>
      <c r="H601" s="10"/>
      <c r="I601" s="10"/>
      <c r="J601" s="10"/>
      <c r="K601" s="10"/>
      <c r="L601" s="10"/>
      <c r="M601" s="10"/>
    </row>
    <row r="602" spans="1:13" ht="15.75" customHeight="1" x14ac:dyDescent="0.2">
      <c r="A602" s="10"/>
      <c r="B602" s="10"/>
      <c r="C602" s="10"/>
      <c r="D602" s="10"/>
      <c r="E602" s="10"/>
      <c r="F602" s="10"/>
      <c r="H602" s="10"/>
      <c r="I602" s="10"/>
      <c r="J602" s="10"/>
      <c r="K602" s="10"/>
      <c r="L602" s="10"/>
      <c r="M602" s="10"/>
    </row>
    <row r="603" spans="1:13" ht="15.75" customHeight="1" x14ac:dyDescent="0.2">
      <c r="A603" s="10"/>
      <c r="B603" s="10"/>
      <c r="C603" s="10"/>
      <c r="D603" s="10"/>
      <c r="E603" s="10"/>
      <c r="F603" s="10"/>
      <c r="H603" s="10"/>
      <c r="I603" s="10"/>
      <c r="J603" s="10"/>
      <c r="K603" s="10"/>
      <c r="L603" s="10"/>
      <c r="M603" s="10"/>
    </row>
    <row r="604" spans="1:13" ht="15.75" customHeight="1" x14ac:dyDescent="0.2">
      <c r="A604" s="10"/>
      <c r="B604" s="10"/>
      <c r="C604" s="10"/>
      <c r="D604" s="10"/>
      <c r="E604" s="10"/>
      <c r="F604" s="10"/>
      <c r="H604" s="10"/>
      <c r="I604" s="10"/>
      <c r="J604" s="10"/>
      <c r="K604" s="10"/>
      <c r="L604" s="10"/>
      <c r="M604" s="10"/>
    </row>
    <row r="605" spans="1:13" ht="15.75" customHeight="1" x14ac:dyDescent="0.2">
      <c r="A605" s="10"/>
      <c r="B605" s="10"/>
      <c r="C605" s="10"/>
      <c r="D605" s="10"/>
      <c r="E605" s="10"/>
      <c r="F605" s="10"/>
      <c r="H605" s="10"/>
      <c r="I605" s="10"/>
      <c r="J605" s="10"/>
      <c r="K605" s="10"/>
      <c r="L605" s="10"/>
      <c r="M605" s="10"/>
    </row>
    <row r="606" spans="1:13" ht="15.75" customHeight="1" x14ac:dyDescent="0.2">
      <c r="A606" s="10"/>
      <c r="B606" s="10"/>
      <c r="C606" s="10"/>
      <c r="D606" s="10"/>
      <c r="E606" s="10"/>
      <c r="F606" s="10"/>
      <c r="H606" s="10"/>
      <c r="I606" s="10"/>
      <c r="J606" s="10"/>
      <c r="K606" s="10"/>
      <c r="L606" s="10"/>
      <c r="M606" s="10"/>
    </row>
    <row r="607" spans="1:13" ht="15.75" customHeight="1" x14ac:dyDescent="0.2">
      <c r="A607" s="10"/>
      <c r="B607" s="10"/>
      <c r="C607" s="10"/>
      <c r="D607" s="10"/>
      <c r="E607" s="10"/>
      <c r="F607" s="10"/>
      <c r="H607" s="10"/>
      <c r="I607" s="10"/>
      <c r="J607" s="10"/>
      <c r="K607" s="10"/>
      <c r="L607" s="10"/>
      <c r="M607" s="10"/>
    </row>
    <row r="608" spans="1:13" ht="15.75" customHeight="1" x14ac:dyDescent="0.2">
      <c r="A608" s="10"/>
      <c r="B608" s="10"/>
      <c r="C608" s="10"/>
      <c r="D608" s="10"/>
      <c r="E608" s="10"/>
      <c r="F608" s="10"/>
      <c r="H608" s="10"/>
      <c r="I608" s="10"/>
      <c r="J608" s="10"/>
      <c r="K608" s="10"/>
      <c r="L608" s="10"/>
      <c r="M608" s="10"/>
    </row>
    <row r="609" spans="1:13" ht="15.75" customHeight="1" x14ac:dyDescent="0.2">
      <c r="A609" s="10"/>
      <c r="B609" s="10"/>
      <c r="C609" s="10"/>
      <c r="D609" s="10"/>
      <c r="E609" s="10"/>
      <c r="F609" s="10"/>
      <c r="H609" s="10"/>
      <c r="I609" s="10"/>
      <c r="J609" s="10"/>
      <c r="K609" s="10"/>
      <c r="L609" s="10"/>
      <c r="M609" s="10"/>
    </row>
    <row r="610" spans="1:13" ht="15.75" customHeight="1" x14ac:dyDescent="0.2">
      <c r="A610" s="10"/>
      <c r="B610" s="10"/>
      <c r="C610" s="10"/>
      <c r="D610" s="10"/>
      <c r="E610" s="10"/>
      <c r="F610" s="10"/>
      <c r="H610" s="10"/>
      <c r="I610" s="10"/>
      <c r="J610" s="10"/>
      <c r="K610" s="10"/>
      <c r="L610" s="10"/>
      <c r="M610" s="10"/>
    </row>
    <row r="611" spans="1:13" ht="15.75" customHeight="1" x14ac:dyDescent="0.2">
      <c r="A611" s="10"/>
      <c r="B611" s="10"/>
      <c r="C611" s="10"/>
      <c r="D611" s="10"/>
      <c r="E611" s="10"/>
      <c r="F611" s="10"/>
      <c r="H611" s="10"/>
      <c r="I611" s="10"/>
      <c r="J611" s="10"/>
      <c r="K611" s="10"/>
      <c r="L611" s="10"/>
      <c r="M611" s="10"/>
    </row>
    <row r="612" spans="1:13" ht="15.75" customHeight="1" x14ac:dyDescent="0.2">
      <c r="A612" s="10"/>
      <c r="B612" s="10"/>
      <c r="C612" s="10"/>
      <c r="D612" s="10"/>
      <c r="E612" s="10"/>
      <c r="F612" s="10"/>
      <c r="H612" s="10"/>
      <c r="I612" s="10"/>
      <c r="J612" s="10"/>
      <c r="K612" s="10"/>
      <c r="L612" s="10"/>
      <c r="M612" s="10"/>
    </row>
    <row r="613" spans="1:13" ht="15.75" customHeight="1" x14ac:dyDescent="0.2">
      <c r="A613" s="10"/>
      <c r="B613" s="10"/>
      <c r="C613" s="10"/>
      <c r="D613" s="10"/>
      <c r="E613" s="10"/>
      <c r="F613" s="10"/>
      <c r="H613" s="10"/>
      <c r="I613" s="10"/>
      <c r="J613" s="10"/>
      <c r="K613" s="10"/>
      <c r="L613" s="10"/>
      <c r="M613" s="10"/>
    </row>
    <row r="614" spans="1:13" ht="15.75" customHeight="1" x14ac:dyDescent="0.2">
      <c r="A614" s="10"/>
      <c r="B614" s="10"/>
      <c r="C614" s="10"/>
      <c r="D614" s="10"/>
      <c r="E614" s="10"/>
      <c r="F614" s="10"/>
      <c r="H614" s="10"/>
      <c r="I614" s="10"/>
      <c r="J614" s="10"/>
      <c r="K614" s="10"/>
      <c r="L614" s="10"/>
      <c r="M614" s="10"/>
    </row>
    <row r="615" spans="1:13" ht="15.75" customHeight="1" x14ac:dyDescent="0.2">
      <c r="A615" s="10"/>
      <c r="B615" s="10"/>
      <c r="C615" s="10"/>
      <c r="D615" s="10"/>
      <c r="E615" s="10"/>
      <c r="F615" s="10"/>
      <c r="H615" s="10"/>
      <c r="I615" s="10"/>
      <c r="J615" s="10"/>
      <c r="K615" s="10"/>
      <c r="L615" s="10"/>
      <c r="M615" s="10"/>
    </row>
    <row r="616" spans="1:13" ht="15.75" customHeight="1" x14ac:dyDescent="0.2">
      <c r="A616" s="10"/>
      <c r="B616" s="10"/>
      <c r="C616" s="10"/>
      <c r="D616" s="10"/>
      <c r="E616" s="10"/>
      <c r="F616" s="10"/>
      <c r="H616" s="10"/>
      <c r="I616" s="10"/>
      <c r="J616" s="10"/>
      <c r="K616" s="10"/>
      <c r="L616" s="10"/>
      <c r="M616" s="10"/>
    </row>
    <row r="617" spans="1:13" ht="15.75" customHeight="1" x14ac:dyDescent="0.2">
      <c r="A617" s="10"/>
      <c r="B617" s="10"/>
      <c r="C617" s="10"/>
      <c r="D617" s="10"/>
      <c r="E617" s="10"/>
      <c r="F617" s="10"/>
      <c r="H617" s="10"/>
      <c r="I617" s="10"/>
      <c r="J617" s="10"/>
      <c r="K617" s="10"/>
      <c r="L617" s="10"/>
      <c r="M617" s="10"/>
    </row>
    <row r="618" spans="1:13" ht="15.75" customHeight="1" x14ac:dyDescent="0.2">
      <c r="A618" s="10"/>
      <c r="B618" s="10"/>
      <c r="C618" s="10"/>
      <c r="D618" s="10"/>
      <c r="E618" s="10"/>
      <c r="F618" s="10"/>
      <c r="H618" s="10"/>
      <c r="I618" s="10"/>
      <c r="J618" s="10"/>
      <c r="K618" s="10"/>
      <c r="L618" s="10"/>
      <c r="M618" s="10"/>
    </row>
    <row r="619" spans="1:13" ht="15.75" customHeight="1" x14ac:dyDescent="0.2">
      <c r="A619" s="10"/>
      <c r="B619" s="10"/>
      <c r="C619" s="10"/>
      <c r="D619" s="10"/>
      <c r="E619" s="10"/>
      <c r="F619" s="10"/>
      <c r="H619" s="10"/>
      <c r="I619" s="10"/>
      <c r="J619" s="10"/>
      <c r="K619" s="10"/>
      <c r="L619" s="10"/>
      <c r="M619" s="10"/>
    </row>
    <row r="620" spans="1:13" ht="15.75" customHeight="1" x14ac:dyDescent="0.2">
      <c r="A620" s="10"/>
      <c r="B620" s="10"/>
      <c r="C620" s="10"/>
      <c r="D620" s="10"/>
      <c r="E620" s="10"/>
      <c r="F620" s="10"/>
      <c r="H620" s="10"/>
      <c r="I620" s="10"/>
      <c r="J620" s="10"/>
      <c r="K620" s="10"/>
      <c r="L620" s="10"/>
      <c r="M620" s="10"/>
    </row>
    <row r="621" spans="1:13" ht="15.75" customHeight="1" x14ac:dyDescent="0.2">
      <c r="A621" s="10"/>
      <c r="B621" s="10"/>
      <c r="C621" s="10"/>
      <c r="D621" s="10"/>
      <c r="E621" s="10"/>
      <c r="F621" s="10"/>
      <c r="H621" s="10"/>
      <c r="I621" s="10"/>
      <c r="J621" s="10"/>
      <c r="K621" s="10"/>
      <c r="L621" s="10"/>
      <c r="M621" s="10"/>
    </row>
    <row r="622" spans="1:13" ht="15.75" customHeight="1" x14ac:dyDescent="0.2">
      <c r="A622" s="10"/>
      <c r="B622" s="10"/>
      <c r="C622" s="10"/>
      <c r="D622" s="10"/>
      <c r="E622" s="10"/>
      <c r="F622" s="10"/>
      <c r="H622" s="10"/>
      <c r="I622" s="10"/>
      <c r="J622" s="10"/>
      <c r="K622" s="10"/>
      <c r="L622" s="10"/>
      <c r="M622" s="10"/>
    </row>
    <row r="623" spans="1:13" ht="15.75" customHeight="1" x14ac:dyDescent="0.2">
      <c r="A623" s="10"/>
      <c r="B623" s="10"/>
      <c r="C623" s="10"/>
      <c r="D623" s="10"/>
      <c r="E623" s="10"/>
      <c r="F623" s="10"/>
      <c r="H623" s="10"/>
      <c r="I623" s="10"/>
      <c r="J623" s="10"/>
      <c r="K623" s="10"/>
      <c r="L623" s="10"/>
      <c r="M623" s="10"/>
    </row>
    <row r="624" spans="1:13" ht="15.75" customHeight="1" x14ac:dyDescent="0.2">
      <c r="A624" s="10"/>
      <c r="B624" s="10"/>
      <c r="C624" s="10"/>
      <c r="D624" s="10"/>
      <c r="E624" s="10"/>
      <c r="F624" s="10"/>
      <c r="H624" s="10"/>
      <c r="I624" s="10"/>
      <c r="J624" s="10"/>
      <c r="K624" s="10"/>
      <c r="L624" s="10"/>
      <c r="M624" s="10"/>
    </row>
    <row r="625" spans="1:13" ht="15.75" customHeight="1" x14ac:dyDescent="0.2">
      <c r="A625" s="10"/>
      <c r="B625" s="10"/>
      <c r="C625" s="10"/>
      <c r="D625" s="10"/>
      <c r="E625" s="10"/>
      <c r="F625" s="10"/>
      <c r="H625" s="10"/>
      <c r="I625" s="10"/>
      <c r="J625" s="10"/>
      <c r="K625" s="10"/>
      <c r="L625" s="10"/>
      <c r="M625" s="10"/>
    </row>
    <row r="626" spans="1:13" ht="15.75" customHeight="1" x14ac:dyDescent="0.2">
      <c r="A626" s="10"/>
      <c r="B626" s="10"/>
      <c r="C626" s="10"/>
      <c r="D626" s="10"/>
      <c r="E626" s="10"/>
      <c r="F626" s="10"/>
      <c r="H626" s="10"/>
      <c r="I626" s="10"/>
      <c r="J626" s="10"/>
      <c r="K626" s="10"/>
      <c r="L626" s="10"/>
      <c r="M626" s="10"/>
    </row>
    <row r="627" spans="1:13" ht="15.75" customHeight="1" x14ac:dyDescent="0.2">
      <c r="A627" s="10"/>
      <c r="B627" s="10"/>
      <c r="C627" s="10"/>
      <c r="D627" s="10"/>
      <c r="E627" s="10"/>
      <c r="F627" s="10"/>
      <c r="H627" s="10"/>
      <c r="I627" s="10"/>
      <c r="J627" s="10"/>
      <c r="K627" s="10"/>
      <c r="L627" s="10"/>
      <c r="M627" s="10"/>
    </row>
    <row r="628" spans="1:13" ht="15.75" customHeight="1" x14ac:dyDescent="0.2">
      <c r="A628" s="10"/>
      <c r="B628" s="10"/>
      <c r="C628" s="10"/>
      <c r="D628" s="10"/>
      <c r="E628" s="10"/>
      <c r="F628" s="10"/>
      <c r="H628" s="10"/>
      <c r="I628" s="10"/>
      <c r="J628" s="10"/>
      <c r="K628" s="10"/>
      <c r="L628" s="10"/>
      <c r="M628" s="10"/>
    </row>
    <row r="629" spans="1:13" ht="15.75" customHeight="1" x14ac:dyDescent="0.2">
      <c r="A629" s="10"/>
      <c r="B629" s="10"/>
      <c r="C629" s="10"/>
      <c r="D629" s="10"/>
      <c r="E629" s="10"/>
      <c r="F629" s="10"/>
      <c r="H629" s="10"/>
      <c r="I629" s="10"/>
      <c r="J629" s="10"/>
      <c r="K629" s="10"/>
      <c r="L629" s="10"/>
      <c r="M629" s="10"/>
    </row>
    <row r="630" spans="1:13" ht="15.75" customHeight="1" x14ac:dyDescent="0.2">
      <c r="A630" s="10"/>
      <c r="B630" s="10"/>
      <c r="C630" s="10"/>
      <c r="D630" s="10"/>
      <c r="E630" s="10"/>
      <c r="F630" s="10"/>
      <c r="H630" s="10"/>
      <c r="I630" s="10"/>
      <c r="J630" s="10"/>
      <c r="K630" s="10"/>
      <c r="L630" s="10"/>
      <c r="M630" s="10"/>
    </row>
    <row r="631" spans="1:13" ht="15.75" customHeight="1" x14ac:dyDescent="0.2">
      <c r="A631" s="10"/>
      <c r="B631" s="10"/>
      <c r="C631" s="10"/>
      <c r="D631" s="10"/>
      <c r="E631" s="10"/>
      <c r="F631" s="10"/>
      <c r="H631" s="10"/>
      <c r="I631" s="10"/>
      <c r="J631" s="10"/>
      <c r="K631" s="10"/>
      <c r="L631" s="10"/>
      <c r="M631" s="10"/>
    </row>
    <row r="632" spans="1:13" ht="15.75" customHeight="1" x14ac:dyDescent="0.2">
      <c r="A632" s="10"/>
      <c r="B632" s="10"/>
      <c r="C632" s="10"/>
      <c r="D632" s="10"/>
      <c r="E632" s="10"/>
      <c r="F632" s="10"/>
      <c r="H632" s="10"/>
      <c r="I632" s="10"/>
      <c r="J632" s="10"/>
      <c r="K632" s="10"/>
      <c r="L632" s="10"/>
      <c r="M632" s="10"/>
    </row>
    <row r="633" spans="1:13" ht="15.75" customHeight="1" x14ac:dyDescent="0.2">
      <c r="A633" s="10"/>
      <c r="B633" s="10"/>
      <c r="C633" s="10"/>
      <c r="D633" s="10"/>
      <c r="E633" s="10"/>
      <c r="F633" s="10"/>
      <c r="H633" s="10"/>
      <c r="I633" s="10"/>
      <c r="J633" s="10"/>
      <c r="K633" s="10"/>
      <c r="L633" s="10"/>
      <c r="M633" s="10"/>
    </row>
    <row r="634" spans="1:13" ht="15.75" customHeight="1" x14ac:dyDescent="0.2">
      <c r="A634" s="10"/>
      <c r="B634" s="10"/>
      <c r="C634" s="10"/>
      <c r="D634" s="10"/>
      <c r="E634" s="10"/>
      <c r="F634" s="10"/>
      <c r="H634" s="10"/>
      <c r="I634" s="10"/>
      <c r="J634" s="10"/>
      <c r="K634" s="10"/>
      <c r="L634" s="10"/>
      <c r="M634" s="10"/>
    </row>
    <row r="635" spans="1:13" ht="15.75" customHeight="1" x14ac:dyDescent="0.2">
      <c r="A635" s="10"/>
      <c r="B635" s="10"/>
      <c r="C635" s="10"/>
      <c r="D635" s="10"/>
      <c r="E635" s="10"/>
      <c r="F635" s="10"/>
      <c r="H635" s="10"/>
      <c r="I635" s="10"/>
      <c r="J635" s="10"/>
      <c r="K635" s="10"/>
      <c r="L635" s="10"/>
      <c r="M635" s="10"/>
    </row>
    <row r="636" spans="1:13" ht="15.75" customHeight="1" x14ac:dyDescent="0.2">
      <c r="A636" s="10"/>
      <c r="B636" s="10"/>
      <c r="C636" s="10"/>
      <c r="D636" s="10"/>
      <c r="E636" s="10"/>
      <c r="F636" s="10"/>
      <c r="H636" s="10"/>
      <c r="I636" s="10"/>
      <c r="J636" s="10"/>
      <c r="K636" s="10"/>
      <c r="L636" s="10"/>
      <c r="M636" s="10"/>
    </row>
    <row r="637" spans="1:13" ht="15.75" customHeight="1" x14ac:dyDescent="0.2">
      <c r="A637" s="10"/>
      <c r="B637" s="10"/>
      <c r="C637" s="10"/>
      <c r="D637" s="10"/>
      <c r="E637" s="10"/>
      <c r="F637" s="10"/>
      <c r="H637" s="10"/>
      <c r="I637" s="10"/>
      <c r="J637" s="10"/>
      <c r="K637" s="10"/>
      <c r="L637" s="10"/>
      <c r="M637" s="10"/>
    </row>
    <row r="638" spans="1:13" ht="15.75" customHeight="1" x14ac:dyDescent="0.2">
      <c r="A638" s="10"/>
      <c r="B638" s="10"/>
      <c r="C638" s="10"/>
      <c r="D638" s="10"/>
      <c r="E638" s="10"/>
      <c r="F638" s="10"/>
      <c r="H638" s="10"/>
      <c r="I638" s="10"/>
      <c r="J638" s="10"/>
      <c r="K638" s="10"/>
      <c r="L638" s="10"/>
      <c r="M638" s="10"/>
    </row>
    <row r="639" spans="1:13" ht="15.75" customHeight="1" x14ac:dyDescent="0.2">
      <c r="A639" s="10"/>
      <c r="B639" s="10"/>
      <c r="C639" s="10"/>
      <c r="D639" s="10"/>
      <c r="E639" s="10"/>
      <c r="F639" s="10"/>
      <c r="H639" s="10"/>
      <c r="I639" s="10"/>
      <c r="J639" s="10"/>
      <c r="K639" s="10"/>
      <c r="L639" s="10"/>
      <c r="M639" s="10"/>
    </row>
    <row r="640" spans="1:13" ht="15.75" customHeight="1" x14ac:dyDescent="0.2">
      <c r="A640" s="10"/>
      <c r="B640" s="10"/>
      <c r="C640" s="10"/>
      <c r="D640" s="10"/>
      <c r="E640" s="10"/>
      <c r="F640" s="10"/>
      <c r="H640" s="10"/>
      <c r="I640" s="10"/>
      <c r="J640" s="10"/>
      <c r="K640" s="10"/>
      <c r="L640" s="10"/>
      <c r="M640" s="10"/>
    </row>
    <row r="641" spans="1:13" ht="15.75" customHeight="1" x14ac:dyDescent="0.2">
      <c r="A641" s="10"/>
      <c r="B641" s="10"/>
      <c r="C641" s="10"/>
      <c r="D641" s="10"/>
      <c r="E641" s="10"/>
      <c r="F641" s="10"/>
      <c r="H641" s="10"/>
      <c r="I641" s="10"/>
      <c r="J641" s="10"/>
      <c r="K641" s="10"/>
      <c r="L641" s="10"/>
      <c r="M641" s="10"/>
    </row>
    <row r="642" spans="1:13" ht="15.75" customHeight="1" x14ac:dyDescent="0.2">
      <c r="A642" s="10"/>
      <c r="B642" s="10"/>
      <c r="C642" s="10"/>
      <c r="D642" s="10"/>
      <c r="E642" s="10"/>
      <c r="F642" s="10"/>
      <c r="H642" s="10"/>
      <c r="I642" s="10"/>
      <c r="J642" s="10"/>
      <c r="K642" s="10"/>
      <c r="L642" s="10"/>
      <c r="M642" s="10"/>
    </row>
    <row r="643" spans="1:13" ht="15.75" customHeight="1" x14ac:dyDescent="0.2">
      <c r="A643" s="10"/>
      <c r="B643" s="10"/>
      <c r="C643" s="10"/>
      <c r="D643" s="10"/>
      <c r="E643" s="10"/>
      <c r="F643" s="10"/>
      <c r="H643" s="10"/>
      <c r="I643" s="10"/>
      <c r="J643" s="10"/>
      <c r="K643" s="10"/>
      <c r="L643" s="10"/>
      <c r="M643" s="10"/>
    </row>
    <row r="644" spans="1:13" ht="15.75" customHeight="1" x14ac:dyDescent="0.2">
      <c r="A644" s="10"/>
      <c r="B644" s="10"/>
      <c r="C644" s="10"/>
      <c r="D644" s="10"/>
      <c r="E644" s="10"/>
      <c r="F644" s="10"/>
      <c r="H644" s="10"/>
      <c r="I644" s="10"/>
      <c r="J644" s="10"/>
      <c r="K644" s="10"/>
      <c r="L644" s="10"/>
      <c r="M644" s="10"/>
    </row>
    <row r="645" spans="1:13" ht="15.75" customHeight="1" x14ac:dyDescent="0.2">
      <c r="A645" s="10"/>
      <c r="B645" s="10"/>
      <c r="C645" s="10"/>
      <c r="D645" s="10"/>
      <c r="E645" s="10"/>
      <c r="F645" s="10"/>
      <c r="H645" s="10"/>
      <c r="I645" s="10"/>
      <c r="J645" s="10"/>
      <c r="K645" s="10"/>
      <c r="L645" s="10"/>
      <c r="M645" s="10"/>
    </row>
    <row r="646" spans="1:13" ht="15.75" customHeight="1" x14ac:dyDescent="0.2">
      <c r="A646" s="10"/>
      <c r="B646" s="10"/>
      <c r="C646" s="10"/>
      <c r="D646" s="10"/>
      <c r="E646" s="10"/>
      <c r="F646" s="10"/>
      <c r="H646" s="10"/>
      <c r="I646" s="10"/>
      <c r="J646" s="10"/>
      <c r="K646" s="10"/>
      <c r="L646" s="10"/>
      <c r="M646" s="10"/>
    </row>
    <row r="647" spans="1:13" ht="15.75" customHeight="1" x14ac:dyDescent="0.2">
      <c r="A647" s="10"/>
      <c r="B647" s="10"/>
      <c r="C647" s="10"/>
      <c r="D647" s="10"/>
      <c r="E647" s="10"/>
      <c r="F647" s="10"/>
      <c r="H647" s="10"/>
      <c r="I647" s="10"/>
      <c r="J647" s="10"/>
      <c r="K647" s="10"/>
      <c r="L647" s="10"/>
      <c r="M647" s="10"/>
    </row>
    <row r="648" spans="1:13" ht="15.75" customHeight="1" x14ac:dyDescent="0.2">
      <c r="A648" s="10"/>
      <c r="B648" s="10"/>
      <c r="C648" s="10"/>
      <c r="D648" s="10"/>
      <c r="E648" s="10"/>
      <c r="F648" s="10"/>
      <c r="H648" s="10"/>
      <c r="I648" s="10"/>
      <c r="J648" s="10"/>
      <c r="K648" s="10"/>
      <c r="L648" s="10"/>
      <c r="M648" s="10"/>
    </row>
    <row r="649" spans="1:13" ht="15.75" customHeight="1" x14ac:dyDescent="0.2">
      <c r="A649" s="10"/>
      <c r="B649" s="10"/>
      <c r="C649" s="10"/>
      <c r="D649" s="10"/>
      <c r="E649" s="10"/>
      <c r="F649" s="10"/>
      <c r="H649" s="10"/>
      <c r="I649" s="10"/>
      <c r="J649" s="10"/>
      <c r="K649" s="10"/>
      <c r="L649" s="10"/>
      <c r="M649" s="10"/>
    </row>
    <row r="650" spans="1:13" ht="15.75" customHeight="1" x14ac:dyDescent="0.2">
      <c r="A650" s="10"/>
      <c r="B650" s="10"/>
      <c r="C650" s="10"/>
      <c r="D650" s="10"/>
      <c r="E650" s="10"/>
      <c r="F650" s="10"/>
      <c r="H650" s="10"/>
      <c r="I650" s="10"/>
      <c r="J650" s="10"/>
      <c r="K650" s="10"/>
      <c r="L650" s="10"/>
      <c r="M650" s="10"/>
    </row>
    <row r="651" spans="1:13" ht="15.75" customHeight="1" x14ac:dyDescent="0.2">
      <c r="A651" s="10"/>
      <c r="B651" s="10"/>
      <c r="C651" s="10"/>
      <c r="D651" s="10"/>
      <c r="E651" s="10"/>
      <c r="F651" s="10"/>
      <c r="H651" s="10"/>
      <c r="I651" s="10"/>
      <c r="J651" s="10"/>
      <c r="K651" s="10"/>
      <c r="L651" s="10"/>
      <c r="M651" s="10"/>
    </row>
    <row r="652" spans="1:13" ht="15.75" customHeight="1" x14ac:dyDescent="0.2">
      <c r="A652" s="10"/>
      <c r="B652" s="10"/>
      <c r="C652" s="10"/>
      <c r="D652" s="10"/>
      <c r="E652" s="10"/>
      <c r="F652" s="10"/>
      <c r="H652" s="10"/>
      <c r="I652" s="10"/>
      <c r="J652" s="10"/>
      <c r="K652" s="10"/>
      <c r="L652" s="10"/>
      <c r="M652" s="10"/>
    </row>
    <row r="653" spans="1:13" ht="15.75" customHeight="1" x14ac:dyDescent="0.2">
      <c r="A653" s="10"/>
      <c r="B653" s="10"/>
      <c r="C653" s="10"/>
      <c r="D653" s="10"/>
      <c r="E653" s="10"/>
      <c r="F653" s="10"/>
      <c r="H653" s="10"/>
      <c r="I653" s="10"/>
      <c r="J653" s="10"/>
      <c r="K653" s="10"/>
      <c r="L653" s="10"/>
      <c r="M653" s="10"/>
    </row>
    <row r="654" spans="1:13" ht="15.75" customHeight="1" x14ac:dyDescent="0.2">
      <c r="A654" s="10"/>
      <c r="B654" s="10"/>
      <c r="C654" s="10"/>
      <c r="D654" s="10"/>
      <c r="E654" s="10"/>
      <c r="F654" s="10"/>
      <c r="H654" s="10"/>
      <c r="I654" s="10"/>
      <c r="J654" s="10"/>
      <c r="K654" s="10"/>
      <c r="L654" s="10"/>
      <c r="M654" s="10"/>
    </row>
    <row r="655" spans="1:13" ht="15.75" customHeight="1" x14ac:dyDescent="0.2">
      <c r="A655" s="10"/>
      <c r="B655" s="10"/>
      <c r="C655" s="10"/>
      <c r="D655" s="10"/>
      <c r="E655" s="10"/>
      <c r="F655" s="10"/>
      <c r="H655" s="10"/>
      <c r="I655" s="10"/>
      <c r="J655" s="10"/>
      <c r="K655" s="10"/>
      <c r="L655" s="10"/>
      <c r="M655" s="10"/>
    </row>
    <row r="656" spans="1:13" ht="15.75" customHeight="1" x14ac:dyDescent="0.2">
      <c r="A656" s="10"/>
      <c r="B656" s="10"/>
      <c r="C656" s="10"/>
      <c r="D656" s="10"/>
      <c r="E656" s="10"/>
      <c r="F656" s="10"/>
      <c r="H656" s="10"/>
      <c r="I656" s="10"/>
      <c r="J656" s="10"/>
      <c r="K656" s="10"/>
      <c r="L656" s="10"/>
      <c r="M656" s="10"/>
    </row>
    <row r="657" spans="1:13" ht="15.75" customHeight="1" x14ac:dyDescent="0.2">
      <c r="A657" s="10"/>
      <c r="B657" s="10"/>
      <c r="C657" s="10"/>
      <c r="D657" s="10"/>
      <c r="E657" s="10"/>
      <c r="F657" s="10"/>
      <c r="H657" s="10"/>
      <c r="I657" s="10"/>
      <c r="J657" s="10"/>
      <c r="K657" s="10"/>
      <c r="L657" s="10"/>
      <c r="M657" s="10"/>
    </row>
    <row r="658" spans="1:13" ht="15.75" customHeight="1" x14ac:dyDescent="0.2">
      <c r="A658" s="10"/>
      <c r="B658" s="10"/>
      <c r="C658" s="10"/>
      <c r="D658" s="10"/>
      <c r="E658" s="10"/>
      <c r="F658" s="10"/>
      <c r="H658" s="10"/>
      <c r="I658" s="10"/>
      <c r="J658" s="10"/>
      <c r="K658" s="10"/>
      <c r="L658" s="10"/>
      <c r="M658" s="10"/>
    </row>
    <row r="659" spans="1:13" ht="15.75" customHeight="1" x14ac:dyDescent="0.2">
      <c r="A659" s="10"/>
      <c r="B659" s="10"/>
      <c r="C659" s="10"/>
      <c r="D659" s="10"/>
      <c r="E659" s="10"/>
      <c r="F659" s="10"/>
      <c r="H659" s="10"/>
      <c r="I659" s="10"/>
      <c r="J659" s="10"/>
      <c r="K659" s="10"/>
      <c r="L659" s="10"/>
      <c r="M659" s="10"/>
    </row>
    <row r="660" spans="1:13" ht="15.75" customHeight="1" x14ac:dyDescent="0.2">
      <c r="A660" s="10"/>
      <c r="B660" s="10"/>
      <c r="C660" s="10"/>
      <c r="D660" s="10"/>
      <c r="E660" s="10"/>
      <c r="F660" s="10"/>
      <c r="H660" s="10"/>
      <c r="I660" s="10"/>
      <c r="J660" s="10"/>
      <c r="K660" s="10"/>
      <c r="L660" s="10"/>
      <c r="M660" s="10"/>
    </row>
    <row r="661" spans="1:13" ht="15.75" customHeight="1" x14ac:dyDescent="0.2">
      <c r="A661" s="10"/>
      <c r="B661" s="10"/>
      <c r="C661" s="10"/>
      <c r="D661" s="10"/>
      <c r="E661" s="10"/>
      <c r="F661" s="10"/>
      <c r="H661" s="10"/>
      <c r="I661" s="10"/>
      <c r="J661" s="10"/>
      <c r="K661" s="10"/>
      <c r="L661" s="10"/>
      <c r="M661" s="10"/>
    </row>
    <row r="662" spans="1:13" ht="15.75" customHeight="1" x14ac:dyDescent="0.2">
      <c r="A662" s="10"/>
      <c r="B662" s="10"/>
      <c r="C662" s="10"/>
      <c r="D662" s="10"/>
      <c r="E662" s="10"/>
      <c r="F662" s="10"/>
      <c r="H662" s="10"/>
      <c r="I662" s="10"/>
      <c r="J662" s="10"/>
      <c r="K662" s="10"/>
      <c r="L662" s="10"/>
      <c r="M662" s="10"/>
    </row>
    <row r="663" spans="1:13" ht="15.75" customHeight="1" x14ac:dyDescent="0.2">
      <c r="A663" s="10"/>
      <c r="B663" s="10"/>
      <c r="C663" s="10"/>
      <c r="D663" s="10"/>
      <c r="E663" s="10"/>
      <c r="F663" s="10"/>
      <c r="H663" s="10"/>
      <c r="I663" s="10"/>
      <c r="J663" s="10"/>
      <c r="K663" s="10"/>
      <c r="L663" s="10"/>
      <c r="M663" s="10"/>
    </row>
    <row r="664" spans="1:13" ht="15.75" customHeight="1" x14ac:dyDescent="0.2">
      <c r="A664" s="10"/>
      <c r="B664" s="10"/>
      <c r="C664" s="10"/>
      <c r="D664" s="10"/>
      <c r="E664" s="10"/>
      <c r="F664" s="10"/>
      <c r="H664" s="10"/>
      <c r="I664" s="10"/>
      <c r="J664" s="10"/>
      <c r="K664" s="10"/>
      <c r="L664" s="10"/>
      <c r="M664" s="10"/>
    </row>
    <row r="665" spans="1:13" ht="15.75" customHeight="1" x14ac:dyDescent="0.2">
      <c r="A665" s="10"/>
      <c r="B665" s="10"/>
      <c r="C665" s="10"/>
      <c r="D665" s="10"/>
      <c r="E665" s="10"/>
      <c r="F665" s="10"/>
      <c r="H665" s="10"/>
      <c r="I665" s="10"/>
      <c r="J665" s="10"/>
      <c r="K665" s="10"/>
      <c r="L665" s="10"/>
      <c r="M665" s="10"/>
    </row>
    <row r="666" spans="1:13" ht="15.75" customHeight="1" x14ac:dyDescent="0.2">
      <c r="A666" s="10"/>
      <c r="B666" s="10"/>
      <c r="C666" s="10"/>
      <c r="D666" s="10"/>
      <c r="E666" s="10"/>
      <c r="F666" s="10"/>
      <c r="H666" s="10"/>
      <c r="I666" s="10"/>
      <c r="J666" s="10"/>
      <c r="K666" s="10"/>
      <c r="L666" s="10"/>
      <c r="M666" s="10"/>
    </row>
    <row r="667" spans="1:13" ht="15.75" customHeight="1" x14ac:dyDescent="0.2">
      <c r="A667" s="10"/>
      <c r="B667" s="10"/>
      <c r="C667" s="10"/>
      <c r="D667" s="10"/>
      <c r="E667" s="10"/>
      <c r="F667" s="10"/>
      <c r="H667" s="10"/>
      <c r="I667" s="10"/>
      <c r="J667" s="10"/>
      <c r="K667" s="10"/>
      <c r="L667" s="10"/>
      <c r="M667" s="10"/>
    </row>
    <row r="668" spans="1:13" ht="15.75" customHeight="1" x14ac:dyDescent="0.2">
      <c r="A668" s="10"/>
      <c r="B668" s="10"/>
      <c r="C668" s="10"/>
      <c r="D668" s="10"/>
      <c r="E668" s="10"/>
      <c r="F668" s="10"/>
      <c r="H668" s="10"/>
      <c r="I668" s="10"/>
      <c r="J668" s="10"/>
      <c r="K668" s="10"/>
      <c r="L668" s="10"/>
      <c r="M668" s="10"/>
    </row>
    <row r="669" spans="1:13" ht="15.75" customHeight="1" x14ac:dyDescent="0.2">
      <c r="A669" s="10"/>
      <c r="B669" s="10"/>
      <c r="C669" s="10"/>
      <c r="D669" s="10"/>
      <c r="E669" s="10"/>
      <c r="F669" s="10"/>
      <c r="H669" s="10"/>
      <c r="I669" s="10"/>
      <c r="J669" s="10"/>
      <c r="K669" s="10"/>
      <c r="L669" s="10"/>
      <c r="M669" s="10"/>
    </row>
    <row r="670" spans="1:13" ht="15.75" customHeight="1" x14ac:dyDescent="0.2">
      <c r="A670" s="10"/>
      <c r="B670" s="10"/>
      <c r="C670" s="10"/>
      <c r="D670" s="10"/>
      <c r="E670" s="10"/>
      <c r="F670" s="10"/>
      <c r="H670" s="10"/>
      <c r="I670" s="10"/>
      <c r="J670" s="10"/>
      <c r="K670" s="10"/>
      <c r="L670" s="10"/>
      <c r="M670" s="10"/>
    </row>
    <row r="671" spans="1:13" ht="15.75" customHeight="1" x14ac:dyDescent="0.2">
      <c r="A671" s="10"/>
      <c r="B671" s="10"/>
      <c r="C671" s="10"/>
      <c r="D671" s="10"/>
      <c r="E671" s="10"/>
      <c r="F671" s="10"/>
      <c r="H671" s="10"/>
      <c r="I671" s="10"/>
      <c r="J671" s="10"/>
      <c r="K671" s="10"/>
      <c r="L671" s="10"/>
      <c r="M671" s="10"/>
    </row>
    <row r="672" spans="1:13" ht="15.75" customHeight="1" x14ac:dyDescent="0.2">
      <c r="A672" s="10"/>
      <c r="B672" s="10"/>
      <c r="C672" s="10"/>
      <c r="D672" s="10"/>
      <c r="E672" s="10"/>
      <c r="F672" s="10"/>
      <c r="H672" s="10"/>
      <c r="I672" s="10"/>
      <c r="J672" s="10"/>
      <c r="K672" s="10"/>
      <c r="L672" s="10"/>
      <c r="M672" s="10"/>
    </row>
    <row r="673" spans="1:13" ht="15.75" customHeight="1" x14ac:dyDescent="0.2">
      <c r="A673" s="10"/>
      <c r="B673" s="10"/>
      <c r="C673" s="10"/>
      <c r="D673" s="10"/>
      <c r="E673" s="10"/>
      <c r="F673" s="10"/>
      <c r="H673" s="10"/>
      <c r="I673" s="10"/>
      <c r="J673" s="10"/>
      <c r="K673" s="10"/>
      <c r="L673" s="10"/>
      <c r="M673" s="10"/>
    </row>
    <row r="674" spans="1:13" ht="15.75" customHeight="1" x14ac:dyDescent="0.2">
      <c r="A674" s="10"/>
      <c r="B674" s="10"/>
      <c r="C674" s="10"/>
      <c r="D674" s="10"/>
      <c r="E674" s="10"/>
      <c r="F674" s="10"/>
      <c r="H674" s="10"/>
      <c r="I674" s="10"/>
      <c r="J674" s="10"/>
      <c r="K674" s="10"/>
      <c r="L674" s="10"/>
      <c r="M674" s="10"/>
    </row>
    <row r="675" spans="1:13" ht="15.75" customHeight="1" x14ac:dyDescent="0.2">
      <c r="A675" s="10"/>
      <c r="B675" s="10"/>
      <c r="C675" s="10"/>
      <c r="D675" s="10"/>
      <c r="E675" s="10"/>
      <c r="F675" s="10"/>
      <c r="H675" s="10"/>
      <c r="I675" s="10"/>
      <c r="J675" s="10"/>
      <c r="K675" s="10"/>
      <c r="L675" s="10"/>
      <c r="M675" s="10"/>
    </row>
    <row r="676" spans="1:13" ht="15.75" customHeight="1" x14ac:dyDescent="0.2">
      <c r="A676" s="10"/>
      <c r="B676" s="10"/>
      <c r="C676" s="10"/>
      <c r="D676" s="10"/>
      <c r="E676" s="10"/>
      <c r="F676" s="10"/>
      <c r="H676" s="10"/>
      <c r="I676" s="10"/>
      <c r="J676" s="10"/>
      <c r="K676" s="10"/>
      <c r="L676" s="10"/>
      <c r="M676" s="10"/>
    </row>
    <row r="677" spans="1:13" ht="15.75" customHeight="1" x14ac:dyDescent="0.2">
      <c r="A677" s="10"/>
      <c r="B677" s="10"/>
      <c r="C677" s="10"/>
      <c r="D677" s="10"/>
      <c r="E677" s="10"/>
      <c r="F677" s="10"/>
      <c r="H677" s="10"/>
      <c r="I677" s="10"/>
      <c r="J677" s="10"/>
      <c r="K677" s="10"/>
      <c r="L677" s="10"/>
      <c r="M677" s="10"/>
    </row>
    <row r="678" spans="1:13" ht="15.75" customHeight="1" x14ac:dyDescent="0.2">
      <c r="A678" s="10"/>
      <c r="B678" s="10"/>
      <c r="C678" s="10"/>
      <c r="D678" s="10"/>
      <c r="E678" s="10"/>
      <c r="F678" s="10"/>
      <c r="H678" s="10"/>
      <c r="I678" s="10"/>
      <c r="J678" s="10"/>
      <c r="K678" s="10"/>
      <c r="L678" s="10"/>
      <c r="M678" s="10"/>
    </row>
    <row r="679" spans="1:13" ht="15.75" customHeight="1" x14ac:dyDescent="0.2">
      <c r="A679" s="10"/>
      <c r="B679" s="10"/>
      <c r="C679" s="10"/>
      <c r="D679" s="10"/>
      <c r="E679" s="10"/>
      <c r="F679" s="10"/>
      <c r="H679" s="10"/>
      <c r="I679" s="10"/>
      <c r="J679" s="10"/>
      <c r="K679" s="10"/>
      <c r="L679" s="10"/>
      <c r="M679" s="10"/>
    </row>
    <row r="680" spans="1:13" ht="15.75" customHeight="1" x14ac:dyDescent="0.2">
      <c r="A680" s="10"/>
      <c r="B680" s="10"/>
      <c r="C680" s="10"/>
      <c r="D680" s="10"/>
      <c r="E680" s="10"/>
      <c r="F680" s="10"/>
      <c r="H680" s="10"/>
      <c r="I680" s="10"/>
      <c r="J680" s="10"/>
      <c r="K680" s="10"/>
      <c r="L680" s="10"/>
      <c r="M680" s="10"/>
    </row>
    <row r="681" spans="1:13" ht="15.75" customHeight="1" x14ac:dyDescent="0.2">
      <c r="A681" s="10"/>
      <c r="B681" s="10"/>
      <c r="C681" s="10"/>
      <c r="D681" s="10"/>
      <c r="E681" s="10"/>
      <c r="F681" s="10"/>
      <c r="H681" s="10"/>
      <c r="I681" s="10"/>
      <c r="J681" s="10"/>
      <c r="K681" s="10"/>
      <c r="L681" s="10"/>
      <c r="M681" s="10"/>
    </row>
    <row r="682" spans="1:13" ht="15.75" customHeight="1" x14ac:dyDescent="0.2">
      <c r="A682" s="10"/>
      <c r="B682" s="10"/>
      <c r="C682" s="10"/>
      <c r="D682" s="10"/>
      <c r="E682" s="10"/>
      <c r="F682" s="10"/>
      <c r="H682" s="10"/>
      <c r="I682" s="10"/>
      <c r="J682" s="10"/>
      <c r="K682" s="10"/>
      <c r="L682" s="10"/>
      <c r="M682" s="10"/>
    </row>
    <row r="683" spans="1:13" ht="15.75" customHeight="1" x14ac:dyDescent="0.2">
      <c r="A683" s="10"/>
      <c r="B683" s="10"/>
      <c r="C683" s="10"/>
      <c r="D683" s="10"/>
      <c r="E683" s="10"/>
      <c r="F683" s="10"/>
      <c r="H683" s="10"/>
      <c r="I683" s="10"/>
      <c r="J683" s="10"/>
      <c r="K683" s="10"/>
      <c r="L683" s="10"/>
      <c r="M683" s="10"/>
    </row>
    <row r="684" spans="1:13" ht="15.75" customHeight="1" x14ac:dyDescent="0.2">
      <c r="A684" s="10"/>
      <c r="B684" s="10"/>
      <c r="C684" s="10"/>
      <c r="D684" s="10"/>
      <c r="E684" s="10"/>
      <c r="F684" s="10"/>
      <c r="H684" s="10"/>
      <c r="I684" s="10"/>
      <c r="J684" s="10"/>
      <c r="K684" s="10"/>
      <c r="L684" s="10"/>
      <c r="M684" s="10"/>
    </row>
    <row r="685" spans="1:13" ht="15.75" customHeight="1" x14ac:dyDescent="0.2">
      <c r="A685" s="10"/>
      <c r="B685" s="10"/>
      <c r="C685" s="10"/>
      <c r="D685" s="10"/>
      <c r="E685" s="10"/>
      <c r="F685" s="10"/>
      <c r="H685" s="10"/>
      <c r="I685" s="10"/>
      <c r="J685" s="10"/>
      <c r="K685" s="10"/>
      <c r="L685" s="10"/>
      <c r="M685" s="10"/>
    </row>
    <row r="686" spans="1:13" ht="15.75" customHeight="1" x14ac:dyDescent="0.2">
      <c r="A686" s="10"/>
      <c r="B686" s="10"/>
      <c r="C686" s="10"/>
      <c r="D686" s="10"/>
      <c r="E686" s="10"/>
      <c r="F686" s="10"/>
      <c r="H686" s="10"/>
      <c r="I686" s="10"/>
      <c r="J686" s="10"/>
      <c r="K686" s="10"/>
      <c r="L686" s="10"/>
      <c r="M686" s="10"/>
    </row>
    <row r="687" spans="1:13" ht="15.75" customHeight="1" x14ac:dyDescent="0.2">
      <c r="A687" s="10"/>
      <c r="B687" s="10"/>
      <c r="C687" s="10"/>
      <c r="D687" s="10"/>
      <c r="E687" s="10"/>
      <c r="F687" s="10"/>
      <c r="H687" s="10"/>
      <c r="I687" s="10"/>
      <c r="J687" s="10"/>
      <c r="K687" s="10"/>
      <c r="L687" s="10"/>
      <c r="M687" s="10"/>
    </row>
    <row r="688" spans="1:13" ht="15.75" customHeight="1" x14ac:dyDescent="0.2">
      <c r="A688" s="10"/>
      <c r="B688" s="10"/>
      <c r="C688" s="10"/>
      <c r="D688" s="10"/>
      <c r="E688" s="10"/>
      <c r="F688" s="10"/>
      <c r="H688" s="10"/>
      <c r="I688" s="10"/>
      <c r="J688" s="10"/>
      <c r="K688" s="10"/>
      <c r="L688" s="10"/>
      <c r="M688" s="10"/>
    </row>
    <row r="689" spans="1:13" ht="15.75" customHeight="1" x14ac:dyDescent="0.2">
      <c r="A689" s="10"/>
      <c r="B689" s="10"/>
      <c r="C689" s="10"/>
      <c r="D689" s="10"/>
      <c r="E689" s="10"/>
      <c r="F689" s="10"/>
      <c r="H689" s="10"/>
      <c r="I689" s="10"/>
      <c r="J689" s="10"/>
      <c r="K689" s="10"/>
      <c r="L689" s="10"/>
      <c r="M689" s="10"/>
    </row>
    <row r="690" spans="1:13" ht="15.75" customHeight="1" x14ac:dyDescent="0.2">
      <c r="A690" s="10"/>
      <c r="B690" s="10"/>
      <c r="C690" s="10"/>
      <c r="D690" s="10"/>
      <c r="E690" s="10"/>
      <c r="F690" s="10"/>
      <c r="H690" s="10"/>
      <c r="I690" s="10"/>
      <c r="J690" s="10"/>
      <c r="K690" s="10"/>
      <c r="L690" s="10"/>
      <c r="M690" s="10"/>
    </row>
    <row r="691" spans="1:13" ht="15.75" customHeight="1" x14ac:dyDescent="0.2">
      <c r="A691" s="10"/>
      <c r="B691" s="10"/>
      <c r="C691" s="10"/>
      <c r="D691" s="10"/>
      <c r="E691" s="10"/>
      <c r="F691" s="10"/>
      <c r="H691" s="10"/>
      <c r="I691" s="10"/>
      <c r="J691" s="10"/>
      <c r="K691" s="10"/>
      <c r="L691" s="10"/>
      <c r="M691" s="10"/>
    </row>
    <row r="692" spans="1:13" ht="15.75" customHeight="1" x14ac:dyDescent="0.2">
      <c r="A692" s="10"/>
      <c r="B692" s="10"/>
      <c r="C692" s="10"/>
      <c r="D692" s="10"/>
      <c r="E692" s="10"/>
      <c r="F692" s="10"/>
      <c r="H692" s="10"/>
      <c r="I692" s="10"/>
      <c r="J692" s="10"/>
      <c r="K692" s="10"/>
      <c r="L692" s="10"/>
      <c r="M692" s="10"/>
    </row>
    <row r="693" spans="1:13" ht="15.75" customHeight="1" x14ac:dyDescent="0.2">
      <c r="A693" s="10"/>
      <c r="B693" s="10"/>
      <c r="C693" s="10"/>
      <c r="D693" s="10"/>
      <c r="E693" s="10"/>
      <c r="F693" s="10"/>
      <c r="H693" s="10"/>
      <c r="I693" s="10"/>
      <c r="J693" s="10"/>
      <c r="K693" s="10"/>
      <c r="L693" s="10"/>
      <c r="M693" s="10"/>
    </row>
    <row r="694" spans="1:13" ht="15.75" customHeight="1" x14ac:dyDescent="0.2">
      <c r="A694" s="10"/>
      <c r="B694" s="10"/>
      <c r="C694" s="10"/>
      <c r="D694" s="10"/>
      <c r="E694" s="10"/>
      <c r="F694" s="10"/>
      <c r="H694" s="10"/>
      <c r="I694" s="10"/>
      <c r="J694" s="10"/>
      <c r="K694" s="10"/>
      <c r="L694" s="10"/>
      <c r="M694" s="10"/>
    </row>
    <row r="695" spans="1:13" ht="15.75" customHeight="1" x14ac:dyDescent="0.2">
      <c r="A695" s="10"/>
      <c r="B695" s="10"/>
      <c r="C695" s="10"/>
      <c r="D695" s="10"/>
      <c r="E695" s="10"/>
      <c r="F695" s="10"/>
      <c r="H695" s="10"/>
      <c r="I695" s="10"/>
      <c r="J695" s="10"/>
      <c r="K695" s="10"/>
      <c r="L695" s="10"/>
      <c r="M695" s="10"/>
    </row>
    <row r="696" spans="1:13" ht="15.75" customHeight="1" x14ac:dyDescent="0.2">
      <c r="A696" s="10"/>
      <c r="B696" s="10"/>
      <c r="C696" s="10"/>
      <c r="D696" s="10"/>
      <c r="E696" s="10"/>
      <c r="F696" s="10"/>
      <c r="H696" s="10"/>
      <c r="I696" s="10"/>
      <c r="J696" s="10"/>
      <c r="K696" s="10"/>
      <c r="L696" s="10"/>
      <c r="M696" s="10"/>
    </row>
    <row r="697" spans="1:13" ht="15.75" customHeight="1" x14ac:dyDescent="0.2">
      <c r="A697" s="10"/>
      <c r="B697" s="10"/>
      <c r="C697" s="10"/>
      <c r="D697" s="10"/>
      <c r="E697" s="10"/>
      <c r="F697" s="10"/>
      <c r="H697" s="10"/>
      <c r="I697" s="10"/>
      <c r="J697" s="10"/>
      <c r="K697" s="10"/>
      <c r="L697" s="10"/>
      <c r="M697" s="10"/>
    </row>
    <row r="698" spans="1:13" ht="15.75" customHeight="1" x14ac:dyDescent="0.2">
      <c r="A698" s="10"/>
      <c r="B698" s="10"/>
      <c r="C698" s="10"/>
      <c r="D698" s="10"/>
      <c r="E698" s="10"/>
      <c r="F698" s="10"/>
      <c r="H698" s="10"/>
      <c r="I698" s="10"/>
      <c r="J698" s="10"/>
      <c r="K698" s="10"/>
      <c r="L698" s="10"/>
      <c r="M698" s="10"/>
    </row>
    <row r="699" spans="1:13" ht="15.75" customHeight="1" x14ac:dyDescent="0.2">
      <c r="A699" s="10"/>
      <c r="B699" s="10"/>
      <c r="C699" s="10"/>
      <c r="D699" s="10"/>
      <c r="E699" s="10"/>
      <c r="F699" s="10"/>
      <c r="H699" s="10"/>
      <c r="I699" s="10"/>
      <c r="J699" s="10"/>
      <c r="K699" s="10"/>
      <c r="L699" s="10"/>
      <c r="M699" s="10"/>
    </row>
    <row r="700" spans="1:13" ht="15.75" customHeight="1" x14ac:dyDescent="0.2">
      <c r="A700" s="10"/>
      <c r="B700" s="10"/>
      <c r="C700" s="10"/>
      <c r="D700" s="10"/>
      <c r="E700" s="10"/>
      <c r="F700" s="10"/>
      <c r="H700" s="10"/>
      <c r="I700" s="10"/>
      <c r="J700" s="10"/>
      <c r="K700" s="10"/>
      <c r="L700" s="10"/>
      <c r="M700" s="10"/>
    </row>
    <row r="701" spans="1:13" ht="15.75" customHeight="1" x14ac:dyDescent="0.2">
      <c r="A701" s="10"/>
      <c r="B701" s="10"/>
      <c r="C701" s="10"/>
      <c r="D701" s="10"/>
      <c r="E701" s="10"/>
      <c r="F701" s="10"/>
      <c r="H701" s="10"/>
      <c r="I701" s="10"/>
      <c r="J701" s="10"/>
      <c r="K701" s="10"/>
      <c r="L701" s="10"/>
      <c r="M701" s="10"/>
    </row>
    <row r="702" spans="1:13" ht="15.75" customHeight="1" x14ac:dyDescent="0.2">
      <c r="A702" s="10"/>
      <c r="B702" s="10"/>
      <c r="C702" s="10"/>
      <c r="D702" s="10"/>
      <c r="E702" s="10"/>
      <c r="F702" s="10"/>
      <c r="H702" s="10"/>
      <c r="I702" s="10"/>
      <c r="J702" s="10"/>
      <c r="K702" s="10"/>
      <c r="L702" s="10"/>
      <c r="M702" s="10"/>
    </row>
    <row r="703" spans="1:13" ht="15.75" customHeight="1" x14ac:dyDescent="0.2">
      <c r="A703" s="10"/>
      <c r="B703" s="10"/>
      <c r="C703" s="10"/>
      <c r="D703" s="10"/>
      <c r="E703" s="10"/>
      <c r="F703" s="10"/>
      <c r="H703" s="10"/>
      <c r="I703" s="10"/>
      <c r="J703" s="10"/>
      <c r="K703" s="10"/>
      <c r="L703" s="10"/>
      <c r="M703" s="10"/>
    </row>
    <row r="704" spans="1:13" ht="15.75" customHeight="1" x14ac:dyDescent="0.2">
      <c r="A704" s="10"/>
      <c r="B704" s="10"/>
      <c r="C704" s="10"/>
      <c r="D704" s="10"/>
      <c r="E704" s="10"/>
      <c r="F704" s="10"/>
      <c r="H704" s="10"/>
      <c r="I704" s="10"/>
      <c r="J704" s="10"/>
      <c r="K704" s="10"/>
      <c r="L704" s="10"/>
      <c r="M704" s="10"/>
    </row>
    <row r="705" spans="1:13" ht="15.75" customHeight="1" x14ac:dyDescent="0.2">
      <c r="A705" s="10"/>
      <c r="B705" s="10"/>
      <c r="C705" s="10"/>
      <c r="D705" s="10"/>
      <c r="E705" s="10"/>
      <c r="F705" s="10"/>
      <c r="H705" s="10"/>
      <c r="I705" s="10"/>
      <c r="J705" s="10"/>
      <c r="K705" s="10"/>
      <c r="L705" s="10"/>
      <c r="M705" s="10"/>
    </row>
    <row r="706" spans="1:13" ht="15.75" customHeight="1" x14ac:dyDescent="0.2">
      <c r="A706" s="10"/>
      <c r="B706" s="10"/>
      <c r="C706" s="10"/>
      <c r="D706" s="10"/>
      <c r="E706" s="10"/>
      <c r="F706" s="10"/>
      <c r="H706" s="10"/>
      <c r="I706" s="10"/>
      <c r="J706" s="10"/>
      <c r="K706" s="10"/>
      <c r="L706" s="10"/>
      <c r="M706" s="10"/>
    </row>
    <row r="707" spans="1:13" ht="15.75" customHeight="1" x14ac:dyDescent="0.2">
      <c r="A707" s="10"/>
      <c r="B707" s="10"/>
      <c r="C707" s="10"/>
      <c r="D707" s="10"/>
      <c r="E707" s="10"/>
      <c r="F707" s="10"/>
      <c r="H707" s="10"/>
      <c r="I707" s="10"/>
      <c r="J707" s="10"/>
      <c r="K707" s="10"/>
      <c r="L707" s="10"/>
      <c r="M707" s="10"/>
    </row>
    <row r="708" spans="1:13" ht="15.75" customHeight="1" x14ac:dyDescent="0.2">
      <c r="A708" s="10"/>
      <c r="B708" s="10"/>
      <c r="C708" s="10"/>
      <c r="D708" s="10"/>
      <c r="E708" s="10"/>
      <c r="F708" s="10"/>
      <c r="H708" s="10"/>
      <c r="I708" s="10"/>
      <c r="J708" s="10"/>
      <c r="K708" s="10"/>
      <c r="L708" s="10"/>
      <c r="M708" s="10"/>
    </row>
    <row r="709" spans="1:13" ht="15.75" customHeight="1" x14ac:dyDescent="0.2">
      <c r="A709" s="10"/>
      <c r="B709" s="10"/>
      <c r="C709" s="10"/>
      <c r="D709" s="10"/>
      <c r="E709" s="10"/>
      <c r="F709" s="10"/>
      <c r="H709" s="10"/>
      <c r="I709" s="10"/>
      <c r="J709" s="10"/>
      <c r="K709" s="10"/>
      <c r="L709" s="10"/>
      <c r="M709" s="10"/>
    </row>
    <row r="710" spans="1:13" ht="15.75" customHeight="1" x14ac:dyDescent="0.2">
      <c r="A710" s="10"/>
      <c r="B710" s="10"/>
      <c r="C710" s="10"/>
      <c r="D710" s="10"/>
      <c r="E710" s="10"/>
      <c r="F710" s="10"/>
      <c r="H710" s="10"/>
      <c r="I710" s="10"/>
      <c r="J710" s="10"/>
      <c r="K710" s="10"/>
      <c r="L710" s="10"/>
      <c r="M710" s="10"/>
    </row>
    <row r="711" spans="1:13" ht="15.75" customHeight="1" x14ac:dyDescent="0.2">
      <c r="A711" s="10"/>
      <c r="B711" s="10"/>
      <c r="C711" s="10"/>
      <c r="D711" s="10"/>
      <c r="E711" s="10"/>
      <c r="F711" s="10"/>
      <c r="H711" s="10"/>
      <c r="I711" s="10"/>
      <c r="J711" s="10"/>
      <c r="K711" s="10"/>
      <c r="L711" s="10"/>
      <c r="M711" s="10"/>
    </row>
    <row r="712" spans="1:13" ht="15.75" customHeight="1" x14ac:dyDescent="0.2">
      <c r="A712" s="10"/>
      <c r="B712" s="10"/>
      <c r="C712" s="10"/>
      <c r="D712" s="10"/>
      <c r="E712" s="10"/>
      <c r="F712" s="10"/>
      <c r="H712" s="10"/>
      <c r="I712" s="10"/>
      <c r="J712" s="10"/>
      <c r="K712" s="10"/>
      <c r="L712" s="10"/>
      <c r="M712" s="10"/>
    </row>
    <row r="713" spans="1:13" ht="15.75" customHeight="1" x14ac:dyDescent="0.2">
      <c r="A713" s="10"/>
      <c r="B713" s="10"/>
      <c r="C713" s="10"/>
      <c r="D713" s="10"/>
      <c r="E713" s="10"/>
      <c r="F713" s="10"/>
      <c r="H713" s="10"/>
      <c r="I713" s="10"/>
      <c r="J713" s="10"/>
      <c r="K713" s="10"/>
      <c r="L713" s="10"/>
      <c r="M713" s="10"/>
    </row>
    <row r="714" spans="1:13" ht="15.75" customHeight="1" x14ac:dyDescent="0.2">
      <c r="A714" s="10"/>
      <c r="B714" s="10"/>
      <c r="C714" s="10"/>
      <c r="D714" s="10"/>
      <c r="E714" s="10"/>
      <c r="F714" s="10"/>
      <c r="H714" s="10"/>
      <c r="I714" s="10"/>
      <c r="J714" s="10"/>
      <c r="K714" s="10"/>
      <c r="L714" s="10"/>
      <c r="M714" s="10"/>
    </row>
    <row r="715" spans="1:13" ht="15.75" customHeight="1" x14ac:dyDescent="0.2">
      <c r="A715" s="10"/>
      <c r="B715" s="10"/>
      <c r="C715" s="10"/>
      <c r="D715" s="10"/>
      <c r="E715" s="10"/>
      <c r="F715" s="10"/>
      <c r="H715" s="10"/>
      <c r="I715" s="10"/>
      <c r="J715" s="10"/>
      <c r="K715" s="10"/>
      <c r="L715" s="10"/>
      <c r="M715" s="10"/>
    </row>
    <row r="716" spans="1:13" ht="15.75" customHeight="1" x14ac:dyDescent="0.2">
      <c r="A716" s="10"/>
      <c r="B716" s="10"/>
      <c r="C716" s="10"/>
      <c r="D716" s="10"/>
      <c r="E716" s="10"/>
      <c r="F716" s="10"/>
      <c r="H716" s="10"/>
      <c r="I716" s="10"/>
      <c r="J716" s="10"/>
      <c r="K716" s="10"/>
      <c r="L716" s="10"/>
      <c r="M716" s="10"/>
    </row>
    <row r="717" spans="1:13" ht="15.75" customHeight="1" x14ac:dyDescent="0.2">
      <c r="A717" s="10"/>
      <c r="B717" s="10"/>
      <c r="C717" s="10"/>
      <c r="D717" s="10"/>
      <c r="E717" s="10"/>
      <c r="F717" s="10"/>
      <c r="H717" s="10"/>
      <c r="I717" s="10"/>
      <c r="J717" s="10"/>
      <c r="K717" s="10"/>
      <c r="L717" s="10"/>
      <c r="M717" s="10"/>
    </row>
    <row r="718" spans="1:13" ht="15.75" customHeight="1" x14ac:dyDescent="0.2">
      <c r="A718" s="10"/>
      <c r="B718" s="10"/>
      <c r="C718" s="10"/>
      <c r="D718" s="10"/>
      <c r="E718" s="10"/>
      <c r="F718" s="10"/>
      <c r="H718" s="10"/>
      <c r="I718" s="10"/>
      <c r="J718" s="10"/>
      <c r="K718" s="10"/>
      <c r="L718" s="10"/>
      <c r="M718" s="10"/>
    </row>
    <row r="719" spans="1:13" ht="15.75" customHeight="1" x14ac:dyDescent="0.2">
      <c r="A719" s="10"/>
      <c r="B719" s="10"/>
      <c r="C719" s="10"/>
      <c r="D719" s="10"/>
      <c r="E719" s="10"/>
      <c r="F719" s="10"/>
      <c r="H719" s="10"/>
      <c r="I719" s="10"/>
      <c r="J719" s="10"/>
      <c r="K719" s="10"/>
      <c r="L719" s="10"/>
      <c r="M719" s="10"/>
    </row>
    <row r="720" spans="1:13" ht="15.75" customHeight="1" x14ac:dyDescent="0.2">
      <c r="A720" s="10"/>
      <c r="B720" s="10"/>
      <c r="C720" s="10"/>
      <c r="D720" s="10"/>
      <c r="E720" s="10"/>
      <c r="F720" s="10"/>
      <c r="H720" s="10"/>
      <c r="I720" s="10"/>
      <c r="J720" s="10"/>
      <c r="K720" s="10"/>
      <c r="L720" s="10"/>
      <c r="M720" s="10"/>
    </row>
    <row r="721" spans="1:13" ht="15.75" customHeight="1" x14ac:dyDescent="0.2">
      <c r="A721" s="10"/>
      <c r="B721" s="10"/>
      <c r="C721" s="10"/>
      <c r="D721" s="10"/>
      <c r="E721" s="10"/>
      <c r="F721" s="10"/>
      <c r="H721" s="10"/>
      <c r="I721" s="10"/>
      <c r="J721" s="10"/>
      <c r="K721" s="10"/>
      <c r="L721" s="10"/>
      <c r="M721" s="10"/>
    </row>
    <row r="722" spans="1:13" ht="15.75" customHeight="1" x14ac:dyDescent="0.2">
      <c r="A722" s="10"/>
      <c r="B722" s="10"/>
      <c r="C722" s="10"/>
      <c r="D722" s="10"/>
      <c r="E722" s="10"/>
      <c r="F722" s="10"/>
      <c r="H722" s="10"/>
      <c r="I722" s="10"/>
      <c r="J722" s="10"/>
      <c r="K722" s="10"/>
      <c r="L722" s="10"/>
      <c r="M722" s="10"/>
    </row>
    <row r="723" spans="1:13" ht="15.75" customHeight="1" x14ac:dyDescent="0.2">
      <c r="A723" s="10"/>
      <c r="B723" s="10"/>
      <c r="C723" s="10"/>
      <c r="D723" s="10"/>
      <c r="E723" s="10"/>
      <c r="F723" s="10"/>
      <c r="H723" s="10"/>
      <c r="I723" s="10"/>
      <c r="J723" s="10"/>
      <c r="K723" s="10"/>
      <c r="L723" s="10"/>
      <c r="M723" s="10"/>
    </row>
    <row r="724" spans="1:13" ht="15.75" customHeight="1" x14ac:dyDescent="0.2">
      <c r="A724" s="10"/>
      <c r="B724" s="10"/>
      <c r="C724" s="10"/>
      <c r="D724" s="10"/>
      <c r="E724" s="10"/>
      <c r="F724" s="10"/>
      <c r="H724" s="10"/>
      <c r="I724" s="10"/>
      <c r="J724" s="10"/>
      <c r="K724" s="10"/>
      <c r="L724" s="10"/>
      <c r="M724" s="10"/>
    </row>
    <row r="725" spans="1:13" ht="15.75" customHeight="1" x14ac:dyDescent="0.2">
      <c r="A725" s="10"/>
      <c r="B725" s="10"/>
      <c r="C725" s="10"/>
      <c r="D725" s="10"/>
      <c r="E725" s="10"/>
      <c r="F725" s="10"/>
      <c r="H725" s="10"/>
      <c r="I725" s="10"/>
      <c r="J725" s="10"/>
      <c r="K725" s="10"/>
      <c r="L725" s="10"/>
      <c r="M725" s="10"/>
    </row>
    <row r="726" spans="1:13" ht="15.75" customHeight="1" x14ac:dyDescent="0.2">
      <c r="A726" s="10"/>
      <c r="B726" s="10"/>
      <c r="C726" s="10"/>
      <c r="D726" s="10"/>
      <c r="E726" s="10"/>
      <c r="F726" s="10"/>
      <c r="H726" s="10"/>
      <c r="I726" s="10"/>
      <c r="J726" s="10"/>
      <c r="K726" s="10"/>
      <c r="L726" s="10"/>
      <c r="M726" s="10"/>
    </row>
    <row r="727" spans="1:13" ht="15.75" customHeight="1" x14ac:dyDescent="0.2">
      <c r="A727" s="10"/>
      <c r="B727" s="10"/>
      <c r="C727" s="10"/>
      <c r="D727" s="10"/>
      <c r="E727" s="10"/>
      <c r="F727" s="10"/>
      <c r="H727" s="10"/>
      <c r="I727" s="10"/>
      <c r="J727" s="10"/>
      <c r="K727" s="10"/>
      <c r="L727" s="10"/>
      <c r="M727" s="10"/>
    </row>
    <row r="728" spans="1:13" ht="15.75" customHeight="1" x14ac:dyDescent="0.2">
      <c r="A728" s="10"/>
      <c r="B728" s="10"/>
      <c r="C728" s="10"/>
      <c r="D728" s="10"/>
      <c r="E728" s="10"/>
      <c r="F728" s="10"/>
      <c r="H728" s="10"/>
      <c r="I728" s="10"/>
      <c r="J728" s="10"/>
      <c r="K728" s="10"/>
      <c r="L728" s="10"/>
      <c r="M728" s="10"/>
    </row>
    <row r="729" spans="1:13" ht="15.75" customHeight="1" x14ac:dyDescent="0.2">
      <c r="A729" s="10"/>
      <c r="B729" s="10"/>
      <c r="C729" s="10"/>
      <c r="D729" s="10"/>
      <c r="E729" s="10"/>
      <c r="F729" s="10"/>
      <c r="H729" s="10"/>
      <c r="I729" s="10"/>
      <c r="J729" s="10"/>
      <c r="K729" s="10"/>
      <c r="L729" s="10"/>
      <c r="M729" s="10"/>
    </row>
    <row r="730" spans="1:13" ht="15.75" customHeight="1" x14ac:dyDescent="0.2">
      <c r="A730" s="10"/>
      <c r="B730" s="10"/>
      <c r="C730" s="10"/>
      <c r="D730" s="10"/>
      <c r="E730" s="10"/>
      <c r="F730" s="10"/>
      <c r="H730" s="10"/>
      <c r="I730" s="10"/>
      <c r="J730" s="10"/>
      <c r="K730" s="10"/>
      <c r="L730" s="10"/>
      <c r="M730" s="10"/>
    </row>
    <row r="731" spans="1:13" ht="15.75" customHeight="1" x14ac:dyDescent="0.2">
      <c r="A731" s="10"/>
      <c r="B731" s="10"/>
      <c r="C731" s="10"/>
      <c r="D731" s="10"/>
      <c r="E731" s="10"/>
      <c r="F731" s="10"/>
      <c r="H731" s="10"/>
      <c r="I731" s="10"/>
      <c r="J731" s="10"/>
      <c r="K731" s="10"/>
      <c r="L731" s="10"/>
      <c r="M731" s="10"/>
    </row>
    <row r="732" spans="1:13" ht="15.75" customHeight="1" x14ac:dyDescent="0.2">
      <c r="A732" s="10"/>
      <c r="B732" s="10"/>
      <c r="C732" s="10"/>
      <c r="D732" s="10"/>
      <c r="E732" s="10"/>
      <c r="F732" s="10"/>
      <c r="H732" s="10"/>
      <c r="I732" s="10"/>
      <c r="J732" s="10"/>
      <c r="K732" s="10"/>
      <c r="L732" s="10"/>
      <c r="M732" s="10"/>
    </row>
    <row r="733" spans="1:13" ht="15.75" customHeight="1" x14ac:dyDescent="0.2">
      <c r="A733" s="10"/>
      <c r="B733" s="10"/>
      <c r="C733" s="10"/>
      <c r="D733" s="10"/>
      <c r="E733" s="10"/>
      <c r="F733" s="10"/>
      <c r="H733" s="10"/>
      <c r="I733" s="10"/>
      <c r="J733" s="10"/>
      <c r="K733" s="10"/>
      <c r="L733" s="10"/>
      <c r="M733" s="10"/>
    </row>
    <row r="734" spans="1:13" ht="15.75" customHeight="1" x14ac:dyDescent="0.2">
      <c r="A734" s="10"/>
      <c r="B734" s="10"/>
      <c r="C734" s="10"/>
      <c r="D734" s="10"/>
      <c r="E734" s="10"/>
      <c r="F734" s="10"/>
      <c r="H734" s="10"/>
      <c r="I734" s="10"/>
      <c r="J734" s="10"/>
      <c r="K734" s="10"/>
      <c r="L734" s="10"/>
      <c r="M734" s="10"/>
    </row>
    <row r="735" spans="1:13" ht="15.75" customHeight="1" x14ac:dyDescent="0.2">
      <c r="A735" s="10"/>
      <c r="B735" s="10"/>
      <c r="C735" s="10"/>
      <c r="D735" s="10"/>
      <c r="E735" s="10"/>
      <c r="F735" s="10"/>
      <c r="H735" s="10"/>
      <c r="I735" s="10"/>
      <c r="J735" s="10"/>
      <c r="K735" s="10"/>
      <c r="L735" s="10"/>
      <c r="M735" s="10"/>
    </row>
    <row r="736" spans="1:13" ht="15.75" customHeight="1" x14ac:dyDescent="0.2">
      <c r="A736" s="10"/>
      <c r="B736" s="10"/>
      <c r="C736" s="10"/>
      <c r="D736" s="10"/>
      <c r="E736" s="10"/>
      <c r="F736" s="10"/>
      <c r="H736" s="10"/>
      <c r="I736" s="10"/>
      <c r="J736" s="10"/>
      <c r="K736" s="10"/>
      <c r="L736" s="10"/>
      <c r="M736" s="10"/>
    </row>
    <row r="737" spans="1:13" ht="15.75" customHeight="1" x14ac:dyDescent="0.2">
      <c r="A737" s="10"/>
      <c r="B737" s="10"/>
      <c r="C737" s="10"/>
      <c r="D737" s="10"/>
      <c r="E737" s="10"/>
      <c r="F737" s="10"/>
      <c r="H737" s="10"/>
      <c r="I737" s="10"/>
      <c r="J737" s="10"/>
      <c r="K737" s="10"/>
      <c r="L737" s="10"/>
      <c r="M737" s="10"/>
    </row>
    <row r="738" spans="1:13" ht="15.75" customHeight="1" x14ac:dyDescent="0.2">
      <c r="A738" s="10"/>
      <c r="B738" s="10"/>
      <c r="C738" s="10"/>
      <c r="D738" s="10"/>
      <c r="E738" s="10"/>
      <c r="F738" s="10"/>
      <c r="H738" s="10"/>
      <c r="I738" s="10"/>
      <c r="J738" s="10"/>
      <c r="K738" s="10"/>
      <c r="L738" s="10"/>
      <c r="M738" s="10"/>
    </row>
    <row r="739" spans="1:13" ht="15.75" customHeight="1" x14ac:dyDescent="0.2">
      <c r="A739" s="10"/>
      <c r="B739" s="10"/>
      <c r="C739" s="10"/>
      <c r="D739" s="10"/>
      <c r="E739" s="10"/>
      <c r="F739" s="10"/>
      <c r="H739" s="10"/>
      <c r="I739" s="10"/>
      <c r="J739" s="10"/>
      <c r="K739" s="10"/>
      <c r="L739" s="10"/>
      <c r="M739" s="10"/>
    </row>
    <row r="740" spans="1:13" ht="15.75" customHeight="1" x14ac:dyDescent="0.2">
      <c r="A740" s="10"/>
      <c r="B740" s="10"/>
      <c r="C740" s="10"/>
      <c r="D740" s="10"/>
      <c r="E740" s="10"/>
      <c r="F740" s="10"/>
      <c r="H740" s="10"/>
      <c r="I740" s="10"/>
      <c r="J740" s="10"/>
      <c r="K740" s="10"/>
      <c r="L740" s="10"/>
      <c r="M740" s="10"/>
    </row>
    <row r="741" spans="1:13" ht="15.75" customHeight="1" x14ac:dyDescent="0.2">
      <c r="A741" s="10"/>
      <c r="B741" s="10"/>
      <c r="C741" s="10"/>
      <c r="D741" s="10"/>
      <c r="E741" s="10"/>
      <c r="F741" s="10"/>
      <c r="H741" s="10"/>
      <c r="I741" s="10"/>
      <c r="J741" s="10"/>
      <c r="K741" s="10"/>
      <c r="L741" s="10"/>
      <c r="M741" s="10"/>
    </row>
    <row r="742" spans="1:13" ht="15.75" customHeight="1" x14ac:dyDescent="0.2">
      <c r="A742" s="10"/>
      <c r="B742" s="10"/>
      <c r="C742" s="10"/>
      <c r="D742" s="10"/>
      <c r="E742" s="10"/>
      <c r="F742" s="10"/>
      <c r="H742" s="10"/>
      <c r="I742" s="10"/>
      <c r="J742" s="10"/>
      <c r="K742" s="10"/>
      <c r="L742" s="10"/>
      <c r="M742" s="10"/>
    </row>
    <row r="743" spans="1:13" ht="15.75" customHeight="1" x14ac:dyDescent="0.2">
      <c r="A743" s="10"/>
      <c r="B743" s="10"/>
      <c r="C743" s="10"/>
      <c r="D743" s="10"/>
      <c r="E743" s="10"/>
      <c r="F743" s="10"/>
      <c r="H743" s="10"/>
      <c r="I743" s="10"/>
      <c r="J743" s="10"/>
      <c r="K743" s="10"/>
      <c r="L743" s="10"/>
      <c r="M743" s="10"/>
    </row>
    <row r="744" spans="1:13" ht="15.75" customHeight="1" x14ac:dyDescent="0.2">
      <c r="A744" s="10"/>
      <c r="B744" s="10"/>
      <c r="C744" s="10"/>
      <c r="D744" s="10"/>
      <c r="E744" s="10"/>
      <c r="F744" s="10"/>
      <c r="H744" s="10"/>
      <c r="I744" s="10"/>
      <c r="J744" s="10"/>
      <c r="K744" s="10"/>
      <c r="L744" s="10"/>
      <c r="M744" s="10"/>
    </row>
    <row r="745" spans="1:13" ht="15.75" customHeight="1" x14ac:dyDescent="0.2">
      <c r="A745" s="10"/>
      <c r="B745" s="10"/>
      <c r="C745" s="10"/>
      <c r="D745" s="10"/>
      <c r="E745" s="10"/>
      <c r="F745" s="10"/>
      <c r="H745" s="10"/>
      <c r="I745" s="10"/>
      <c r="J745" s="10"/>
      <c r="K745" s="10"/>
      <c r="L745" s="10"/>
      <c r="M745" s="10"/>
    </row>
    <row r="746" spans="1:13" ht="15.75" customHeight="1" x14ac:dyDescent="0.2">
      <c r="A746" s="10"/>
      <c r="B746" s="10"/>
      <c r="C746" s="10"/>
      <c r="D746" s="10"/>
      <c r="E746" s="10"/>
      <c r="F746" s="10"/>
      <c r="H746" s="10"/>
      <c r="I746" s="10"/>
      <c r="J746" s="10"/>
      <c r="K746" s="10"/>
      <c r="L746" s="10"/>
      <c r="M746" s="10"/>
    </row>
    <row r="747" spans="1:13" ht="15.75" customHeight="1" x14ac:dyDescent="0.2">
      <c r="A747" s="10"/>
      <c r="B747" s="10"/>
      <c r="C747" s="10"/>
      <c r="D747" s="10"/>
      <c r="E747" s="10"/>
      <c r="F747" s="10"/>
      <c r="H747" s="10"/>
      <c r="I747" s="10"/>
      <c r="J747" s="10"/>
      <c r="K747" s="10"/>
      <c r="L747" s="10"/>
      <c r="M747" s="10"/>
    </row>
    <row r="748" spans="1:13" ht="15.75" customHeight="1" x14ac:dyDescent="0.2">
      <c r="A748" s="10"/>
      <c r="B748" s="10"/>
      <c r="C748" s="10"/>
      <c r="D748" s="10"/>
      <c r="E748" s="10"/>
      <c r="F748" s="10"/>
      <c r="H748" s="10"/>
      <c r="I748" s="10"/>
      <c r="J748" s="10"/>
      <c r="K748" s="10"/>
      <c r="L748" s="10"/>
      <c r="M748" s="10"/>
    </row>
    <row r="749" spans="1:13" ht="15.75" customHeight="1" x14ac:dyDescent="0.2">
      <c r="A749" s="10"/>
      <c r="B749" s="10"/>
      <c r="C749" s="10"/>
      <c r="D749" s="10"/>
      <c r="E749" s="10"/>
      <c r="F749" s="10"/>
      <c r="H749" s="10"/>
      <c r="I749" s="10"/>
      <c r="J749" s="10"/>
      <c r="K749" s="10"/>
      <c r="L749" s="10"/>
      <c r="M749" s="10"/>
    </row>
    <row r="750" spans="1:13" ht="15.75" customHeight="1" x14ac:dyDescent="0.2">
      <c r="A750" s="10"/>
      <c r="B750" s="10"/>
      <c r="C750" s="10"/>
      <c r="D750" s="10"/>
      <c r="E750" s="10"/>
      <c r="F750" s="10"/>
      <c r="H750" s="10"/>
      <c r="I750" s="10"/>
      <c r="J750" s="10"/>
      <c r="K750" s="10"/>
      <c r="L750" s="10"/>
      <c r="M750" s="10"/>
    </row>
    <row r="751" spans="1:13" ht="15.75" customHeight="1" x14ac:dyDescent="0.2">
      <c r="A751" s="10"/>
      <c r="B751" s="10"/>
      <c r="C751" s="10"/>
      <c r="D751" s="10"/>
      <c r="E751" s="10"/>
      <c r="F751" s="10"/>
      <c r="H751" s="10"/>
      <c r="I751" s="10"/>
      <c r="J751" s="10"/>
      <c r="K751" s="10"/>
      <c r="L751" s="10"/>
      <c r="M751" s="10"/>
    </row>
    <row r="752" spans="1:13" ht="15.75" customHeight="1" x14ac:dyDescent="0.2">
      <c r="A752" s="10"/>
      <c r="B752" s="10"/>
      <c r="C752" s="10"/>
      <c r="D752" s="10"/>
      <c r="E752" s="10"/>
      <c r="F752" s="10"/>
      <c r="H752" s="10"/>
      <c r="I752" s="10"/>
      <c r="J752" s="10"/>
      <c r="K752" s="10"/>
      <c r="L752" s="10"/>
      <c r="M752" s="10"/>
    </row>
    <row r="753" spans="1:13" ht="15.75" customHeight="1" x14ac:dyDescent="0.2">
      <c r="A753" s="10"/>
      <c r="B753" s="10"/>
      <c r="C753" s="10"/>
      <c r="D753" s="10"/>
      <c r="E753" s="10"/>
      <c r="F753" s="10"/>
      <c r="H753" s="10"/>
      <c r="I753" s="10"/>
      <c r="J753" s="10"/>
      <c r="K753" s="10"/>
      <c r="L753" s="10"/>
      <c r="M753" s="10"/>
    </row>
    <row r="754" spans="1:13" ht="15.75" customHeight="1" x14ac:dyDescent="0.2">
      <c r="A754" s="10"/>
      <c r="B754" s="10"/>
      <c r="C754" s="10"/>
      <c r="D754" s="10"/>
      <c r="E754" s="10"/>
      <c r="F754" s="10"/>
      <c r="H754" s="10"/>
      <c r="I754" s="10"/>
      <c r="J754" s="10"/>
      <c r="K754" s="10"/>
      <c r="L754" s="10"/>
      <c r="M754" s="10"/>
    </row>
    <row r="755" spans="1:13" ht="15.75" customHeight="1" x14ac:dyDescent="0.2">
      <c r="A755" s="10"/>
      <c r="B755" s="10"/>
      <c r="C755" s="10"/>
      <c r="D755" s="10"/>
      <c r="E755" s="10"/>
      <c r="F755" s="10"/>
      <c r="H755" s="10"/>
      <c r="I755" s="10"/>
      <c r="J755" s="10"/>
      <c r="K755" s="10"/>
      <c r="L755" s="10"/>
      <c r="M755" s="10"/>
    </row>
    <row r="756" spans="1:13" ht="15.75" customHeight="1" x14ac:dyDescent="0.2">
      <c r="A756" s="10"/>
      <c r="B756" s="10"/>
      <c r="C756" s="10"/>
      <c r="D756" s="10"/>
      <c r="E756" s="10"/>
      <c r="F756" s="10"/>
      <c r="H756" s="10"/>
      <c r="I756" s="10"/>
      <c r="J756" s="10"/>
      <c r="K756" s="10"/>
      <c r="L756" s="10"/>
      <c r="M756" s="10"/>
    </row>
    <row r="757" spans="1:13" ht="15.75" customHeight="1" x14ac:dyDescent="0.2">
      <c r="A757" s="10"/>
      <c r="B757" s="10"/>
      <c r="C757" s="10"/>
      <c r="D757" s="10"/>
      <c r="E757" s="10"/>
      <c r="F757" s="10"/>
      <c r="H757" s="10"/>
      <c r="I757" s="10"/>
      <c r="J757" s="10"/>
      <c r="K757" s="10"/>
      <c r="L757" s="10"/>
      <c r="M757" s="10"/>
    </row>
    <row r="758" spans="1:13" ht="15.75" customHeight="1" x14ac:dyDescent="0.2">
      <c r="A758" s="10"/>
      <c r="B758" s="10"/>
      <c r="C758" s="10"/>
      <c r="D758" s="10"/>
      <c r="E758" s="10"/>
      <c r="F758" s="10"/>
      <c r="H758" s="10"/>
      <c r="I758" s="10"/>
      <c r="J758" s="10"/>
      <c r="K758" s="10"/>
      <c r="L758" s="10"/>
      <c r="M758" s="10"/>
    </row>
    <row r="759" spans="1:13" ht="15.75" customHeight="1" x14ac:dyDescent="0.2">
      <c r="A759" s="10"/>
      <c r="B759" s="10"/>
      <c r="C759" s="10"/>
      <c r="D759" s="10"/>
      <c r="E759" s="10"/>
      <c r="F759" s="10"/>
      <c r="H759" s="10"/>
      <c r="I759" s="10"/>
      <c r="J759" s="10"/>
      <c r="K759" s="10"/>
      <c r="L759" s="10"/>
      <c r="M759" s="10"/>
    </row>
    <row r="760" spans="1:13" ht="15.75" customHeight="1" x14ac:dyDescent="0.2">
      <c r="A760" s="10"/>
      <c r="B760" s="10"/>
      <c r="C760" s="10"/>
      <c r="D760" s="10"/>
      <c r="E760" s="10"/>
      <c r="F760" s="10"/>
      <c r="H760" s="10"/>
      <c r="I760" s="10"/>
      <c r="J760" s="10"/>
      <c r="K760" s="10"/>
      <c r="L760" s="10"/>
      <c r="M760" s="10"/>
    </row>
    <row r="761" spans="1:13" ht="15.75" customHeight="1" x14ac:dyDescent="0.2">
      <c r="A761" s="10"/>
      <c r="B761" s="10"/>
      <c r="C761" s="10"/>
      <c r="D761" s="10"/>
      <c r="E761" s="10"/>
      <c r="F761" s="10"/>
      <c r="H761" s="10"/>
      <c r="I761" s="10"/>
      <c r="J761" s="10"/>
      <c r="K761" s="10"/>
      <c r="L761" s="10"/>
      <c r="M761" s="10"/>
    </row>
    <row r="762" spans="1:13" ht="15.75" customHeight="1" x14ac:dyDescent="0.2">
      <c r="A762" s="10"/>
      <c r="B762" s="10"/>
      <c r="C762" s="10"/>
      <c r="D762" s="10"/>
      <c r="E762" s="10"/>
      <c r="F762" s="10"/>
      <c r="H762" s="10"/>
      <c r="I762" s="10"/>
      <c r="J762" s="10"/>
      <c r="K762" s="10"/>
      <c r="L762" s="10"/>
      <c r="M762" s="10"/>
    </row>
    <row r="763" spans="1:13" ht="15.75" customHeight="1" x14ac:dyDescent="0.2">
      <c r="A763" s="10"/>
      <c r="B763" s="10"/>
      <c r="C763" s="10"/>
      <c r="D763" s="10"/>
      <c r="E763" s="10"/>
      <c r="F763" s="10"/>
      <c r="H763" s="10"/>
      <c r="I763" s="10"/>
      <c r="J763" s="10"/>
      <c r="K763" s="10"/>
      <c r="L763" s="10"/>
      <c r="M763" s="10"/>
    </row>
    <row r="764" spans="1:13" ht="15.75" customHeight="1" x14ac:dyDescent="0.2">
      <c r="A764" s="10"/>
      <c r="B764" s="10"/>
      <c r="C764" s="10"/>
      <c r="D764" s="10"/>
      <c r="E764" s="10"/>
      <c r="F764" s="10"/>
      <c r="H764" s="10"/>
      <c r="I764" s="10"/>
      <c r="J764" s="10"/>
      <c r="K764" s="10"/>
      <c r="L764" s="10"/>
      <c r="M764" s="10"/>
    </row>
    <row r="765" spans="1:13" ht="15.75" customHeight="1" x14ac:dyDescent="0.2">
      <c r="A765" s="10"/>
      <c r="B765" s="10"/>
      <c r="C765" s="10"/>
      <c r="D765" s="10"/>
      <c r="E765" s="10"/>
      <c r="F765" s="10"/>
      <c r="H765" s="10"/>
      <c r="I765" s="10"/>
      <c r="J765" s="10"/>
      <c r="K765" s="10"/>
      <c r="L765" s="10"/>
      <c r="M765" s="10"/>
    </row>
    <row r="766" spans="1:13" ht="15.75" customHeight="1" x14ac:dyDescent="0.2">
      <c r="A766" s="10"/>
      <c r="B766" s="10"/>
      <c r="C766" s="10"/>
      <c r="D766" s="10"/>
      <c r="E766" s="10"/>
      <c r="F766" s="10"/>
      <c r="H766" s="10"/>
      <c r="I766" s="10"/>
      <c r="J766" s="10"/>
      <c r="K766" s="10"/>
      <c r="L766" s="10"/>
      <c r="M766" s="10"/>
    </row>
    <row r="767" spans="1:13" ht="15.75" customHeight="1" x14ac:dyDescent="0.2">
      <c r="A767" s="10"/>
      <c r="B767" s="10"/>
      <c r="C767" s="10"/>
      <c r="D767" s="10"/>
      <c r="E767" s="10"/>
      <c r="F767" s="10"/>
      <c r="H767" s="10"/>
      <c r="I767" s="10"/>
      <c r="J767" s="10"/>
      <c r="K767" s="10"/>
      <c r="L767" s="10"/>
      <c r="M767" s="10"/>
    </row>
    <row r="768" spans="1:13" ht="15.75" customHeight="1" x14ac:dyDescent="0.2">
      <c r="A768" s="10"/>
      <c r="B768" s="10"/>
      <c r="C768" s="10"/>
      <c r="D768" s="10"/>
      <c r="E768" s="10"/>
      <c r="F768" s="10"/>
      <c r="H768" s="10"/>
      <c r="I768" s="10"/>
      <c r="J768" s="10"/>
      <c r="K768" s="10"/>
      <c r="L768" s="10"/>
      <c r="M768" s="10"/>
    </row>
    <row r="769" spans="1:13" ht="15.75" customHeight="1" x14ac:dyDescent="0.2">
      <c r="A769" s="10"/>
      <c r="B769" s="10"/>
      <c r="C769" s="10"/>
      <c r="D769" s="10"/>
      <c r="E769" s="10"/>
      <c r="F769" s="10"/>
      <c r="H769" s="10"/>
      <c r="I769" s="10"/>
      <c r="J769" s="10"/>
      <c r="K769" s="10"/>
      <c r="L769" s="10"/>
      <c r="M769" s="10"/>
    </row>
    <row r="770" spans="1:13" ht="15.75" customHeight="1" x14ac:dyDescent="0.2">
      <c r="A770" s="10"/>
      <c r="B770" s="10"/>
      <c r="C770" s="10"/>
      <c r="D770" s="10"/>
      <c r="E770" s="10"/>
      <c r="F770" s="10"/>
      <c r="H770" s="10"/>
      <c r="I770" s="10"/>
      <c r="J770" s="10"/>
      <c r="K770" s="10"/>
      <c r="L770" s="10"/>
      <c r="M770" s="10"/>
    </row>
    <row r="771" spans="1:13" ht="15.75" customHeight="1" x14ac:dyDescent="0.2">
      <c r="A771" s="10"/>
      <c r="B771" s="10"/>
      <c r="C771" s="10"/>
      <c r="D771" s="10"/>
      <c r="E771" s="10"/>
      <c r="F771" s="10"/>
      <c r="H771" s="10"/>
      <c r="I771" s="10"/>
      <c r="J771" s="10"/>
      <c r="K771" s="10"/>
      <c r="L771" s="10"/>
      <c r="M771" s="10"/>
    </row>
    <row r="772" spans="1:13" ht="15.75" customHeight="1" x14ac:dyDescent="0.2">
      <c r="A772" s="10"/>
      <c r="B772" s="10"/>
      <c r="C772" s="10"/>
      <c r="D772" s="10"/>
      <c r="E772" s="10"/>
      <c r="F772" s="10"/>
      <c r="H772" s="10"/>
      <c r="I772" s="10"/>
      <c r="J772" s="10"/>
      <c r="K772" s="10"/>
      <c r="L772" s="10"/>
      <c r="M772" s="10"/>
    </row>
    <row r="773" spans="1:13" ht="15.75" customHeight="1" x14ac:dyDescent="0.2">
      <c r="A773" s="10"/>
      <c r="B773" s="10"/>
      <c r="C773" s="10"/>
      <c r="D773" s="10"/>
      <c r="E773" s="10"/>
      <c r="F773" s="10"/>
      <c r="H773" s="10"/>
      <c r="I773" s="10"/>
      <c r="J773" s="10"/>
      <c r="K773" s="10"/>
      <c r="L773" s="10"/>
      <c r="M773" s="10"/>
    </row>
    <row r="774" spans="1:13" ht="15.75" customHeight="1" x14ac:dyDescent="0.2">
      <c r="A774" s="10"/>
      <c r="B774" s="10"/>
      <c r="C774" s="10"/>
      <c r="D774" s="10"/>
      <c r="E774" s="10"/>
      <c r="F774" s="10"/>
      <c r="H774" s="10"/>
      <c r="I774" s="10"/>
      <c r="J774" s="10"/>
      <c r="K774" s="10"/>
      <c r="L774" s="10"/>
      <c r="M774" s="10"/>
    </row>
    <row r="775" spans="1:13" ht="15.75" customHeight="1" x14ac:dyDescent="0.2">
      <c r="A775" s="10"/>
      <c r="B775" s="10"/>
      <c r="C775" s="10"/>
      <c r="D775" s="10"/>
      <c r="E775" s="10"/>
      <c r="F775" s="10"/>
      <c r="H775" s="10"/>
      <c r="I775" s="10"/>
      <c r="J775" s="10"/>
      <c r="K775" s="10"/>
      <c r="L775" s="10"/>
      <c r="M775" s="10"/>
    </row>
    <row r="776" spans="1:13" ht="15.75" customHeight="1" x14ac:dyDescent="0.2">
      <c r="A776" s="10"/>
      <c r="B776" s="10"/>
      <c r="C776" s="10"/>
      <c r="D776" s="10"/>
      <c r="E776" s="10"/>
      <c r="F776" s="10"/>
      <c r="H776" s="10"/>
      <c r="I776" s="10"/>
      <c r="J776" s="10"/>
      <c r="K776" s="10"/>
      <c r="L776" s="10"/>
      <c r="M776" s="10"/>
    </row>
    <row r="777" spans="1:13" ht="15.75" customHeight="1" x14ac:dyDescent="0.2">
      <c r="A777" s="10"/>
      <c r="B777" s="10"/>
      <c r="C777" s="10"/>
      <c r="D777" s="10"/>
      <c r="E777" s="10"/>
      <c r="F777" s="10"/>
      <c r="H777" s="10"/>
      <c r="I777" s="10"/>
      <c r="J777" s="10"/>
      <c r="K777" s="10"/>
      <c r="L777" s="10"/>
      <c r="M777" s="10"/>
    </row>
    <row r="778" spans="1:13" ht="15.75" customHeight="1" x14ac:dyDescent="0.2">
      <c r="A778" s="10"/>
      <c r="B778" s="10"/>
      <c r="C778" s="10"/>
      <c r="D778" s="10"/>
      <c r="E778" s="10"/>
      <c r="F778" s="10"/>
      <c r="H778" s="10"/>
      <c r="I778" s="10"/>
      <c r="J778" s="10"/>
      <c r="K778" s="10"/>
      <c r="L778" s="10"/>
      <c r="M778" s="10"/>
    </row>
    <row r="779" spans="1:13" ht="15.75" customHeight="1" x14ac:dyDescent="0.2">
      <c r="A779" s="10"/>
      <c r="B779" s="10"/>
      <c r="C779" s="10"/>
      <c r="D779" s="10"/>
      <c r="E779" s="10"/>
      <c r="F779" s="10"/>
      <c r="H779" s="10"/>
      <c r="I779" s="10"/>
      <c r="J779" s="10"/>
      <c r="K779" s="10"/>
      <c r="L779" s="10"/>
      <c r="M779" s="10"/>
    </row>
    <row r="780" spans="1:13" ht="15.75" customHeight="1" x14ac:dyDescent="0.2">
      <c r="A780" s="10"/>
      <c r="B780" s="10"/>
      <c r="C780" s="10"/>
      <c r="D780" s="10"/>
      <c r="E780" s="10"/>
      <c r="F780" s="10"/>
      <c r="H780" s="10"/>
      <c r="I780" s="10"/>
      <c r="J780" s="10"/>
      <c r="K780" s="10"/>
      <c r="L780" s="10"/>
      <c r="M780" s="10"/>
    </row>
    <row r="781" spans="1:13" ht="15.75" customHeight="1" x14ac:dyDescent="0.2">
      <c r="A781" s="10"/>
      <c r="B781" s="10"/>
      <c r="C781" s="10"/>
      <c r="D781" s="10"/>
      <c r="E781" s="10"/>
      <c r="F781" s="10"/>
      <c r="H781" s="10"/>
      <c r="I781" s="10"/>
      <c r="J781" s="10"/>
      <c r="K781" s="10"/>
      <c r="L781" s="10"/>
      <c r="M781" s="10"/>
    </row>
    <row r="782" spans="1:13" ht="15.75" customHeight="1" x14ac:dyDescent="0.2">
      <c r="A782" s="10"/>
      <c r="B782" s="10"/>
      <c r="C782" s="10"/>
      <c r="D782" s="10"/>
      <c r="E782" s="10"/>
      <c r="F782" s="10"/>
      <c r="H782" s="10"/>
      <c r="I782" s="10"/>
      <c r="J782" s="10"/>
      <c r="K782" s="10"/>
      <c r="L782" s="10"/>
      <c r="M782" s="10"/>
    </row>
    <row r="783" spans="1:13" ht="15.75" customHeight="1" x14ac:dyDescent="0.2">
      <c r="A783" s="10"/>
      <c r="B783" s="10"/>
      <c r="C783" s="10"/>
      <c r="D783" s="10"/>
      <c r="E783" s="10"/>
      <c r="F783" s="10"/>
      <c r="H783" s="10"/>
      <c r="I783" s="10"/>
      <c r="J783" s="10"/>
      <c r="K783" s="10"/>
      <c r="L783" s="10"/>
      <c r="M783" s="10"/>
    </row>
    <row r="784" spans="1:13" ht="15.75" customHeight="1" x14ac:dyDescent="0.2">
      <c r="A784" s="10"/>
      <c r="B784" s="10"/>
      <c r="C784" s="10"/>
      <c r="D784" s="10"/>
      <c r="E784" s="10"/>
      <c r="F784" s="10"/>
      <c r="H784" s="10"/>
      <c r="I784" s="10"/>
      <c r="J784" s="10"/>
      <c r="K784" s="10"/>
      <c r="L784" s="10"/>
      <c r="M784" s="10"/>
    </row>
    <row r="785" spans="1:13" ht="15.75" customHeight="1" x14ac:dyDescent="0.2">
      <c r="A785" s="10"/>
      <c r="B785" s="10"/>
      <c r="C785" s="10"/>
      <c r="D785" s="10"/>
      <c r="E785" s="10"/>
      <c r="F785" s="10"/>
      <c r="H785" s="10"/>
      <c r="I785" s="10"/>
      <c r="J785" s="10"/>
      <c r="K785" s="10"/>
      <c r="L785" s="10"/>
      <c r="M785" s="10"/>
    </row>
    <row r="786" spans="1:13" ht="15.75" customHeight="1" x14ac:dyDescent="0.2">
      <c r="A786" s="10"/>
      <c r="B786" s="10"/>
      <c r="C786" s="10"/>
      <c r="D786" s="10"/>
      <c r="E786" s="10"/>
      <c r="F786" s="10"/>
      <c r="H786" s="10"/>
      <c r="I786" s="10"/>
      <c r="J786" s="10"/>
      <c r="K786" s="10"/>
      <c r="L786" s="10"/>
      <c r="M786" s="10"/>
    </row>
    <row r="787" spans="1:13" ht="15.75" customHeight="1" x14ac:dyDescent="0.2">
      <c r="A787" s="10"/>
      <c r="B787" s="10"/>
      <c r="C787" s="10"/>
      <c r="D787" s="10"/>
      <c r="E787" s="10"/>
      <c r="F787" s="10"/>
      <c r="H787" s="10"/>
      <c r="I787" s="10"/>
      <c r="J787" s="10"/>
      <c r="K787" s="10"/>
      <c r="L787" s="10"/>
      <c r="M787" s="10"/>
    </row>
    <row r="788" spans="1:13" ht="15.75" customHeight="1" x14ac:dyDescent="0.2">
      <c r="A788" s="10"/>
      <c r="B788" s="10"/>
      <c r="C788" s="10"/>
      <c r="D788" s="10"/>
      <c r="E788" s="10"/>
      <c r="F788" s="10"/>
      <c r="H788" s="10"/>
      <c r="I788" s="10"/>
      <c r="J788" s="10"/>
      <c r="K788" s="10"/>
      <c r="L788" s="10"/>
      <c r="M788" s="10"/>
    </row>
    <row r="789" spans="1:13" ht="15.75" customHeight="1" x14ac:dyDescent="0.2">
      <c r="A789" s="10"/>
      <c r="B789" s="10"/>
      <c r="C789" s="10"/>
      <c r="D789" s="10"/>
      <c r="E789" s="10"/>
      <c r="F789" s="10"/>
      <c r="H789" s="10"/>
      <c r="I789" s="10"/>
      <c r="J789" s="10"/>
      <c r="K789" s="10"/>
      <c r="L789" s="10"/>
      <c r="M789" s="10"/>
    </row>
    <row r="790" spans="1:13" ht="15.75" customHeight="1" x14ac:dyDescent="0.2">
      <c r="A790" s="10"/>
      <c r="B790" s="10"/>
      <c r="C790" s="10"/>
      <c r="D790" s="10"/>
      <c r="E790" s="10"/>
      <c r="F790" s="10"/>
      <c r="H790" s="10"/>
      <c r="I790" s="10"/>
      <c r="J790" s="10"/>
      <c r="K790" s="10"/>
      <c r="L790" s="10"/>
      <c r="M790" s="10"/>
    </row>
    <row r="791" spans="1:13" ht="15.75" customHeight="1" x14ac:dyDescent="0.2">
      <c r="A791" s="10"/>
      <c r="B791" s="10"/>
      <c r="C791" s="10"/>
      <c r="D791" s="10"/>
      <c r="E791" s="10"/>
      <c r="F791" s="10"/>
      <c r="H791" s="10"/>
      <c r="I791" s="10"/>
      <c r="J791" s="10"/>
      <c r="K791" s="10"/>
      <c r="L791" s="10"/>
      <c r="M791" s="10"/>
    </row>
    <row r="792" spans="1:13" ht="15.75" customHeight="1" x14ac:dyDescent="0.2">
      <c r="A792" s="10"/>
      <c r="B792" s="10"/>
      <c r="C792" s="10"/>
      <c r="D792" s="10"/>
      <c r="E792" s="10"/>
      <c r="F792" s="10"/>
      <c r="H792" s="10"/>
      <c r="I792" s="10"/>
      <c r="J792" s="10"/>
      <c r="K792" s="10"/>
      <c r="L792" s="10"/>
      <c r="M792" s="10"/>
    </row>
    <row r="793" spans="1:13" ht="15.75" customHeight="1" x14ac:dyDescent="0.2">
      <c r="A793" s="10"/>
      <c r="B793" s="10"/>
      <c r="C793" s="10"/>
      <c r="D793" s="10"/>
      <c r="E793" s="10"/>
      <c r="F793" s="10"/>
      <c r="H793" s="10"/>
      <c r="I793" s="10"/>
      <c r="J793" s="10"/>
      <c r="K793" s="10"/>
      <c r="L793" s="10"/>
      <c r="M793" s="10"/>
    </row>
    <row r="794" spans="1:13" ht="15.75" customHeight="1" x14ac:dyDescent="0.2">
      <c r="A794" s="10"/>
      <c r="B794" s="10"/>
      <c r="C794" s="10"/>
      <c r="D794" s="10"/>
      <c r="E794" s="10"/>
      <c r="F794" s="10"/>
      <c r="H794" s="10"/>
      <c r="I794" s="10"/>
      <c r="J794" s="10"/>
      <c r="K794" s="10"/>
      <c r="L794" s="10"/>
      <c r="M794" s="10"/>
    </row>
    <row r="795" spans="1:13" ht="15.75" customHeight="1" x14ac:dyDescent="0.2">
      <c r="A795" s="10"/>
      <c r="B795" s="10"/>
      <c r="C795" s="10"/>
      <c r="D795" s="10"/>
      <c r="E795" s="10"/>
      <c r="F795" s="10"/>
      <c r="H795" s="10"/>
      <c r="I795" s="10"/>
      <c r="J795" s="10"/>
      <c r="K795" s="10"/>
      <c r="L795" s="10"/>
      <c r="M795" s="10"/>
    </row>
    <row r="796" spans="1:13" ht="15.75" customHeight="1" x14ac:dyDescent="0.2">
      <c r="A796" s="10"/>
      <c r="B796" s="10"/>
      <c r="C796" s="10"/>
      <c r="D796" s="10"/>
      <c r="E796" s="10"/>
      <c r="F796" s="10"/>
      <c r="H796" s="10"/>
      <c r="I796" s="10"/>
      <c r="J796" s="10"/>
      <c r="K796" s="10"/>
      <c r="L796" s="10"/>
      <c r="M796" s="10"/>
    </row>
    <row r="797" spans="1:13" ht="15.75" customHeight="1" x14ac:dyDescent="0.2">
      <c r="A797" s="10"/>
      <c r="B797" s="10"/>
      <c r="C797" s="10"/>
      <c r="D797" s="10"/>
      <c r="E797" s="10"/>
      <c r="F797" s="10"/>
      <c r="H797" s="10"/>
      <c r="I797" s="10"/>
      <c r="J797" s="10"/>
      <c r="K797" s="10"/>
      <c r="L797" s="10"/>
      <c r="M797" s="10"/>
    </row>
    <row r="798" spans="1:13" ht="15.75" customHeight="1" x14ac:dyDescent="0.2">
      <c r="A798" s="10"/>
      <c r="B798" s="10"/>
      <c r="C798" s="10"/>
      <c r="D798" s="10"/>
      <c r="E798" s="10"/>
      <c r="F798" s="10"/>
      <c r="H798" s="10"/>
      <c r="I798" s="10"/>
      <c r="J798" s="10"/>
      <c r="K798" s="10"/>
      <c r="L798" s="10"/>
      <c r="M798" s="10"/>
    </row>
    <row r="799" spans="1:13" ht="15.75" customHeight="1" x14ac:dyDescent="0.2">
      <c r="A799" s="10"/>
      <c r="B799" s="10"/>
      <c r="C799" s="10"/>
      <c r="D799" s="10"/>
      <c r="E799" s="10"/>
      <c r="F799" s="10"/>
      <c r="H799" s="10"/>
      <c r="I799" s="10"/>
      <c r="J799" s="10"/>
      <c r="K799" s="10"/>
      <c r="L799" s="10"/>
      <c r="M799" s="10"/>
    </row>
    <row r="800" spans="1:13" ht="15.75" customHeight="1" x14ac:dyDescent="0.2">
      <c r="A800" s="10"/>
      <c r="B800" s="10"/>
      <c r="C800" s="10"/>
      <c r="D800" s="10"/>
      <c r="E800" s="10"/>
      <c r="F800" s="10"/>
      <c r="H800" s="10"/>
      <c r="I800" s="10"/>
      <c r="J800" s="10"/>
      <c r="K800" s="10"/>
      <c r="L800" s="10"/>
      <c r="M800" s="10"/>
    </row>
    <row r="801" spans="1:13" ht="15.75" customHeight="1" x14ac:dyDescent="0.2">
      <c r="A801" s="10"/>
      <c r="B801" s="10"/>
      <c r="C801" s="10"/>
      <c r="D801" s="10"/>
      <c r="E801" s="10"/>
      <c r="F801" s="10"/>
      <c r="H801" s="10"/>
      <c r="I801" s="10"/>
      <c r="J801" s="10"/>
      <c r="K801" s="10"/>
      <c r="L801" s="10"/>
      <c r="M801" s="10"/>
    </row>
    <row r="802" spans="1:13" ht="15.75" customHeight="1" x14ac:dyDescent="0.2">
      <c r="A802" s="10"/>
      <c r="B802" s="10"/>
      <c r="C802" s="10"/>
      <c r="D802" s="10"/>
      <c r="E802" s="10"/>
      <c r="F802" s="10"/>
      <c r="H802" s="10"/>
      <c r="I802" s="10"/>
      <c r="J802" s="10"/>
      <c r="K802" s="10"/>
      <c r="L802" s="10"/>
      <c r="M802" s="10"/>
    </row>
    <row r="803" spans="1:13" ht="15.75" customHeight="1" x14ac:dyDescent="0.2">
      <c r="A803" s="10"/>
      <c r="B803" s="10"/>
      <c r="C803" s="10"/>
      <c r="D803" s="10"/>
      <c r="E803" s="10"/>
      <c r="F803" s="10"/>
      <c r="H803" s="10"/>
      <c r="I803" s="10"/>
      <c r="J803" s="10"/>
      <c r="K803" s="10"/>
      <c r="L803" s="10"/>
      <c r="M803" s="10"/>
    </row>
    <row r="804" spans="1:13" ht="15.75" customHeight="1" x14ac:dyDescent="0.2">
      <c r="A804" s="10"/>
      <c r="B804" s="10"/>
      <c r="C804" s="10"/>
      <c r="D804" s="10"/>
      <c r="E804" s="10"/>
      <c r="F804" s="10"/>
      <c r="H804" s="10"/>
      <c r="I804" s="10"/>
      <c r="J804" s="10"/>
      <c r="K804" s="10"/>
      <c r="L804" s="10"/>
      <c r="M804" s="10"/>
    </row>
    <row r="805" spans="1:13" ht="15.75" customHeight="1" x14ac:dyDescent="0.2">
      <c r="A805" s="10"/>
      <c r="B805" s="10"/>
      <c r="C805" s="10"/>
      <c r="D805" s="10"/>
      <c r="E805" s="10"/>
      <c r="F805" s="10"/>
      <c r="H805" s="10"/>
      <c r="I805" s="10"/>
      <c r="J805" s="10"/>
      <c r="K805" s="10"/>
      <c r="L805" s="10"/>
      <c r="M805" s="10"/>
    </row>
    <row r="806" spans="1:13" ht="15.75" customHeight="1" x14ac:dyDescent="0.2">
      <c r="A806" s="10"/>
      <c r="B806" s="10"/>
      <c r="C806" s="10"/>
      <c r="D806" s="10"/>
      <c r="E806" s="10"/>
      <c r="F806" s="10"/>
      <c r="H806" s="10"/>
      <c r="I806" s="10"/>
      <c r="J806" s="10"/>
      <c r="K806" s="10"/>
      <c r="L806" s="10"/>
      <c r="M806" s="10"/>
    </row>
    <row r="807" spans="1:13" ht="15.75" customHeight="1" x14ac:dyDescent="0.2">
      <c r="A807" s="10"/>
      <c r="B807" s="10"/>
      <c r="C807" s="10"/>
      <c r="D807" s="10"/>
      <c r="E807" s="10"/>
      <c r="F807" s="10"/>
      <c r="H807" s="10"/>
      <c r="I807" s="10"/>
      <c r="J807" s="10"/>
      <c r="K807" s="10"/>
      <c r="L807" s="10"/>
      <c r="M807" s="10"/>
    </row>
    <row r="808" spans="1:13" ht="15.75" customHeight="1" x14ac:dyDescent="0.2">
      <c r="A808" s="10"/>
      <c r="B808" s="10"/>
      <c r="C808" s="10"/>
      <c r="D808" s="10"/>
      <c r="E808" s="10"/>
      <c r="F808" s="10"/>
      <c r="H808" s="10"/>
      <c r="I808" s="10"/>
      <c r="J808" s="10"/>
      <c r="K808" s="10"/>
      <c r="L808" s="10"/>
      <c r="M808" s="10"/>
    </row>
    <row r="809" spans="1:13" ht="15.75" customHeight="1" x14ac:dyDescent="0.2">
      <c r="A809" s="10"/>
      <c r="B809" s="10"/>
      <c r="C809" s="10"/>
      <c r="D809" s="10"/>
      <c r="E809" s="10"/>
      <c r="F809" s="10"/>
      <c r="H809" s="10"/>
      <c r="I809" s="10"/>
      <c r="J809" s="10"/>
      <c r="K809" s="10"/>
      <c r="L809" s="10"/>
      <c r="M809" s="10"/>
    </row>
    <row r="810" spans="1:13" ht="15.75" customHeight="1" x14ac:dyDescent="0.2">
      <c r="A810" s="10"/>
      <c r="B810" s="10"/>
      <c r="C810" s="10"/>
      <c r="D810" s="10"/>
      <c r="E810" s="10"/>
      <c r="F810" s="10"/>
      <c r="H810" s="10"/>
      <c r="I810" s="10"/>
      <c r="J810" s="10"/>
      <c r="K810" s="10"/>
      <c r="L810" s="10"/>
      <c r="M810" s="10"/>
    </row>
    <row r="811" spans="1:13" ht="15.75" customHeight="1" x14ac:dyDescent="0.2">
      <c r="A811" s="10"/>
      <c r="B811" s="10"/>
      <c r="C811" s="10"/>
      <c r="D811" s="10"/>
      <c r="E811" s="10"/>
      <c r="F811" s="10"/>
      <c r="H811" s="10"/>
      <c r="I811" s="10"/>
      <c r="J811" s="10"/>
      <c r="K811" s="10"/>
      <c r="L811" s="10"/>
      <c r="M811" s="10"/>
    </row>
    <row r="812" spans="1:13" ht="15.75" customHeight="1" x14ac:dyDescent="0.2">
      <c r="A812" s="10"/>
      <c r="B812" s="10"/>
      <c r="C812" s="10"/>
      <c r="D812" s="10"/>
      <c r="E812" s="10"/>
      <c r="F812" s="10"/>
      <c r="H812" s="10"/>
      <c r="I812" s="10"/>
      <c r="J812" s="10"/>
      <c r="K812" s="10"/>
      <c r="L812" s="10"/>
      <c r="M812" s="10"/>
    </row>
    <row r="813" spans="1:13" ht="15.75" customHeight="1" x14ac:dyDescent="0.2">
      <c r="A813" s="10"/>
      <c r="B813" s="10"/>
      <c r="C813" s="10"/>
      <c r="D813" s="10"/>
      <c r="E813" s="10"/>
      <c r="F813" s="10"/>
      <c r="H813" s="10"/>
      <c r="I813" s="10"/>
      <c r="J813" s="10"/>
      <c r="K813" s="10"/>
      <c r="L813" s="10"/>
      <c r="M813" s="10"/>
    </row>
    <row r="814" spans="1:13" ht="15.75" customHeight="1" x14ac:dyDescent="0.2">
      <c r="A814" s="10"/>
      <c r="B814" s="10"/>
      <c r="C814" s="10"/>
      <c r="D814" s="10"/>
      <c r="E814" s="10"/>
      <c r="F814" s="10"/>
      <c r="H814" s="10"/>
      <c r="I814" s="10"/>
      <c r="J814" s="10"/>
      <c r="K814" s="10"/>
      <c r="L814" s="10"/>
      <c r="M814" s="10"/>
    </row>
    <row r="815" spans="1:13" ht="15.75" customHeight="1" x14ac:dyDescent="0.2">
      <c r="A815" s="10"/>
      <c r="B815" s="10"/>
      <c r="C815" s="10"/>
      <c r="D815" s="10"/>
      <c r="E815" s="10"/>
      <c r="F815" s="10"/>
      <c r="H815" s="10"/>
      <c r="I815" s="10"/>
      <c r="J815" s="10"/>
      <c r="K815" s="10"/>
      <c r="L815" s="10"/>
      <c r="M815" s="10"/>
    </row>
    <row r="816" spans="1:13" ht="15.75" customHeight="1" x14ac:dyDescent="0.2">
      <c r="A816" s="10"/>
      <c r="B816" s="10"/>
      <c r="C816" s="10"/>
      <c r="D816" s="10"/>
      <c r="E816" s="10"/>
      <c r="F816" s="10"/>
      <c r="H816" s="10"/>
      <c r="I816" s="10"/>
      <c r="J816" s="10"/>
      <c r="K816" s="10"/>
      <c r="L816" s="10"/>
      <c r="M816" s="10"/>
    </row>
    <row r="817" spans="1:13" ht="15.75" customHeight="1" x14ac:dyDescent="0.2">
      <c r="A817" s="10"/>
      <c r="B817" s="10"/>
      <c r="C817" s="10"/>
      <c r="D817" s="10"/>
      <c r="E817" s="10"/>
      <c r="F817" s="10"/>
      <c r="H817" s="10"/>
      <c r="I817" s="10"/>
      <c r="J817" s="10"/>
      <c r="K817" s="10"/>
      <c r="L817" s="10"/>
      <c r="M817" s="10"/>
    </row>
    <row r="818" spans="1:13" ht="15.75" customHeight="1" x14ac:dyDescent="0.2">
      <c r="A818" s="10"/>
      <c r="B818" s="10"/>
      <c r="C818" s="10"/>
      <c r="D818" s="10"/>
      <c r="E818" s="10"/>
      <c r="F818" s="10"/>
      <c r="H818" s="10"/>
      <c r="I818" s="10"/>
      <c r="J818" s="10"/>
      <c r="K818" s="10"/>
      <c r="L818" s="10"/>
      <c r="M818" s="10"/>
    </row>
    <row r="819" spans="1:13" ht="15.75" customHeight="1" x14ac:dyDescent="0.2">
      <c r="A819" s="10"/>
      <c r="B819" s="10"/>
      <c r="C819" s="10"/>
      <c r="D819" s="10"/>
      <c r="E819" s="10"/>
      <c r="F819" s="10"/>
      <c r="H819" s="10"/>
      <c r="I819" s="10"/>
      <c r="J819" s="10"/>
      <c r="K819" s="10"/>
      <c r="L819" s="10"/>
      <c r="M819" s="10"/>
    </row>
    <row r="820" spans="1:13" ht="15.75" customHeight="1" x14ac:dyDescent="0.2">
      <c r="A820" s="10"/>
      <c r="B820" s="10"/>
      <c r="C820" s="10"/>
      <c r="D820" s="10"/>
      <c r="E820" s="10"/>
      <c r="F820" s="10"/>
      <c r="H820" s="10"/>
      <c r="I820" s="10"/>
      <c r="J820" s="10"/>
      <c r="K820" s="10"/>
      <c r="L820" s="10"/>
      <c r="M820" s="10"/>
    </row>
    <row r="821" spans="1:13" ht="15.75" customHeight="1" x14ac:dyDescent="0.2">
      <c r="A821" s="10"/>
      <c r="B821" s="10"/>
      <c r="C821" s="10"/>
      <c r="D821" s="10"/>
      <c r="E821" s="10"/>
      <c r="F821" s="10"/>
      <c r="H821" s="10"/>
      <c r="I821" s="10"/>
      <c r="J821" s="10"/>
      <c r="K821" s="10"/>
      <c r="L821" s="10"/>
      <c r="M821" s="10"/>
    </row>
    <row r="822" spans="1:13" ht="15.75" customHeight="1" x14ac:dyDescent="0.2">
      <c r="A822" s="10"/>
      <c r="B822" s="10"/>
      <c r="C822" s="10"/>
      <c r="D822" s="10"/>
      <c r="E822" s="10"/>
      <c r="F822" s="10"/>
      <c r="H822" s="10"/>
      <c r="I822" s="10"/>
      <c r="J822" s="10"/>
      <c r="K822" s="10"/>
      <c r="L822" s="10"/>
      <c r="M822" s="10"/>
    </row>
    <row r="823" spans="1:13" ht="15.75" customHeight="1" x14ac:dyDescent="0.2">
      <c r="A823" s="10"/>
      <c r="B823" s="10"/>
      <c r="C823" s="10"/>
      <c r="D823" s="10"/>
      <c r="E823" s="10"/>
      <c r="F823" s="10"/>
      <c r="H823" s="10"/>
      <c r="I823" s="10"/>
      <c r="J823" s="10"/>
      <c r="K823" s="10"/>
      <c r="L823" s="10"/>
      <c r="M823" s="10"/>
    </row>
    <row r="824" spans="1:13" ht="15.75" customHeight="1" x14ac:dyDescent="0.2">
      <c r="A824" s="10"/>
      <c r="B824" s="10"/>
      <c r="C824" s="10"/>
      <c r="D824" s="10"/>
      <c r="E824" s="10"/>
      <c r="F824" s="10"/>
      <c r="H824" s="10"/>
      <c r="I824" s="10"/>
      <c r="J824" s="10"/>
      <c r="K824" s="10"/>
      <c r="L824" s="10"/>
      <c r="M824" s="10"/>
    </row>
    <row r="825" spans="1:13" ht="15.75" customHeight="1" x14ac:dyDescent="0.2">
      <c r="A825" s="10"/>
      <c r="B825" s="10"/>
      <c r="C825" s="10"/>
      <c r="D825" s="10"/>
      <c r="E825" s="10"/>
      <c r="F825" s="10"/>
      <c r="H825" s="10"/>
      <c r="I825" s="10"/>
      <c r="J825" s="10"/>
      <c r="K825" s="10"/>
      <c r="L825" s="10"/>
      <c r="M825" s="10"/>
    </row>
    <row r="826" spans="1:13" ht="15.75" customHeight="1" x14ac:dyDescent="0.2">
      <c r="A826" s="10"/>
      <c r="B826" s="10"/>
      <c r="C826" s="10"/>
      <c r="D826" s="10"/>
      <c r="E826" s="10"/>
      <c r="F826" s="10"/>
      <c r="H826" s="10"/>
      <c r="I826" s="10"/>
      <c r="J826" s="10"/>
      <c r="K826" s="10"/>
      <c r="L826" s="10"/>
      <c r="M826" s="10"/>
    </row>
    <row r="827" spans="1:13" ht="15.75" customHeight="1" x14ac:dyDescent="0.2">
      <c r="A827" s="10"/>
      <c r="B827" s="10"/>
      <c r="C827" s="10"/>
      <c r="D827" s="10"/>
      <c r="E827" s="10"/>
      <c r="F827" s="10"/>
      <c r="H827" s="10"/>
      <c r="I827" s="10"/>
      <c r="J827" s="10"/>
      <c r="K827" s="10"/>
      <c r="L827" s="10"/>
      <c r="M827" s="10"/>
    </row>
    <row r="828" spans="1:13" ht="15.75" customHeight="1" x14ac:dyDescent="0.2">
      <c r="A828" s="10"/>
      <c r="B828" s="10"/>
      <c r="C828" s="10"/>
      <c r="D828" s="10"/>
      <c r="E828" s="10"/>
      <c r="F828" s="10"/>
      <c r="H828" s="10"/>
      <c r="I828" s="10"/>
      <c r="J828" s="10"/>
      <c r="K828" s="10"/>
      <c r="L828" s="10"/>
      <c r="M828" s="10"/>
    </row>
    <row r="829" spans="1:13" ht="15.75" customHeight="1" x14ac:dyDescent="0.2">
      <c r="A829" s="10"/>
      <c r="B829" s="10"/>
      <c r="C829" s="10"/>
      <c r="D829" s="10"/>
      <c r="E829" s="10"/>
      <c r="F829" s="10"/>
      <c r="H829" s="10"/>
      <c r="I829" s="10"/>
      <c r="J829" s="10"/>
      <c r="K829" s="10"/>
      <c r="L829" s="10"/>
      <c r="M829" s="10"/>
    </row>
    <row r="830" spans="1:13" ht="15.75" customHeight="1" x14ac:dyDescent="0.2">
      <c r="A830" s="10"/>
      <c r="B830" s="10"/>
      <c r="C830" s="10"/>
      <c r="D830" s="10"/>
      <c r="E830" s="10"/>
      <c r="F830" s="10"/>
      <c r="H830" s="10"/>
      <c r="I830" s="10"/>
      <c r="J830" s="10"/>
      <c r="K830" s="10"/>
      <c r="L830" s="10"/>
      <c r="M830" s="10"/>
    </row>
    <row r="831" spans="1:13" ht="15.75" customHeight="1" x14ac:dyDescent="0.2">
      <c r="A831" s="10"/>
      <c r="B831" s="10"/>
      <c r="C831" s="10"/>
      <c r="D831" s="10"/>
      <c r="E831" s="10"/>
      <c r="F831" s="10"/>
      <c r="H831" s="10"/>
      <c r="I831" s="10"/>
      <c r="J831" s="10"/>
      <c r="K831" s="10"/>
      <c r="L831" s="10"/>
      <c r="M831" s="10"/>
    </row>
    <row r="832" spans="1:13" ht="15.75" customHeight="1" x14ac:dyDescent="0.2">
      <c r="A832" s="10"/>
      <c r="B832" s="10"/>
      <c r="C832" s="10"/>
      <c r="D832" s="10"/>
      <c r="E832" s="10"/>
      <c r="F832" s="10"/>
      <c r="H832" s="10"/>
      <c r="I832" s="10"/>
      <c r="J832" s="10"/>
      <c r="K832" s="10"/>
      <c r="L832" s="10"/>
      <c r="M832" s="10"/>
    </row>
    <row r="833" spans="1:13" ht="15.75" customHeight="1" x14ac:dyDescent="0.2">
      <c r="A833" s="10"/>
      <c r="B833" s="10"/>
      <c r="C833" s="10"/>
      <c r="D833" s="10"/>
      <c r="E833" s="10"/>
      <c r="F833" s="10"/>
      <c r="H833" s="10"/>
      <c r="I833" s="10"/>
      <c r="J833" s="10"/>
      <c r="K833" s="10"/>
      <c r="L833" s="10"/>
      <c r="M833" s="10"/>
    </row>
    <row r="834" spans="1:13" ht="15.75" customHeight="1" x14ac:dyDescent="0.2">
      <c r="A834" s="10"/>
      <c r="B834" s="10"/>
      <c r="C834" s="10"/>
      <c r="D834" s="10"/>
      <c r="E834" s="10"/>
      <c r="F834" s="10"/>
      <c r="H834" s="10"/>
      <c r="I834" s="10"/>
      <c r="J834" s="10"/>
      <c r="K834" s="10"/>
      <c r="L834" s="10"/>
      <c r="M834" s="10"/>
    </row>
    <row r="835" spans="1:13" ht="15.75" customHeight="1" x14ac:dyDescent="0.2">
      <c r="A835" s="10"/>
      <c r="B835" s="10"/>
      <c r="C835" s="10"/>
      <c r="D835" s="10"/>
      <c r="E835" s="10"/>
      <c r="F835" s="10"/>
      <c r="H835" s="10"/>
      <c r="I835" s="10"/>
      <c r="J835" s="10"/>
      <c r="K835" s="10"/>
      <c r="L835" s="10"/>
      <c r="M835" s="10"/>
    </row>
    <row r="836" spans="1:13" ht="15.75" customHeight="1" x14ac:dyDescent="0.2">
      <c r="A836" s="10"/>
      <c r="B836" s="10"/>
      <c r="C836" s="10"/>
      <c r="D836" s="10"/>
      <c r="E836" s="10"/>
      <c r="F836" s="10"/>
      <c r="H836" s="10"/>
      <c r="I836" s="10"/>
      <c r="J836" s="10"/>
      <c r="K836" s="10"/>
      <c r="L836" s="10"/>
      <c r="M836" s="10"/>
    </row>
    <row r="837" spans="1:13" ht="15.75" customHeight="1" x14ac:dyDescent="0.2">
      <c r="A837" s="10"/>
      <c r="B837" s="10"/>
      <c r="C837" s="10"/>
      <c r="D837" s="10"/>
      <c r="E837" s="10"/>
      <c r="F837" s="10"/>
      <c r="H837" s="10"/>
      <c r="I837" s="10"/>
      <c r="J837" s="10"/>
      <c r="K837" s="10"/>
      <c r="L837" s="10"/>
      <c r="M837" s="10"/>
    </row>
    <row r="838" spans="1:13" ht="15.75" customHeight="1" x14ac:dyDescent="0.2">
      <c r="A838" s="10"/>
      <c r="B838" s="10"/>
      <c r="C838" s="10"/>
      <c r="D838" s="10"/>
      <c r="E838" s="10"/>
      <c r="F838" s="10"/>
      <c r="H838" s="10"/>
      <c r="I838" s="10"/>
      <c r="J838" s="10"/>
      <c r="K838" s="10"/>
      <c r="L838" s="10"/>
      <c r="M838" s="10"/>
    </row>
    <row r="839" spans="1:13" ht="15.75" customHeight="1" x14ac:dyDescent="0.2">
      <c r="A839" s="10"/>
      <c r="B839" s="10"/>
      <c r="C839" s="10"/>
      <c r="D839" s="10"/>
      <c r="E839" s="10"/>
      <c r="F839" s="10"/>
      <c r="H839" s="10"/>
      <c r="I839" s="10"/>
      <c r="J839" s="10"/>
      <c r="K839" s="10"/>
      <c r="L839" s="10"/>
      <c r="M839" s="10"/>
    </row>
    <row r="840" spans="1:13" ht="15.75" customHeight="1" x14ac:dyDescent="0.2">
      <c r="A840" s="10"/>
      <c r="B840" s="10"/>
      <c r="C840" s="10"/>
      <c r="D840" s="10"/>
      <c r="E840" s="10"/>
      <c r="F840" s="10"/>
      <c r="H840" s="10"/>
      <c r="I840" s="10"/>
      <c r="J840" s="10"/>
      <c r="K840" s="10"/>
      <c r="L840" s="10"/>
      <c r="M840" s="10"/>
    </row>
    <row r="841" spans="1:13" ht="15.75" customHeight="1" x14ac:dyDescent="0.2">
      <c r="A841" s="10"/>
      <c r="B841" s="10"/>
      <c r="C841" s="10"/>
      <c r="D841" s="10"/>
      <c r="E841" s="10"/>
      <c r="F841" s="10"/>
      <c r="H841" s="10"/>
      <c r="I841" s="10"/>
      <c r="J841" s="10"/>
      <c r="K841" s="10"/>
      <c r="L841" s="10"/>
      <c r="M841" s="10"/>
    </row>
    <row r="842" spans="1:13" ht="15.75" customHeight="1" x14ac:dyDescent="0.2">
      <c r="A842" s="10"/>
      <c r="B842" s="10"/>
      <c r="C842" s="10"/>
      <c r="D842" s="10"/>
      <c r="E842" s="10"/>
      <c r="F842" s="10"/>
      <c r="H842" s="10"/>
      <c r="I842" s="10"/>
      <c r="J842" s="10"/>
      <c r="K842" s="10"/>
      <c r="L842" s="10"/>
      <c r="M842" s="10"/>
    </row>
    <row r="843" spans="1:13" ht="15.75" customHeight="1" x14ac:dyDescent="0.2">
      <c r="A843" s="10"/>
      <c r="B843" s="10"/>
      <c r="C843" s="10"/>
      <c r="D843" s="10"/>
      <c r="E843" s="10"/>
      <c r="F843" s="10"/>
      <c r="H843" s="10"/>
      <c r="I843" s="10"/>
      <c r="J843" s="10"/>
      <c r="K843" s="10"/>
      <c r="L843" s="10"/>
      <c r="M843" s="10"/>
    </row>
    <row r="844" spans="1:13" ht="15.75" customHeight="1" x14ac:dyDescent="0.2">
      <c r="A844" s="10"/>
      <c r="B844" s="10"/>
      <c r="C844" s="10"/>
      <c r="D844" s="10"/>
      <c r="E844" s="10"/>
      <c r="F844" s="10"/>
      <c r="H844" s="10"/>
      <c r="I844" s="10"/>
      <c r="J844" s="10"/>
      <c r="K844" s="10"/>
      <c r="L844" s="10"/>
      <c r="M844" s="10"/>
    </row>
    <row r="845" spans="1:13" ht="15.75" customHeight="1" x14ac:dyDescent="0.2">
      <c r="A845" s="10"/>
      <c r="B845" s="10"/>
      <c r="C845" s="10"/>
      <c r="D845" s="10"/>
      <c r="E845" s="10"/>
      <c r="F845" s="10"/>
      <c r="H845" s="10"/>
      <c r="I845" s="10"/>
      <c r="J845" s="10"/>
      <c r="K845" s="10"/>
      <c r="L845" s="10"/>
      <c r="M845" s="10"/>
    </row>
    <row r="846" spans="1:13" ht="15.75" customHeight="1" x14ac:dyDescent="0.2">
      <c r="A846" s="10"/>
      <c r="B846" s="10"/>
      <c r="C846" s="10"/>
      <c r="D846" s="10"/>
      <c r="E846" s="10"/>
      <c r="F846" s="10"/>
      <c r="H846" s="10"/>
      <c r="I846" s="10"/>
      <c r="J846" s="10"/>
      <c r="K846" s="10"/>
      <c r="L846" s="10"/>
      <c r="M846" s="10"/>
    </row>
    <row r="847" spans="1:13" ht="15.75" customHeight="1" x14ac:dyDescent="0.2">
      <c r="A847" s="10"/>
      <c r="B847" s="10"/>
      <c r="C847" s="10"/>
      <c r="D847" s="10"/>
      <c r="E847" s="10"/>
      <c r="F847" s="10"/>
      <c r="H847" s="10"/>
      <c r="I847" s="10"/>
      <c r="J847" s="10"/>
      <c r="K847" s="10"/>
      <c r="L847" s="10"/>
      <c r="M847" s="10"/>
    </row>
    <row r="848" spans="1:13" ht="15.75" customHeight="1" x14ac:dyDescent="0.2">
      <c r="A848" s="10"/>
      <c r="B848" s="10"/>
      <c r="C848" s="10"/>
      <c r="D848" s="10"/>
      <c r="E848" s="10"/>
      <c r="F848" s="10"/>
      <c r="H848" s="10"/>
      <c r="I848" s="10"/>
      <c r="J848" s="10"/>
      <c r="K848" s="10"/>
      <c r="L848" s="10"/>
      <c r="M848" s="10"/>
    </row>
    <row r="849" spans="1:13" ht="15.75" customHeight="1" x14ac:dyDescent="0.2">
      <c r="A849" s="10"/>
      <c r="B849" s="10"/>
      <c r="C849" s="10"/>
      <c r="D849" s="10"/>
      <c r="E849" s="10"/>
      <c r="F849" s="10"/>
      <c r="H849" s="10"/>
      <c r="I849" s="10"/>
      <c r="J849" s="10"/>
      <c r="K849" s="10"/>
      <c r="L849" s="10"/>
      <c r="M849" s="10"/>
    </row>
    <row r="850" spans="1:13" ht="15.75" customHeight="1" x14ac:dyDescent="0.2">
      <c r="A850" s="10"/>
      <c r="B850" s="10"/>
      <c r="C850" s="10"/>
      <c r="D850" s="10"/>
      <c r="E850" s="10"/>
      <c r="F850" s="10"/>
      <c r="H850" s="10"/>
      <c r="I850" s="10"/>
      <c r="J850" s="10"/>
      <c r="K850" s="10"/>
      <c r="L850" s="10"/>
      <c r="M850" s="10"/>
    </row>
    <row r="851" spans="1:13" ht="15.75" customHeight="1" x14ac:dyDescent="0.2">
      <c r="A851" s="10"/>
      <c r="B851" s="10"/>
      <c r="C851" s="10"/>
      <c r="D851" s="10"/>
      <c r="E851" s="10"/>
      <c r="F851" s="10"/>
      <c r="H851" s="10"/>
      <c r="I851" s="10"/>
      <c r="J851" s="10"/>
      <c r="K851" s="10"/>
      <c r="L851" s="10"/>
      <c r="M851" s="10"/>
    </row>
    <row r="852" spans="1:13" ht="15.75" customHeight="1" x14ac:dyDescent="0.2">
      <c r="A852" s="10"/>
      <c r="B852" s="10"/>
      <c r="C852" s="10"/>
      <c r="D852" s="10"/>
      <c r="E852" s="10"/>
      <c r="F852" s="10"/>
      <c r="H852" s="10"/>
      <c r="I852" s="10"/>
      <c r="J852" s="10"/>
      <c r="K852" s="10"/>
      <c r="L852" s="10"/>
      <c r="M852" s="10"/>
    </row>
    <row r="853" spans="1:13" ht="15.75" customHeight="1" x14ac:dyDescent="0.2">
      <c r="A853" s="10"/>
      <c r="B853" s="10"/>
      <c r="C853" s="10"/>
      <c r="D853" s="10"/>
      <c r="E853" s="10"/>
      <c r="F853" s="10"/>
      <c r="H853" s="10"/>
      <c r="I853" s="10"/>
      <c r="J853" s="10"/>
      <c r="K853" s="10"/>
      <c r="L853" s="10"/>
      <c r="M853" s="10"/>
    </row>
    <row r="854" spans="1:13" ht="15.75" customHeight="1" x14ac:dyDescent="0.2">
      <c r="A854" s="10"/>
      <c r="B854" s="10"/>
      <c r="C854" s="10"/>
      <c r="D854" s="10"/>
      <c r="E854" s="10"/>
      <c r="F854" s="10"/>
      <c r="H854" s="10"/>
      <c r="I854" s="10"/>
      <c r="J854" s="10"/>
      <c r="K854" s="10"/>
      <c r="L854" s="10"/>
      <c r="M854" s="10"/>
    </row>
    <row r="855" spans="1:13" ht="15.75" customHeight="1" x14ac:dyDescent="0.2">
      <c r="A855" s="10"/>
      <c r="B855" s="10"/>
      <c r="C855" s="10"/>
      <c r="D855" s="10"/>
      <c r="E855" s="10"/>
      <c r="F855" s="10"/>
      <c r="H855" s="10"/>
      <c r="I855" s="10"/>
      <c r="J855" s="10"/>
      <c r="K855" s="10"/>
      <c r="L855" s="10"/>
      <c r="M855" s="10"/>
    </row>
    <row r="856" spans="1:13" ht="15.75" customHeight="1" x14ac:dyDescent="0.2">
      <c r="A856" s="10"/>
      <c r="B856" s="10"/>
      <c r="C856" s="10"/>
      <c r="D856" s="10"/>
      <c r="E856" s="10"/>
      <c r="F856" s="10"/>
      <c r="H856" s="10"/>
      <c r="I856" s="10"/>
      <c r="J856" s="10"/>
      <c r="K856" s="10"/>
      <c r="L856" s="10"/>
      <c r="M856" s="10"/>
    </row>
    <row r="857" spans="1:13" ht="15.75" customHeight="1" x14ac:dyDescent="0.2">
      <c r="A857" s="10"/>
      <c r="B857" s="10"/>
      <c r="C857" s="10"/>
      <c r="D857" s="10"/>
      <c r="E857" s="10"/>
      <c r="F857" s="10"/>
      <c r="H857" s="10"/>
      <c r="I857" s="10"/>
      <c r="J857" s="10"/>
      <c r="K857" s="10"/>
      <c r="L857" s="10"/>
      <c r="M857" s="10"/>
    </row>
    <row r="858" spans="1:13" ht="15.75" customHeight="1" x14ac:dyDescent="0.2">
      <c r="A858" s="10"/>
      <c r="B858" s="10"/>
      <c r="C858" s="10"/>
      <c r="D858" s="10"/>
      <c r="E858" s="10"/>
      <c r="F858" s="10"/>
      <c r="H858" s="10"/>
      <c r="I858" s="10"/>
      <c r="J858" s="10"/>
      <c r="K858" s="10"/>
      <c r="L858" s="10"/>
      <c r="M858" s="10"/>
    </row>
    <row r="859" spans="1:13" ht="15.75" customHeight="1" x14ac:dyDescent="0.2">
      <c r="A859" s="10"/>
      <c r="B859" s="10"/>
      <c r="C859" s="10"/>
      <c r="D859" s="10"/>
      <c r="E859" s="10"/>
      <c r="F859" s="10"/>
      <c r="H859" s="10"/>
      <c r="I859" s="10"/>
      <c r="J859" s="10"/>
      <c r="K859" s="10"/>
      <c r="L859" s="10"/>
      <c r="M859" s="10"/>
    </row>
    <row r="860" spans="1:13" ht="15.75" customHeight="1" x14ac:dyDescent="0.2">
      <c r="A860" s="10"/>
      <c r="B860" s="10"/>
      <c r="C860" s="10"/>
      <c r="D860" s="10"/>
      <c r="E860" s="10"/>
      <c r="F860" s="10"/>
      <c r="H860" s="10"/>
      <c r="I860" s="10"/>
      <c r="J860" s="10"/>
      <c r="K860" s="10"/>
      <c r="L860" s="10"/>
      <c r="M860" s="10"/>
    </row>
    <row r="861" spans="1:13" ht="15.75" customHeight="1" x14ac:dyDescent="0.2">
      <c r="A861" s="10"/>
      <c r="B861" s="10"/>
      <c r="C861" s="10"/>
      <c r="D861" s="10"/>
      <c r="E861" s="10"/>
      <c r="F861" s="10"/>
      <c r="H861" s="10"/>
      <c r="I861" s="10"/>
      <c r="J861" s="10"/>
      <c r="K861" s="10"/>
      <c r="L861" s="10"/>
      <c r="M861" s="10"/>
    </row>
    <row r="862" spans="1:13" ht="15.75" customHeight="1" x14ac:dyDescent="0.2">
      <c r="A862" s="10"/>
      <c r="B862" s="10"/>
      <c r="C862" s="10"/>
      <c r="D862" s="10"/>
      <c r="E862" s="10"/>
      <c r="F862" s="10"/>
      <c r="H862" s="10"/>
      <c r="I862" s="10"/>
      <c r="J862" s="10"/>
      <c r="K862" s="10"/>
      <c r="L862" s="10"/>
      <c r="M862" s="10"/>
    </row>
    <row r="863" spans="1:13" ht="15.75" customHeight="1" x14ac:dyDescent="0.2">
      <c r="A863" s="10"/>
      <c r="B863" s="10"/>
      <c r="C863" s="10"/>
      <c r="D863" s="10"/>
      <c r="E863" s="10"/>
      <c r="F863" s="10"/>
      <c r="H863" s="10"/>
      <c r="I863" s="10"/>
      <c r="J863" s="10"/>
      <c r="K863" s="10"/>
      <c r="L863" s="10"/>
      <c r="M863" s="10"/>
    </row>
    <row r="864" spans="1:13" ht="15.75" customHeight="1" x14ac:dyDescent="0.2">
      <c r="A864" s="10"/>
      <c r="B864" s="10"/>
      <c r="C864" s="10"/>
      <c r="D864" s="10"/>
      <c r="E864" s="10"/>
      <c r="F864" s="10"/>
      <c r="H864" s="10"/>
      <c r="I864" s="10"/>
      <c r="J864" s="10"/>
      <c r="K864" s="10"/>
      <c r="L864" s="10"/>
      <c r="M864" s="10"/>
    </row>
    <row r="865" spans="1:13" ht="15.75" customHeight="1" x14ac:dyDescent="0.2">
      <c r="A865" s="10"/>
      <c r="B865" s="10"/>
      <c r="C865" s="10"/>
      <c r="D865" s="10"/>
      <c r="E865" s="10"/>
      <c r="F865" s="10"/>
      <c r="H865" s="10"/>
      <c r="I865" s="10"/>
      <c r="J865" s="10"/>
      <c r="K865" s="10"/>
      <c r="L865" s="10"/>
      <c r="M865" s="10"/>
    </row>
    <row r="866" spans="1:13" ht="15.75" customHeight="1" x14ac:dyDescent="0.2">
      <c r="A866" s="10"/>
      <c r="B866" s="10"/>
      <c r="C866" s="10"/>
      <c r="D866" s="10"/>
      <c r="E866" s="10"/>
      <c r="F866" s="10"/>
      <c r="H866" s="10"/>
      <c r="I866" s="10"/>
      <c r="J866" s="10"/>
      <c r="K866" s="10"/>
      <c r="L866" s="10"/>
      <c r="M866" s="10"/>
    </row>
    <row r="867" spans="1:13" ht="15.75" customHeight="1" x14ac:dyDescent="0.2">
      <c r="A867" s="10"/>
      <c r="B867" s="10"/>
      <c r="C867" s="10"/>
      <c r="D867" s="10"/>
      <c r="E867" s="10"/>
      <c r="F867" s="10"/>
      <c r="H867" s="10"/>
      <c r="I867" s="10"/>
      <c r="J867" s="10"/>
      <c r="K867" s="10"/>
      <c r="L867" s="10"/>
      <c r="M867" s="10"/>
    </row>
    <row r="868" spans="1:13" ht="15.75" customHeight="1" x14ac:dyDescent="0.2">
      <c r="A868" s="10"/>
      <c r="B868" s="10"/>
      <c r="C868" s="10"/>
      <c r="D868" s="10"/>
      <c r="E868" s="10"/>
      <c r="F868" s="10"/>
      <c r="H868" s="10"/>
      <c r="I868" s="10"/>
      <c r="J868" s="10"/>
      <c r="K868" s="10"/>
      <c r="L868" s="10"/>
      <c r="M868" s="10"/>
    </row>
    <row r="869" spans="1:13" ht="15.75" customHeight="1" x14ac:dyDescent="0.2">
      <c r="A869" s="10"/>
      <c r="B869" s="10"/>
      <c r="C869" s="10"/>
      <c r="D869" s="10"/>
      <c r="E869" s="10"/>
      <c r="F869" s="10"/>
      <c r="H869" s="10"/>
      <c r="I869" s="10"/>
      <c r="J869" s="10"/>
      <c r="K869" s="10"/>
      <c r="L869" s="10"/>
      <c r="M869" s="10"/>
    </row>
    <row r="870" spans="1:13" ht="15.75" customHeight="1" x14ac:dyDescent="0.2">
      <c r="A870" s="10"/>
      <c r="B870" s="10"/>
      <c r="C870" s="10"/>
      <c r="D870" s="10"/>
      <c r="E870" s="10"/>
      <c r="F870" s="10"/>
      <c r="H870" s="10"/>
      <c r="I870" s="10"/>
      <c r="J870" s="10"/>
      <c r="K870" s="10"/>
      <c r="L870" s="10"/>
      <c r="M870" s="10"/>
    </row>
    <row r="871" spans="1:13" ht="15.75" customHeight="1" x14ac:dyDescent="0.2">
      <c r="A871" s="10"/>
      <c r="B871" s="10"/>
      <c r="C871" s="10"/>
      <c r="D871" s="10"/>
      <c r="E871" s="10"/>
      <c r="F871" s="10"/>
      <c r="H871" s="10"/>
      <c r="I871" s="10"/>
      <c r="J871" s="10"/>
      <c r="K871" s="10"/>
      <c r="L871" s="10"/>
      <c r="M871" s="10"/>
    </row>
    <row r="872" spans="1:13" ht="15.75" customHeight="1" x14ac:dyDescent="0.2">
      <c r="A872" s="10"/>
      <c r="B872" s="10"/>
      <c r="C872" s="10"/>
      <c r="D872" s="10"/>
      <c r="E872" s="10"/>
      <c r="F872" s="10"/>
      <c r="H872" s="10"/>
      <c r="I872" s="10"/>
      <c r="J872" s="10"/>
      <c r="K872" s="10"/>
      <c r="L872" s="10"/>
      <c r="M872" s="10"/>
    </row>
    <row r="873" spans="1:13" ht="15.75" customHeight="1" x14ac:dyDescent="0.2">
      <c r="A873" s="10"/>
      <c r="B873" s="10"/>
      <c r="C873" s="10"/>
      <c r="D873" s="10"/>
      <c r="E873" s="10"/>
      <c r="F873" s="10"/>
      <c r="H873" s="10"/>
      <c r="I873" s="10"/>
      <c r="J873" s="10"/>
      <c r="K873" s="10"/>
      <c r="L873" s="10"/>
      <c r="M873" s="10"/>
    </row>
    <row r="874" spans="1:13" ht="15.75" customHeight="1" x14ac:dyDescent="0.2">
      <c r="A874" s="10"/>
      <c r="B874" s="10"/>
      <c r="C874" s="10"/>
      <c r="D874" s="10"/>
      <c r="E874" s="10"/>
      <c r="F874" s="10"/>
      <c r="H874" s="10"/>
      <c r="I874" s="10"/>
      <c r="J874" s="10"/>
      <c r="K874" s="10"/>
      <c r="L874" s="10"/>
      <c r="M874" s="10"/>
    </row>
    <row r="875" spans="1:13" ht="15.75" customHeight="1" x14ac:dyDescent="0.2">
      <c r="A875" s="10"/>
      <c r="B875" s="10"/>
      <c r="C875" s="10"/>
      <c r="D875" s="10"/>
      <c r="E875" s="10"/>
      <c r="F875" s="10"/>
      <c r="H875" s="10"/>
      <c r="I875" s="10"/>
      <c r="J875" s="10"/>
      <c r="K875" s="10"/>
      <c r="L875" s="10"/>
      <c r="M875" s="10"/>
    </row>
    <row r="876" spans="1:13" ht="15.75" customHeight="1" x14ac:dyDescent="0.2">
      <c r="A876" s="10"/>
      <c r="B876" s="10"/>
      <c r="C876" s="10"/>
      <c r="D876" s="10"/>
      <c r="E876" s="10"/>
      <c r="F876" s="10"/>
      <c r="H876" s="10"/>
      <c r="I876" s="10"/>
      <c r="J876" s="10"/>
      <c r="K876" s="10"/>
      <c r="L876" s="10"/>
      <c r="M876" s="10"/>
    </row>
    <row r="877" spans="1:13" ht="15.75" customHeight="1" x14ac:dyDescent="0.2">
      <c r="A877" s="10"/>
      <c r="B877" s="10"/>
      <c r="C877" s="10"/>
      <c r="D877" s="10"/>
      <c r="E877" s="10"/>
      <c r="F877" s="10"/>
      <c r="H877" s="10"/>
      <c r="I877" s="10"/>
      <c r="J877" s="10"/>
      <c r="K877" s="10"/>
      <c r="L877" s="10"/>
      <c r="M877" s="10"/>
    </row>
    <row r="878" spans="1:13" ht="15.75" customHeight="1" x14ac:dyDescent="0.2">
      <c r="A878" s="10"/>
      <c r="B878" s="10"/>
      <c r="C878" s="10"/>
      <c r="D878" s="10"/>
      <c r="E878" s="10"/>
      <c r="F878" s="10"/>
      <c r="H878" s="10"/>
      <c r="I878" s="10"/>
      <c r="J878" s="10"/>
      <c r="K878" s="10"/>
      <c r="L878" s="10"/>
      <c r="M878" s="10"/>
    </row>
    <row r="879" spans="1:13" ht="15.75" customHeight="1" x14ac:dyDescent="0.2">
      <c r="A879" s="10"/>
      <c r="B879" s="10"/>
      <c r="C879" s="10"/>
      <c r="D879" s="10"/>
      <c r="E879" s="10"/>
      <c r="F879" s="10"/>
      <c r="H879" s="10"/>
      <c r="I879" s="10"/>
      <c r="J879" s="10"/>
      <c r="K879" s="10"/>
      <c r="L879" s="10"/>
      <c r="M879" s="10"/>
    </row>
    <row r="880" spans="1:13" ht="15.75" customHeight="1" x14ac:dyDescent="0.2">
      <c r="A880" s="10"/>
      <c r="B880" s="10"/>
      <c r="C880" s="10"/>
      <c r="D880" s="10"/>
      <c r="E880" s="10"/>
      <c r="F880" s="10"/>
      <c r="H880" s="10"/>
      <c r="I880" s="10"/>
      <c r="J880" s="10"/>
      <c r="K880" s="10"/>
      <c r="L880" s="10"/>
      <c r="M880" s="10"/>
    </row>
    <row r="881" spans="1:13" ht="15.75" customHeight="1" x14ac:dyDescent="0.2">
      <c r="A881" s="10"/>
      <c r="B881" s="10"/>
      <c r="C881" s="10"/>
      <c r="D881" s="10"/>
      <c r="E881" s="10"/>
      <c r="F881" s="10"/>
      <c r="H881" s="10"/>
      <c r="I881" s="10"/>
      <c r="J881" s="10"/>
      <c r="K881" s="10"/>
      <c r="L881" s="10"/>
      <c r="M881" s="10"/>
    </row>
    <row r="882" spans="1:13" ht="15.75" customHeight="1" x14ac:dyDescent="0.2">
      <c r="A882" s="10"/>
      <c r="B882" s="10"/>
      <c r="C882" s="10"/>
      <c r="D882" s="10"/>
      <c r="E882" s="10"/>
      <c r="F882" s="10"/>
      <c r="H882" s="10"/>
      <c r="I882" s="10"/>
      <c r="J882" s="10"/>
      <c r="K882" s="10"/>
      <c r="L882" s="10"/>
      <c r="M882" s="10"/>
    </row>
    <row r="883" spans="1:13" ht="15.75" customHeight="1" x14ac:dyDescent="0.2">
      <c r="A883" s="10"/>
      <c r="B883" s="10"/>
      <c r="C883" s="10"/>
      <c r="D883" s="10"/>
      <c r="E883" s="10"/>
      <c r="F883" s="10"/>
      <c r="H883" s="10"/>
      <c r="I883" s="10"/>
      <c r="J883" s="10"/>
      <c r="K883" s="10"/>
      <c r="L883" s="10"/>
      <c r="M883" s="10"/>
    </row>
    <row r="884" spans="1:13" ht="15.75" customHeight="1" x14ac:dyDescent="0.2">
      <c r="A884" s="10"/>
      <c r="B884" s="10"/>
      <c r="C884" s="10"/>
      <c r="D884" s="10"/>
      <c r="E884" s="10"/>
      <c r="F884" s="10"/>
      <c r="H884" s="10"/>
      <c r="I884" s="10"/>
      <c r="J884" s="10"/>
      <c r="K884" s="10"/>
      <c r="L884" s="10"/>
      <c r="M884" s="10"/>
    </row>
    <row r="885" spans="1:13" ht="15.75" customHeight="1" x14ac:dyDescent="0.2">
      <c r="A885" s="10"/>
      <c r="B885" s="10"/>
      <c r="C885" s="10"/>
      <c r="D885" s="10"/>
      <c r="E885" s="10"/>
      <c r="F885" s="10"/>
      <c r="H885" s="10"/>
      <c r="I885" s="10"/>
      <c r="J885" s="10"/>
      <c r="K885" s="10"/>
      <c r="L885" s="10"/>
      <c r="M885" s="10"/>
    </row>
    <row r="886" spans="1:13" ht="15.75" customHeight="1" x14ac:dyDescent="0.2">
      <c r="A886" s="10"/>
      <c r="B886" s="10"/>
      <c r="C886" s="10"/>
      <c r="D886" s="10"/>
      <c r="E886" s="10"/>
      <c r="F886" s="10"/>
      <c r="H886" s="10"/>
      <c r="I886" s="10"/>
      <c r="J886" s="10"/>
      <c r="K886" s="10"/>
      <c r="L886" s="10"/>
      <c r="M886" s="10"/>
    </row>
    <row r="887" spans="1:13" ht="15.75" customHeight="1" x14ac:dyDescent="0.2">
      <c r="A887" s="10"/>
      <c r="B887" s="10"/>
      <c r="C887" s="10"/>
      <c r="D887" s="10"/>
      <c r="E887" s="10"/>
      <c r="F887" s="10"/>
      <c r="H887" s="10"/>
      <c r="I887" s="10"/>
      <c r="J887" s="10"/>
      <c r="K887" s="10"/>
      <c r="L887" s="10"/>
      <c r="M887" s="10"/>
    </row>
    <row r="888" spans="1:13" ht="15.75" customHeight="1" x14ac:dyDescent="0.2">
      <c r="A888" s="10"/>
      <c r="B888" s="10"/>
      <c r="C888" s="10"/>
      <c r="D888" s="10"/>
      <c r="E888" s="10"/>
      <c r="F888" s="10"/>
      <c r="H888" s="10"/>
      <c r="I888" s="10"/>
      <c r="J888" s="10"/>
      <c r="K888" s="10"/>
      <c r="L888" s="10"/>
      <c r="M888" s="10"/>
    </row>
    <row r="889" spans="1:13" ht="15.75" customHeight="1" x14ac:dyDescent="0.2">
      <c r="A889" s="10"/>
      <c r="B889" s="10"/>
      <c r="C889" s="10"/>
      <c r="D889" s="10"/>
      <c r="E889" s="10"/>
      <c r="F889" s="10"/>
      <c r="H889" s="10"/>
      <c r="I889" s="10"/>
      <c r="J889" s="10"/>
      <c r="K889" s="10"/>
      <c r="L889" s="10"/>
      <c r="M889" s="10"/>
    </row>
    <row r="890" spans="1:13" ht="15.75" customHeight="1" x14ac:dyDescent="0.2">
      <c r="A890" s="10"/>
      <c r="B890" s="10"/>
      <c r="C890" s="10"/>
      <c r="D890" s="10"/>
      <c r="E890" s="10"/>
      <c r="F890" s="10"/>
      <c r="H890" s="10"/>
      <c r="I890" s="10"/>
      <c r="J890" s="10"/>
      <c r="K890" s="10"/>
      <c r="L890" s="10"/>
      <c r="M890" s="10"/>
    </row>
    <row r="891" spans="1:13" ht="15.75" customHeight="1" x14ac:dyDescent="0.2">
      <c r="A891" s="10"/>
      <c r="B891" s="10"/>
      <c r="C891" s="10"/>
      <c r="D891" s="10"/>
      <c r="E891" s="10"/>
      <c r="F891" s="10"/>
      <c r="H891" s="10"/>
      <c r="I891" s="10"/>
      <c r="J891" s="10"/>
      <c r="K891" s="10"/>
      <c r="L891" s="10"/>
      <c r="M891" s="10"/>
    </row>
    <row r="892" spans="1:13" ht="15.75" customHeight="1" x14ac:dyDescent="0.2">
      <c r="A892" s="10"/>
      <c r="B892" s="10"/>
      <c r="C892" s="10"/>
      <c r="D892" s="10"/>
      <c r="E892" s="10"/>
      <c r="F892" s="10"/>
      <c r="H892" s="10"/>
      <c r="I892" s="10"/>
      <c r="J892" s="10"/>
      <c r="K892" s="10"/>
      <c r="L892" s="10"/>
      <c r="M892" s="10"/>
    </row>
    <row r="893" spans="1:13" ht="15.75" customHeight="1" x14ac:dyDescent="0.2">
      <c r="A893" s="10"/>
      <c r="B893" s="10"/>
      <c r="C893" s="10"/>
      <c r="D893" s="10"/>
      <c r="E893" s="10"/>
      <c r="F893" s="10"/>
      <c r="H893" s="10"/>
      <c r="I893" s="10"/>
      <c r="J893" s="10"/>
      <c r="K893" s="10"/>
      <c r="L893" s="10"/>
      <c r="M893" s="10"/>
    </row>
    <row r="894" spans="1:13" ht="15.75" customHeight="1" x14ac:dyDescent="0.2">
      <c r="A894" s="10"/>
      <c r="B894" s="10"/>
      <c r="C894" s="10"/>
      <c r="D894" s="10"/>
      <c r="E894" s="10"/>
      <c r="F894" s="10"/>
      <c r="H894" s="10"/>
      <c r="I894" s="10"/>
      <c r="J894" s="10"/>
      <c r="K894" s="10"/>
      <c r="L894" s="10"/>
      <c r="M894" s="10"/>
    </row>
    <row r="895" spans="1:13" ht="15.75" customHeight="1" x14ac:dyDescent="0.2">
      <c r="A895" s="10"/>
      <c r="B895" s="10"/>
      <c r="C895" s="10"/>
      <c r="D895" s="10"/>
      <c r="E895" s="10"/>
      <c r="F895" s="10"/>
      <c r="H895" s="10"/>
      <c r="I895" s="10"/>
      <c r="J895" s="10"/>
      <c r="K895" s="10"/>
      <c r="L895" s="10"/>
      <c r="M895" s="10"/>
    </row>
    <row r="896" spans="1:13" ht="15.75" customHeight="1" x14ac:dyDescent="0.2">
      <c r="A896" s="10"/>
      <c r="B896" s="10"/>
      <c r="C896" s="10"/>
      <c r="D896" s="10"/>
      <c r="E896" s="10"/>
      <c r="F896" s="10"/>
      <c r="H896" s="10"/>
      <c r="I896" s="10"/>
      <c r="J896" s="10"/>
      <c r="K896" s="10"/>
      <c r="L896" s="10"/>
      <c r="M896" s="10"/>
    </row>
    <row r="897" spans="1:13" ht="15.75" customHeight="1" x14ac:dyDescent="0.2">
      <c r="A897" s="10"/>
      <c r="B897" s="10"/>
      <c r="C897" s="10"/>
      <c r="D897" s="10"/>
      <c r="E897" s="10"/>
      <c r="F897" s="10"/>
      <c r="H897" s="10"/>
      <c r="I897" s="10"/>
      <c r="J897" s="10"/>
      <c r="K897" s="10"/>
      <c r="L897" s="10"/>
      <c r="M897" s="10"/>
    </row>
    <row r="898" spans="1:13" ht="15.75" customHeight="1" x14ac:dyDescent="0.2">
      <c r="A898" s="10"/>
      <c r="B898" s="10"/>
      <c r="C898" s="10"/>
      <c r="D898" s="10"/>
      <c r="E898" s="10"/>
      <c r="F898" s="10"/>
      <c r="H898" s="10"/>
      <c r="I898" s="10"/>
      <c r="J898" s="10"/>
      <c r="K898" s="10"/>
      <c r="L898" s="10"/>
      <c r="M898" s="10"/>
    </row>
    <row r="899" spans="1:13" ht="15.75" customHeight="1" x14ac:dyDescent="0.2">
      <c r="A899" s="10"/>
      <c r="B899" s="10"/>
      <c r="C899" s="10"/>
      <c r="D899" s="10"/>
      <c r="E899" s="10"/>
      <c r="F899" s="10"/>
      <c r="H899" s="10"/>
      <c r="I899" s="10"/>
      <c r="J899" s="10"/>
      <c r="K899" s="10"/>
      <c r="L899" s="10"/>
      <c r="M899" s="10"/>
    </row>
    <row r="900" spans="1:13" ht="15.75" customHeight="1" x14ac:dyDescent="0.2">
      <c r="A900" s="10"/>
      <c r="B900" s="10"/>
      <c r="C900" s="10"/>
      <c r="D900" s="10"/>
      <c r="E900" s="10"/>
      <c r="F900" s="10"/>
      <c r="H900" s="10"/>
      <c r="I900" s="10"/>
      <c r="J900" s="10"/>
      <c r="K900" s="10"/>
      <c r="L900" s="10"/>
      <c r="M900" s="10"/>
    </row>
    <row r="901" spans="1:13" ht="15.75" customHeight="1" x14ac:dyDescent="0.2">
      <c r="A901" s="10"/>
      <c r="B901" s="10"/>
      <c r="C901" s="10"/>
      <c r="D901" s="10"/>
      <c r="E901" s="10"/>
      <c r="F901" s="10"/>
      <c r="H901" s="10"/>
      <c r="I901" s="10"/>
      <c r="J901" s="10"/>
      <c r="K901" s="10"/>
      <c r="L901" s="10"/>
      <c r="M901" s="10"/>
    </row>
    <row r="902" spans="1:13" ht="15.75" customHeight="1" x14ac:dyDescent="0.2">
      <c r="A902" s="10"/>
      <c r="B902" s="10"/>
      <c r="C902" s="10"/>
      <c r="D902" s="10"/>
      <c r="E902" s="10"/>
      <c r="F902" s="10"/>
      <c r="H902" s="10"/>
      <c r="I902" s="10"/>
      <c r="J902" s="10"/>
      <c r="K902" s="10"/>
      <c r="L902" s="10"/>
      <c r="M902" s="10"/>
    </row>
    <row r="903" spans="1:13" ht="15.75" customHeight="1" x14ac:dyDescent="0.2">
      <c r="A903" s="10"/>
      <c r="B903" s="10"/>
      <c r="C903" s="10"/>
      <c r="D903" s="10"/>
      <c r="E903" s="10"/>
      <c r="F903" s="10"/>
      <c r="H903" s="10"/>
      <c r="I903" s="10"/>
      <c r="J903" s="10"/>
      <c r="K903" s="10"/>
      <c r="L903" s="10"/>
      <c r="M903" s="10"/>
    </row>
    <row r="904" spans="1:13" ht="15.75" customHeight="1" x14ac:dyDescent="0.2">
      <c r="A904" s="10"/>
      <c r="B904" s="10"/>
      <c r="C904" s="10"/>
      <c r="D904" s="10"/>
      <c r="E904" s="10"/>
      <c r="F904" s="10"/>
      <c r="H904" s="10"/>
      <c r="I904" s="10"/>
      <c r="J904" s="10"/>
      <c r="K904" s="10"/>
      <c r="L904" s="10"/>
      <c r="M904" s="10"/>
    </row>
    <row r="905" spans="1:13" ht="15.75" customHeight="1" x14ac:dyDescent="0.2">
      <c r="A905" s="10"/>
      <c r="B905" s="10"/>
      <c r="C905" s="10"/>
      <c r="D905" s="10"/>
      <c r="E905" s="10"/>
      <c r="F905" s="10"/>
      <c r="H905" s="10"/>
      <c r="I905" s="10"/>
      <c r="J905" s="10"/>
      <c r="K905" s="10"/>
      <c r="L905" s="10"/>
      <c r="M905" s="10"/>
    </row>
    <row r="906" spans="1:13" ht="15.75" customHeight="1" x14ac:dyDescent="0.2">
      <c r="A906" s="10"/>
      <c r="B906" s="10"/>
      <c r="C906" s="10"/>
      <c r="D906" s="10"/>
      <c r="E906" s="10"/>
      <c r="F906" s="10"/>
      <c r="H906" s="10"/>
      <c r="I906" s="10"/>
      <c r="J906" s="10"/>
      <c r="K906" s="10"/>
      <c r="L906" s="10"/>
      <c r="M906" s="10"/>
    </row>
    <row r="907" spans="1:13" ht="15.75" customHeight="1" x14ac:dyDescent="0.2">
      <c r="A907" s="10"/>
      <c r="B907" s="10"/>
      <c r="C907" s="10"/>
      <c r="D907" s="10"/>
      <c r="E907" s="10"/>
      <c r="F907" s="10"/>
      <c r="H907" s="10"/>
      <c r="I907" s="10"/>
      <c r="J907" s="10"/>
      <c r="K907" s="10"/>
      <c r="L907" s="10"/>
      <c r="M907" s="10"/>
    </row>
    <row r="908" spans="1:13" ht="15.75" customHeight="1" x14ac:dyDescent="0.2">
      <c r="A908" s="10"/>
      <c r="B908" s="10"/>
      <c r="C908" s="10"/>
      <c r="D908" s="10"/>
      <c r="E908" s="10"/>
      <c r="F908" s="10"/>
      <c r="H908" s="10"/>
      <c r="I908" s="10"/>
      <c r="J908" s="10"/>
      <c r="K908" s="10"/>
      <c r="L908" s="10"/>
      <c r="M908" s="10"/>
    </row>
    <row r="909" spans="1:13" ht="15.75" customHeight="1" x14ac:dyDescent="0.2">
      <c r="A909" s="10"/>
      <c r="B909" s="10"/>
      <c r="C909" s="10"/>
      <c r="D909" s="10"/>
      <c r="E909" s="10"/>
      <c r="F909" s="10"/>
      <c r="H909" s="10"/>
      <c r="I909" s="10"/>
      <c r="J909" s="10"/>
      <c r="K909" s="10"/>
      <c r="L909" s="10"/>
      <c r="M909" s="10"/>
    </row>
    <row r="910" spans="1:13" ht="15.75" customHeight="1" x14ac:dyDescent="0.2">
      <c r="A910" s="10"/>
      <c r="B910" s="10"/>
      <c r="C910" s="10"/>
      <c r="D910" s="10"/>
      <c r="E910" s="10"/>
      <c r="F910" s="10"/>
      <c r="H910" s="10"/>
      <c r="I910" s="10"/>
      <c r="J910" s="10"/>
      <c r="K910" s="10"/>
      <c r="L910" s="10"/>
      <c r="M910" s="10"/>
    </row>
    <row r="911" spans="1:13" ht="15.75" customHeight="1" x14ac:dyDescent="0.2">
      <c r="A911" s="10"/>
      <c r="B911" s="10"/>
      <c r="C911" s="10"/>
      <c r="D911" s="10"/>
      <c r="E911" s="10"/>
      <c r="F911" s="10"/>
      <c r="H911" s="10"/>
      <c r="I911" s="10"/>
      <c r="J911" s="10"/>
      <c r="K911" s="10"/>
      <c r="L911" s="10"/>
      <c r="M911" s="10"/>
    </row>
    <row r="912" spans="1:13" ht="15.75" customHeight="1" x14ac:dyDescent="0.2">
      <c r="A912" s="10"/>
      <c r="B912" s="10"/>
      <c r="C912" s="10"/>
      <c r="D912" s="10"/>
      <c r="E912" s="10"/>
      <c r="F912" s="10"/>
      <c r="H912" s="10"/>
      <c r="I912" s="10"/>
      <c r="J912" s="10"/>
      <c r="K912" s="10"/>
      <c r="L912" s="10"/>
      <c r="M912" s="10"/>
    </row>
    <row r="913" spans="1:13" ht="15.75" customHeight="1" x14ac:dyDescent="0.2">
      <c r="A913" s="10"/>
      <c r="B913" s="10"/>
      <c r="C913" s="10"/>
      <c r="D913" s="10"/>
      <c r="E913" s="10"/>
      <c r="F913" s="10"/>
      <c r="H913" s="10"/>
      <c r="I913" s="10"/>
      <c r="J913" s="10"/>
      <c r="K913" s="10"/>
      <c r="L913" s="10"/>
      <c r="M913" s="10"/>
    </row>
    <row r="914" spans="1:13" ht="15.75" customHeight="1" x14ac:dyDescent="0.2">
      <c r="A914" s="10"/>
      <c r="B914" s="10"/>
      <c r="C914" s="10"/>
      <c r="D914" s="10"/>
      <c r="E914" s="10"/>
      <c r="F914" s="10"/>
      <c r="H914" s="10"/>
      <c r="I914" s="10"/>
      <c r="J914" s="10"/>
      <c r="K914" s="10"/>
      <c r="L914" s="10"/>
      <c r="M914" s="10"/>
    </row>
    <row r="915" spans="1:13" ht="15.75" customHeight="1" x14ac:dyDescent="0.2">
      <c r="A915" s="10"/>
      <c r="B915" s="10"/>
      <c r="C915" s="10"/>
      <c r="D915" s="10"/>
      <c r="E915" s="10"/>
      <c r="F915" s="10"/>
      <c r="H915" s="10"/>
      <c r="I915" s="10"/>
      <c r="J915" s="10"/>
      <c r="K915" s="10"/>
      <c r="L915" s="10"/>
      <c r="M915" s="10"/>
    </row>
    <row r="916" spans="1:13" ht="15.75" customHeight="1" x14ac:dyDescent="0.2">
      <c r="A916" s="10"/>
      <c r="B916" s="10"/>
      <c r="C916" s="10"/>
      <c r="D916" s="10"/>
      <c r="E916" s="10"/>
      <c r="F916" s="10"/>
      <c r="H916" s="10"/>
      <c r="I916" s="10"/>
      <c r="J916" s="10"/>
      <c r="K916" s="10"/>
      <c r="L916" s="10"/>
      <c r="M916" s="10"/>
    </row>
    <row r="917" spans="1:13" ht="15.75" customHeight="1" x14ac:dyDescent="0.2">
      <c r="A917" s="10"/>
      <c r="B917" s="10"/>
      <c r="C917" s="10"/>
      <c r="D917" s="10"/>
      <c r="E917" s="10"/>
      <c r="F917" s="10"/>
      <c r="H917" s="10"/>
      <c r="I917" s="10"/>
      <c r="J917" s="10"/>
      <c r="K917" s="10"/>
      <c r="L917" s="10"/>
      <c r="M917" s="10"/>
    </row>
    <row r="918" spans="1:13" ht="15.75" customHeight="1" x14ac:dyDescent="0.2">
      <c r="A918" s="10"/>
      <c r="B918" s="10"/>
      <c r="C918" s="10"/>
      <c r="D918" s="10"/>
      <c r="E918" s="10"/>
      <c r="F918" s="10"/>
      <c r="H918" s="10"/>
      <c r="I918" s="10"/>
      <c r="J918" s="10"/>
      <c r="K918" s="10"/>
      <c r="L918" s="10"/>
      <c r="M918" s="10"/>
    </row>
    <row r="919" spans="1:13" ht="15.75" customHeight="1" x14ac:dyDescent="0.2">
      <c r="A919" s="10"/>
      <c r="B919" s="10"/>
      <c r="C919" s="10"/>
      <c r="D919" s="10"/>
      <c r="E919" s="10"/>
      <c r="F919" s="10"/>
      <c r="H919" s="10"/>
      <c r="I919" s="10"/>
      <c r="J919" s="10"/>
      <c r="K919" s="10"/>
      <c r="L919" s="10"/>
      <c r="M919" s="10"/>
    </row>
    <row r="920" spans="1:13" ht="15.75" customHeight="1" x14ac:dyDescent="0.2">
      <c r="A920" s="10"/>
      <c r="B920" s="10"/>
      <c r="C920" s="10"/>
      <c r="D920" s="10"/>
      <c r="E920" s="10"/>
      <c r="F920" s="10"/>
      <c r="H920" s="10"/>
      <c r="I920" s="10"/>
      <c r="J920" s="10"/>
      <c r="K920" s="10"/>
      <c r="L920" s="10"/>
      <c r="M920" s="10"/>
    </row>
    <row r="921" spans="1:13" ht="15.75" customHeight="1" x14ac:dyDescent="0.2">
      <c r="A921" s="10"/>
      <c r="B921" s="10"/>
      <c r="C921" s="10"/>
      <c r="D921" s="10"/>
      <c r="E921" s="10"/>
      <c r="F921" s="10"/>
      <c r="H921" s="10"/>
      <c r="I921" s="10"/>
      <c r="J921" s="10"/>
      <c r="K921" s="10"/>
      <c r="L921" s="10"/>
      <c r="M921" s="10"/>
    </row>
    <row r="922" spans="1:13" ht="15.75" customHeight="1" x14ac:dyDescent="0.2">
      <c r="A922" s="10"/>
      <c r="B922" s="10"/>
      <c r="C922" s="10"/>
      <c r="D922" s="10"/>
      <c r="E922" s="10"/>
      <c r="F922" s="10"/>
      <c r="H922" s="10"/>
      <c r="I922" s="10"/>
      <c r="J922" s="10"/>
      <c r="K922" s="10"/>
      <c r="L922" s="10"/>
      <c r="M922" s="10"/>
    </row>
    <row r="923" spans="1:13" ht="15.75" customHeight="1" x14ac:dyDescent="0.2">
      <c r="A923" s="10"/>
      <c r="B923" s="10"/>
      <c r="C923" s="10"/>
      <c r="D923" s="10"/>
      <c r="E923" s="10"/>
      <c r="F923" s="10"/>
      <c r="H923" s="10"/>
      <c r="I923" s="10"/>
      <c r="J923" s="10"/>
      <c r="K923" s="10"/>
      <c r="L923" s="10"/>
      <c r="M923" s="10"/>
    </row>
    <row r="924" spans="1:13" ht="15.75" customHeight="1" x14ac:dyDescent="0.2">
      <c r="A924" s="10"/>
      <c r="B924" s="10"/>
      <c r="C924" s="10"/>
      <c r="D924" s="10"/>
      <c r="E924" s="10"/>
      <c r="F924" s="10"/>
      <c r="H924" s="10"/>
      <c r="I924" s="10"/>
      <c r="J924" s="10"/>
      <c r="K924" s="10"/>
      <c r="L924" s="10"/>
      <c r="M924" s="10"/>
    </row>
    <row r="925" spans="1:13" ht="15.75" customHeight="1" x14ac:dyDescent="0.2">
      <c r="A925" s="10"/>
      <c r="B925" s="10"/>
      <c r="C925" s="10"/>
      <c r="D925" s="10"/>
      <c r="E925" s="10"/>
      <c r="F925" s="10"/>
      <c r="H925" s="10"/>
      <c r="I925" s="10"/>
      <c r="J925" s="10"/>
      <c r="K925" s="10"/>
      <c r="L925" s="10"/>
      <c r="M925" s="10"/>
    </row>
    <row r="926" spans="1:13" ht="15.75" customHeight="1" x14ac:dyDescent="0.2">
      <c r="A926" s="10"/>
      <c r="B926" s="10"/>
      <c r="C926" s="10"/>
      <c r="D926" s="10"/>
      <c r="E926" s="10"/>
      <c r="F926" s="10"/>
      <c r="H926" s="10"/>
      <c r="I926" s="10"/>
      <c r="J926" s="10"/>
      <c r="K926" s="10"/>
      <c r="L926" s="10"/>
      <c r="M926" s="10"/>
    </row>
    <row r="927" spans="1:13" ht="15.75" customHeight="1" x14ac:dyDescent="0.2">
      <c r="A927" s="10"/>
      <c r="B927" s="10"/>
      <c r="C927" s="10"/>
      <c r="D927" s="10"/>
      <c r="E927" s="10"/>
      <c r="F927" s="10"/>
      <c r="H927" s="10"/>
      <c r="I927" s="10"/>
      <c r="J927" s="10"/>
      <c r="K927" s="10"/>
      <c r="L927" s="10"/>
      <c r="M927" s="10"/>
    </row>
    <row r="928" spans="1:13" ht="15.75" customHeight="1" x14ac:dyDescent="0.2">
      <c r="A928" s="10"/>
      <c r="B928" s="10"/>
      <c r="C928" s="10"/>
      <c r="D928" s="10"/>
      <c r="E928" s="10"/>
      <c r="F928" s="10"/>
      <c r="H928" s="10"/>
      <c r="I928" s="10"/>
      <c r="J928" s="10"/>
      <c r="K928" s="10"/>
      <c r="L928" s="10"/>
      <c r="M928" s="10"/>
    </row>
    <row r="929" spans="1:13" ht="15.75" customHeight="1" x14ac:dyDescent="0.2">
      <c r="A929" s="10"/>
      <c r="B929" s="10"/>
      <c r="C929" s="10"/>
      <c r="D929" s="10"/>
      <c r="E929" s="10"/>
      <c r="F929" s="10"/>
      <c r="H929" s="10"/>
      <c r="I929" s="10"/>
      <c r="J929" s="10"/>
      <c r="K929" s="10"/>
      <c r="L929" s="10"/>
      <c r="M929" s="10"/>
    </row>
    <row r="930" spans="1:13" ht="15.75" customHeight="1" x14ac:dyDescent="0.2">
      <c r="A930" s="10"/>
      <c r="B930" s="10"/>
      <c r="C930" s="10"/>
      <c r="D930" s="10"/>
      <c r="E930" s="10"/>
      <c r="F930" s="10"/>
      <c r="H930" s="10"/>
      <c r="I930" s="10"/>
      <c r="J930" s="10"/>
      <c r="K930" s="10"/>
      <c r="L930" s="10"/>
      <c r="M930" s="10"/>
    </row>
    <row r="931" spans="1:13" ht="15.75" customHeight="1" x14ac:dyDescent="0.2">
      <c r="A931" s="10"/>
      <c r="B931" s="10"/>
      <c r="C931" s="10"/>
      <c r="D931" s="10"/>
      <c r="E931" s="10"/>
      <c r="F931" s="10"/>
      <c r="H931" s="10"/>
      <c r="I931" s="10"/>
      <c r="J931" s="10"/>
      <c r="K931" s="10"/>
      <c r="L931" s="10"/>
      <c r="M931" s="10"/>
    </row>
    <row r="932" spans="1:13" ht="15.75" customHeight="1" x14ac:dyDescent="0.2">
      <c r="A932" s="10"/>
      <c r="B932" s="10"/>
      <c r="C932" s="10"/>
      <c r="D932" s="10"/>
      <c r="E932" s="10"/>
      <c r="F932" s="10"/>
      <c r="H932" s="10"/>
      <c r="I932" s="10"/>
      <c r="J932" s="10"/>
      <c r="K932" s="10"/>
      <c r="L932" s="10"/>
      <c r="M932" s="10"/>
    </row>
    <row r="933" spans="1:13" ht="15.75" customHeight="1" x14ac:dyDescent="0.2">
      <c r="A933" s="10"/>
      <c r="B933" s="10"/>
      <c r="C933" s="10"/>
      <c r="D933" s="10"/>
      <c r="E933" s="10"/>
      <c r="F933" s="10"/>
      <c r="H933" s="10"/>
      <c r="I933" s="10"/>
      <c r="J933" s="10"/>
      <c r="K933" s="10"/>
      <c r="L933" s="10"/>
      <c r="M933" s="10"/>
    </row>
    <row r="934" spans="1:13" ht="15.75" customHeight="1" x14ac:dyDescent="0.2">
      <c r="A934" s="10"/>
      <c r="B934" s="10"/>
      <c r="C934" s="10"/>
      <c r="D934" s="10"/>
      <c r="E934" s="10"/>
      <c r="F934" s="10"/>
      <c r="H934" s="10"/>
      <c r="I934" s="10"/>
      <c r="J934" s="10"/>
      <c r="K934" s="10"/>
      <c r="L934" s="10"/>
      <c r="M934" s="10"/>
    </row>
    <row r="935" spans="1:13" ht="15.75" customHeight="1" x14ac:dyDescent="0.2">
      <c r="A935" s="10"/>
      <c r="B935" s="10"/>
      <c r="C935" s="10"/>
      <c r="D935" s="10"/>
      <c r="E935" s="10"/>
      <c r="F935" s="10"/>
      <c r="H935" s="10"/>
      <c r="I935" s="10"/>
      <c r="J935" s="10"/>
      <c r="K935" s="10"/>
      <c r="L935" s="10"/>
      <c r="M935" s="10"/>
    </row>
    <row r="936" spans="1:13" ht="15.75" customHeight="1" x14ac:dyDescent="0.2">
      <c r="A936" s="10"/>
      <c r="B936" s="10"/>
      <c r="C936" s="10"/>
      <c r="D936" s="10"/>
      <c r="E936" s="10"/>
      <c r="F936" s="10"/>
      <c r="H936" s="10"/>
      <c r="I936" s="10"/>
      <c r="J936" s="10"/>
      <c r="K936" s="10"/>
      <c r="L936" s="10"/>
      <c r="M936" s="10"/>
    </row>
    <row r="937" spans="1:13" ht="15.75" customHeight="1" x14ac:dyDescent="0.2">
      <c r="A937" s="10"/>
      <c r="B937" s="10"/>
      <c r="C937" s="10"/>
      <c r="D937" s="10"/>
      <c r="E937" s="10"/>
      <c r="F937" s="10"/>
      <c r="H937" s="10"/>
      <c r="I937" s="10"/>
      <c r="J937" s="10"/>
      <c r="K937" s="10"/>
      <c r="L937" s="10"/>
      <c r="M937" s="10"/>
    </row>
    <row r="938" spans="1:13" ht="15.75" customHeight="1" x14ac:dyDescent="0.2">
      <c r="A938" s="10"/>
      <c r="B938" s="10"/>
      <c r="C938" s="10"/>
      <c r="D938" s="10"/>
      <c r="E938" s="10"/>
      <c r="F938" s="10"/>
      <c r="H938" s="10"/>
      <c r="I938" s="10"/>
      <c r="J938" s="10"/>
      <c r="K938" s="10"/>
      <c r="L938" s="10"/>
      <c r="M938" s="10"/>
    </row>
    <row r="939" spans="1:13" ht="15.75" customHeight="1" x14ac:dyDescent="0.2">
      <c r="A939" s="10"/>
      <c r="B939" s="10"/>
      <c r="C939" s="10"/>
      <c r="D939" s="10"/>
      <c r="E939" s="10"/>
      <c r="F939" s="10"/>
      <c r="H939" s="10"/>
      <c r="I939" s="10"/>
      <c r="J939" s="10"/>
      <c r="K939" s="10"/>
      <c r="L939" s="10"/>
      <c r="M939" s="10"/>
    </row>
    <row r="940" spans="1:13" ht="15.75" customHeight="1" x14ac:dyDescent="0.2">
      <c r="A940" s="10"/>
      <c r="B940" s="10"/>
      <c r="C940" s="10"/>
      <c r="D940" s="10"/>
      <c r="E940" s="10"/>
      <c r="F940" s="10"/>
      <c r="H940" s="10"/>
      <c r="I940" s="10"/>
      <c r="J940" s="10"/>
      <c r="K940" s="10"/>
      <c r="L940" s="10"/>
      <c r="M940" s="10"/>
    </row>
    <row r="941" spans="1:13" ht="15.75" customHeight="1" x14ac:dyDescent="0.2">
      <c r="A941" s="10"/>
      <c r="B941" s="10"/>
      <c r="C941" s="10"/>
      <c r="D941" s="10"/>
      <c r="E941" s="10"/>
      <c r="F941" s="10"/>
      <c r="H941" s="10"/>
      <c r="I941" s="10"/>
      <c r="J941" s="10"/>
      <c r="K941" s="10"/>
      <c r="L941" s="10"/>
      <c r="M941" s="10"/>
    </row>
    <row r="942" spans="1:13" ht="15.75" customHeight="1" x14ac:dyDescent="0.2">
      <c r="A942" s="10"/>
      <c r="B942" s="10"/>
      <c r="C942" s="10"/>
      <c r="D942" s="10"/>
      <c r="E942" s="10"/>
      <c r="F942" s="10"/>
      <c r="H942" s="10"/>
      <c r="I942" s="10"/>
      <c r="J942" s="10"/>
      <c r="K942" s="10"/>
      <c r="L942" s="10"/>
      <c r="M942" s="10"/>
    </row>
    <row r="943" spans="1:13" ht="15.75" customHeight="1" x14ac:dyDescent="0.2">
      <c r="A943" s="10"/>
      <c r="B943" s="10"/>
      <c r="C943" s="10"/>
      <c r="D943" s="10"/>
      <c r="E943" s="10"/>
      <c r="F943" s="10"/>
      <c r="H943" s="10"/>
      <c r="I943" s="10"/>
      <c r="J943" s="10"/>
      <c r="K943" s="10"/>
      <c r="L943" s="10"/>
      <c r="M943" s="10"/>
    </row>
    <row r="944" spans="1:13" ht="15.75" customHeight="1" x14ac:dyDescent="0.2">
      <c r="A944" s="10"/>
      <c r="B944" s="10"/>
      <c r="C944" s="10"/>
      <c r="D944" s="10"/>
      <c r="E944" s="10"/>
      <c r="F944" s="10"/>
      <c r="H944" s="10"/>
      <c r="I944" s="10"/>
      <c r="J944" s="10"/>
      <c r="K944" s="10"/>
      <c r="L944" s="10"/>
      <c r="M944" s="10"/>
    </row>
    <row r="945" spans="1:13" ht="15.75" customHeight="1" x14ac:dyDescent="0.2">
      <c r="A945" s="10"/>
      <c r="B945" s="10"/>
      <c r="C945" s="10"/>
      <c r="D945" s="10"/>
      <c r="E945" s="10"/>
      <c r="F945" s="10"/>
      <c r="H945" s="10"/>
      <c r="I945" s="10"/>
      <c r="J945" s="10"/>
      <c r="K945" s="10"/>
      <c r="L945" s="10"/>
      <c r="M945" s="10"/>
    </row>
    <row r="946" spans="1:13" ht="15.75" customHeight="1" x14ac:dyDescent="0.2">
      <c r="A946" s="10"/>
      <c r="B946" s="10"/>
      <c r="C946" s="10"/>
      <c r="D946" s="10"/>
      <c r="E946" s="10"/>
      <c r="F946" s="10"/>
      <c r="H946" s="10"/>
      <c r="I946" s="10"/>
      <c r="J946" s="10"/>
      <c r="K946" s="10"/>
      <c r="L946" s="10"/>
      <c r="M946" s="10"/>
    </row>
    <row r="947" spans="1:13" ht="15.75" customHeight="1" x14ac:dyDescent="0.2">
      <c r="A947" s="10"/>
      <c r="B947" s="10"/>
      <c r="C947" s="10"/>
      <c r="D947" s="10"/>
      <c r="E947" s="10"/>
      <c r="F947" s="10"/>
      <c r="H947" s="10"/>
      <c r="I947" s="10"/>
      <c r="J947" s="10"/>
      <c r="K947" s="10"/>
      <c r="L947" s="10"/>
      <c r="M947" s="10"/>
    </row>
    <row r="948" spans="1:13" ht="15.75" customHeight="1" x14ac:dyDescent="0.2">
      <c r="A948" s="10"/>
      <c r="B948" s="10"/>
      <c r="C948" s="10"/>
      <c r="D948" s="10"/>
      <c r="E948" s="10"/>
      <c r="F948" s="10"/>
      <c r="H948" s="10"/>
      <c r="I948" s="10"/>
      <c r="J948" s="10"/>
      <c r="K948" s="10"/>
      <c r="L948" s="10"/>
      <c r="M948" s="10"/>
    </row>
    <row r="949" spans="1:13" ht="15.75" customHeight="1" x14ac:dyDescent="0.2">
      <c r="A949" s="10"/>
      <c r="B949" s="10"/>
      <c r="C949" s="10"/>
      <c r="D949" s="10"/>
      <c r="E949" s="10"/>
      <c r="F949" s="10"/>
      <c r="H949" s="10"/>
      <c r="I949" s="10"/>
      <c r="J949" s="10"/>
      <c r="K949" s="10"/>
      <c r="L949" s="10"/>
      <c r="M949" s="10"/>
    </row>
    <row r="950" spans="1:13" ht="15.75" customHeight="1" x14ac:dyDescent="0.2">
      <c r="A950" s="10"/>
      <c r="B950" s="10"/>
      <c r="C950" s="10"/>
      <c r="D950" s="10"/>
      <c r="E950" s="10"/>
      <c r="F950" s="10"/>
      <c r="H950" s="10"/>
      <c r="I950" s="10"/>
      <c r="J950" s="10"/>
      <c r="K950" s="10"/>
      <c r="L950" s="10"/>
      <c r="M950" s="10"/>
    </row>
    <row r="951" spans="1:13" ht="15.75" customHeight="1" x14ac:dyDescent="0.2">
      <c r="A951" s="10"/>
      <c r="B951" s="10"/>
      <c r="C951" s="10"/>
      <c r="D951" s="10"/>
      <c r="E951" s="10"/>
      <c r="F951" s="10"/>
      <c r="H951" s="10"/>
      <c r="I951" s="10"/>
      <c r="J951" s="10"/>
      <c r="K951" s="10"/>
      <c r="L951" s="10"/>
      <c r="M951" s="10"/>
    </row>
    <row r="952" spans="1:13" ht="15.75" customHeight="1" x14ac:dyDescent="0.2">
      <c r="A952" s="10"/>
      <c r="B952" s="10"/>
      <c r="C952" s="10"/>
      <c r="D952" s="10"/>
      <c r="E952" s="10"/>
      <c r="F952" s="10"/>
      <c r="H952" s="10"/>
      <c r="I952" s="10"/>
      <c r="J952" s="10"/>
      <c r="K952" s="10"/>
      <c r="L952" s="10"/>
      <c r="M952" s="10"/>
    </row>
    <row r="953" spans="1:13" ht="15.75" customHeight="1" x14ac:dyDescent="0.2">
      <c r="A953" s="10"/>
      <c r="B953" s="10"/>
      <c r="C953" s="10"/>
      <c r="D953" s="10"/>
      <c r="E953" s="10"/>
      <c r="F953" s="10"/>
      <c r="H953" s="10"/>
      <c r="I953" s="10"/>
      <c r="J953" s="10"/>
      <c r="K953" s="10"/>
      <c r="L953" s="10"/>
      <c r="M953" s="10"/>
    </row>
    <row r="954" spans="1:13" ht="15.75" customHeight="1" x14ac:dyDescent="0.2">
      <c r="A954" s="10"/>
      <c r="B954" s="10"/>
      <c r="C954" s="10"/>
      <c r="D954" s="10"/>
      <c r="E954" s="10"/>
      <c r="F954" s="10"/>
      <c r="H954" s="10"/>
      <c r="I954" s="10"/>
      <c r="J954" s="10"/>
      <c r="K954" s="10"/>
      <c r="L954" s="10"/>
      <c r="M954" s="10"/>
    </row>
    <row r="955" spans="1:13" ht="15.75" customHeight="1" x14ac:dyDescent="0.2">
      <c r="A955" s="10"/>
      <c r="B955" s="10"/>
      <c r="C955" s="10"/>
      <c r="D955" s="10"/>
      <c r="E955" s="10"/>
      <c r="F955" s="10"/>
      <c r="H955" s="10"/>
      <c r="I955" s="10"/>
      <c r="J955" s="10"/>
      <c r="K955" s="10"/>
      <c r="L955" s="10"/>
      <c r="M955" s="10"/>
    </row>
    <row r="956" spans="1:13" ht="15.75" customHeight="1" x14ac:dyDescent="0.2">
      <c r="A956" s="10"/>
      <c r="B956" s="10"/>
      <c r="C956" s="10"/>
      <c r="D956" s="10"/>
      <c r="E956" s="10"/>
      <c r="F956" s="10"/>
      <c r="H956" s="10"/>
      <c r="I956" s="10"/>
      <c r="J956" s="10"/>
      <c r="K956" s="10"/>
      <c r="L956" s="10"/>
      <c r="M956" s="10"/>
    </row>
    <row r="957" spans="1:13" ht="15.75" customHeight="1" x14ac:dyDescent="0.2">
      <c r="A957" s="10"/>
      <c r="B957" s="10"/>
      <c r="C957" s="10"/>
      <c r="D957" s="10"/>
      <c r="E957" s="10"/>
      <c r="F957" s="10"/>
      <c r="H957" s="10"/>
      <c r="I957" s="10"/>
      <c r="J957" s="10"/>
      <c r="K957" s="10"/>
      <c r="L957" s="10"/>
      <c r="M957" s="10"/>
    </row>
    <row r="958" spans="1:13" ht="15.75" customHeight="1" x14ac:dyDescent="0.2">
      <c r="A958" s="10"/>
      <c r="B958" s="10"/>
      <c r="C958" s="10"/>
      <c r="D958" s="10"/>
      <c r="E958" s="10"/>
      <c r="F958" s="10"/>
      <c r="H958" s="10"/>
      <c r="I958" s="10"/>
      <c r="J958" s="10"/>
      <c r="K958" s="10"/>
      <c r="L958" s="10"/>
      <c r="M958" s="10"/>
    </row>
    <row r="959" spans="1:13" ht="15.75" customHeight="1" x14ac:dyDescent="0.2">
      <c r="A959" s="10"/>
      <c r="B959" s="10"/>
      <c r="C959" s="10"/>
      <c r="D959" s="10"/>
      <c r="E959" s="10"/>
      <c r="F959" s="10"/>
      <c r="H959" s="10"/>
      <c r="I959" s="10"/>
      <c r="J959" s="10"/>
      <c r="K959" s="10"/>
      <c r="L959" s="10"/>
      <c r="M959" s="10"/>
    </row>
    <row r="960" spans="1:13" ht="15.75" customHeight="1" x14ac:dyDescent="0.2">
      <c r="A960" s="10"/>
      <c r="B960" s="10"/>
      <c r="C960" s="10"/>
      <c r="D960" s="10"/>
      <c r="E960" s="10"/>
      <c r="F960" s="10"/>
      <c r="H960" s="10"/>
      <c r="I960" s="10"/>
      <c r="J960" s="10"/>
      <c r="K960" s="10"/>
      <c r="L960" s="10"/>
      <c r="M960" s="10"/>
    </row>
    <row r="961" spans="1:13" ht="15.75" customHeight="1" x14ac:dyDescent="0.2">
      <c r="A961" s="10"/>
      <c r="B961" s="10"/>
      <c r="C961" s="10"/>
      <c r="D961" s="10"/>
      <c r="E961" s="10"/>
      <c r="F961" s="10"/>
      <c r="H961" s="10"/>
      <c r="I961" s="10"/>
      <c r="J961" s="10"/>
      <c r="K961" s="10"/>
      <c r="L961" s="10"/>
      <c r="M961" s="10"/>
    </row>
    <row r="962" spans="1:13" ht="15.75" customHeight="1" x14ac:dyDescent="0.2">
      <c r="A962" s="10"/>
      <c r="B962" s="10"/>
      <c r="C962" s="10"/>
      <c r="D962" s="10"/>
      <c r="E962" s="10"/>
      <c r="F962" s="10"/>
      <c r="H962" s="10"/>
      <c r="I962" s="10"/>
      <c r="J962" s="10"/>
      <c r="K962" s="10"/>
      <c r="L962" s="10"/>
      <c r="M962" s="10"/>
    </row>
    <row r="963" spans="1:13" ht="15.75" customHeight="1" x14ac:dyDescent="0.2">
      <c r="A963" s="10"/>
      <c r="B963" s="10"/>
      <c r="C963" s="10"/>
      <c r="D963" s="10"/>
      <c r="E963" s="10"/>
      <c r="F963" s="10"/>
      <c r="H963" s="10"/>
      <c r="I963" s="10"/>
      <c r="J963" s="10"/>
      <c r="K963" s="10"/>
      <c r="L963" s="10"/>
      <c r="M963" s="10"/>
    </row>
    <row r="964" spans="1:13" ht="15.75" customHeight="1" x14ac:dyDescent="0.2">
      <c r="A964" s="10"/>
      <c r="B964" s="10"/>
      <c r="C964" s="10"/>
      <c r="D964" s="10"/>
      <c r="E964" s="10"/>
      <c r="F964" s="10"/>
      <c r="H964" s="10"/>
      <c r="I964" s="10"/>
      <c r="J964" s="10"/>
      <c r="K964" s="10"/>
      <c r="L964" s="10"/>
      <c r="M964" s="10"/>
    </row>
    <row r="965" spans="1:13" ht="15.75" customHeight="1" x14ac:dyDescent="0.2">
      <c r="A965" s="10"/>
      <c r="B965" s="10"/>
      <c r="C965" s="10"/>
      <c r="D965" s="10"/>
      <c r="E965" s="10"/>
      <c r="F965" s="10"/>
      <c r="H965" s="10"/>
      <c r="I965" s="10"/>
      <c r="J965" s="10"/>
      <c r="K965" s="10"/>
      <c r="L965" s="10"/>
      <c r="M965" s="10"/>
    </row>
    <row r="966" spans="1:13" ht="15.75" customHeight="1" x14ac:dyDescent="0.2">
      <c r="A966" s="10"/>
      <c r="B966" s="10"/>
      <c r="C966" s="10"/>
      <c r="D966" s="10"/>
      <c r="E966" s="10"/>
      <c r="F966" s="10"/>
      <c r="H966" s="10"/>
      <c r="I966" s="10"/>
      <c r="J966" s="10"/>
      <c r="K966" s="10"/>
      <c r="L966" s="10"/>
      <c r="M966" s="10"/>
    </row>
    <row r="967" spans="1:13" ht="15.75" customHeight="1" x14ac:dyDescent="0.2">
      <c r="A967" s="10"/>
      <c r="B967" s="10"/>
      <c r="C967" s="10"/>
      <c r="D967" s="10"/>
      <c r="E967" s="10"/>
      <c r="F967" s="10"/>
      <c r="H967" s="10"/>
      <c r="I967" s="10"/>
      <c r="J967" s="10"/>
      <c r="K967" s="10"/>
      <c r="L967" s="10"/>
      <c r="M967" s="10"/>
    </row>
    <row r="968" spans="1:13" ht="15.75" customHeight="1" x14ac:dyDescent="0.2">
      <c r="A968" s="10"/>
      <c r="B968" s="10"/>
      <c r="C968" s="10"/>
      <c r="D968" s="10"/>
      <c r="E968" s="10"/>
      <c r="F968" s="10"/>
      <c r="H968" s="10"/>
      <c r="I968" s="10"/>
      <c r="J968" s="10"/>
      <c r="K968" s="10"/>
      <c r="L968" s="10"/>
      <c r="M968" s="10"/>
    </row>
    <row r="969" spans="1:13" ht="15.75" customHeight="1" x14ac:dyDescent="0.2">
      <c r="A969" s="10"/>
      <c r="B969" s="10"/>
      <c r="C969" s="10"/>
      <c r="D969" s="10"/>
      <c r="E969" s="10"/>
      <c r="F969" s="10"/>
      <c r="H969" s="10"/>
      <c r="I969" s="10"/>
      <c r="J969" s="10"/>
      <c r="K969" s="10"/>
      <c r="L969" s="10"/>
      <c r="M969" s="10"/>
    </row>
    <row r="970" spans="1:13" ht="15.75" customHeight="1" x14ac:dyDescent="0.2">
      <c r="A970" s="10"/>
      <c r="B970" s="10"/>
      <c r="C970" s="10"/>
      <c r="D970" s="10"/>
      <c r="E970" s="10"/>
      <c r="F970" s="10"/>
      <c r="H970" s="10"/>
      <c r="I970" s="10"/>
      <c r="J970" s="10"/>
      <c r="K970" s="10"/>
      <c r="L970" s="10"/>
      <c r="M970" s="10"/>
    </row>
    <row r="971" spans="1:13" ht="15.75" customHeight="1" x14ac:dyDescent="0.2">
      <c r="A971" s="10"/>
      <c r="B971" s="10"/>
      <c r="C971" s="10"/>
      <c r="D971" s="10"/>
      <c r="E971" s="10"/>
      <c r="F971" s="10"/>
      <c r="H971" s="10"/>
      <c r="I971" s="10"/>
      <c r="J971" s="10"/>
      <c r="K971" s="10"/>
      <c r="L971" s="10"/>
      <c r="M971" s="10"/>
    </row>
    <row r="972" spans="1:13" ht="15.75" customHeight="1" x14ac:dyDescent="0.2">
      <c r="A972" s="10"/>
      <c r="B972" s="10"/>
      <c r="C972" s="10"/>
      <c r="D972" s="10"/>
      <c r="E972" s="10"/>
      <c r="F972" s="10"/>
      <c r="H972" s="10"/>
      <c r="I972" s="10"/>
      <c r="J972" s="10"/>
      <c r="K972" s="10"/>
      <c r="L972" s="10"/>
      <c r="M972" s="10"/>
    </row>
    <row r="973" spans="1:13" ht="15.75" customHeight="1" x14ac:dyDescent="0.2">
      <c r="A973" s="10"/>
      <c r="B973" s="10"/>
      <c r="C973" s="10"/>
      <c r="D973" s="10"/>
      <c r="E973" s="10"/>
      <c r="F973" s="10"/>
      <c r="H973" s="10"/>
      <c r="I973" s="10"/>
      <c r="J973" s="10"/>
      <c r="K973" s="10"/>
      <c r="L973" s="10"/>
      <c r="M973" s="10"/>
    </row>
    <row r="974" spans="1:13" ht="15.75" customHeight="1" x14ac:dyDescent="0.2">
      <c r="A974" s="10"/>
      <c r="B974" s="10"/>
      <c r="C974" s="10"/>
      <c r="D974" s="10"/>
      <c r="E974" s="10"/>
      <c r="F974" s="10"/>
      <c r="H974" s="10"/>
      <c r="I974" s="10"/>
      <c r="J974" s="10"/>
      <c r="K974" s="10"/>
      <c r="L974" s="10"/>
      <c r="M974" s="10"/>
    </row>
    <row r="975" spans="1:13" ht="15.75" customHeight="1" x14ac:dyDescent="0.2">
      <c r="A975" s="10"/>
      <c r="B975" s="10"/>
      <c r="C975" s="10"/>
      <c r="D975" s="10"/>
      <c r="E975" s="10"/>
      <c r="F975" s="10"/>
      <c r="H975" s="10"/>
      <c r="I975" s="10"/>
      <c r="J975" s="10"/>
      <c r="K975" s="10"/>
      <c r="L975" s="10"/>
      <c r="M975" s="10"/>
    </row>
    <row r="976" spans="1:13" ht="15.75" customHeight="1" x14ac:dyDescent="0.2">
      <c r="A976" s="10"/>
      <c r="B976" s="10"/>
      <c r="C976" s="10"/>
      <c r="D976" s="10"/>
      <c r="E976" s="10"/>
      <c r="F976" s="10"/>
      <c r="H976" s="10"/>
      <c r="I976" s="10"/>
      <c r="J976" s="10"/>
      <c r="K976" s="10"/>
      <c r="L976" s="10"/>
      <c r="M976" s="10"/>
    </row>
    <row r="977" spans="1:13" ht="15.75" customHeight="1" x14ac:dyDescent="0.2">
      <c r="A977" s="10"/>
      <c r="B977" s="10"/>
      <c r="C977" s="10"/>
      <c r="D977" s="10"/>
      <c r="E977" s="10"/>
      <c r="F977" s="10"/>
      <c r="H977" s="10"/>
      <c r="I977" s="10"/>
      <c r="J977" s="10"/>
      <c r="K977" s="10"/>
      <c r="L977" s="10"/>
      <c r="M977" s="10"/>
    </row>
    <row r="978" spans="1:13" ht="15.75" customHeight="1" x14ac:dyDescent="0.2">
      <c r="A978" s="10"/>
      <c r="B978" s="10"/>
      <c r="C978" s="10"/>
      <c r="D978" s="10"/>
      <c r="E978" s="10"/>
      <c r="F978" s="10"/>
      <c r="H978" s="10"/>
      <c r="I978" s="10"/>
      <c r="J978" s="10"/>
      <c r="K978" s="10"/>
      <c r="L978" s="10"/>
      <c r="M978" s="10"/>
    </row>
    <row r="979" spans="1:13" ht="15.75" customHeight="1" x14ac:dyDescent="0.2">
      <c r="A979" s="10"/>
      <c r="B979" s="10"/>
      <c r="C979" s="10"/>
      <c r="D979" s="10"/>
      <c r="E979" s="10"/>
      <c r="F979" s="10"/>
      <c r="H979" s="10"/>
      <c r="I979" s="10"/>
      <c r="J979" s="10"/>
      <c r="K979" s="10"/>
      <c r="L979" s="10"/>
      <c r="M979" s="10"/>
    </row>
    <row r="980" spans="1:13" ht="15.75" customHeight="1" x14ac:dyDescent="0.2">
      <c r="A980" s="10"/>
      <c r="B980" s="10"/>
      <c r="C980" s="10"/>
      <c r="D980" s="10"/>
      <c r="E980" s="10"/>
      <c r="F980" s="10"/>
      <c r="H980" s="10"/>
      <c r="I980" s="10"/>
      <c r="J980" s="10"/>
      <c r="K980" s="10"/>
      <c r="L980" s="10"/>
      <c r="M980" s="10"/>
    </row>
    <row r="981" spans="1:13" ht="15.75" customHeight="1" x14ac:dyDescent="0.2">
      <c r="A981" s="10"/>
      <c r="B981" s="10"/>
      <c r="C981" s="10"/>
      <c r="D981" s="10"/>
      <c r="E981" s="10"/>
      <c r="F981" s="10"/>
      <c r="H981" s="10"/>
      <c r="I981" s="10"/>
      <c r="J981" s="10"/>
      <c r="K981" s="10"/>
      <c r="L981" s="10"/>
      <c r="M981" s="10"/>
    </row>
    <row r="982" spans="1:13" ht="15.75" customHeight="1" x14ac:dyDescent="0.2">
      <c r="A982" s="10"/>
      <c r="B982" s="10"/>
      <c r="C982" s="10"/>
      <c r="D982" s="10"/>
      <c r="E982" s="10"/>
      <c r="F982" s="10"/>
      <c r="H982" s="10"/>
      <c r="I982" s="10"/>
      <c r="J982" s="10"/>
      <c r="K982" s="10"/>
      <c r="L982" s="10"/>
      <c r="M982" s="10"/>
    </row>
    <row r="983" spans="1:13" ht="15.75" customHeight="1" x14ac:dyDescent="0.2">
      <c r="A983" s="10"/>
      <c r="B983" s="10"/>
      <c r="C983" s="10"/>
      <c r="D983" s="10"/>
      <c r="E983" s="10"/>
      <c r="F983" s="10"/>
      <c r="H983" s="10"/>
      <c r="I983" s="10"/>
      <c r="J983" s="10"/>
      <c r="K983" s="10"/>
      <c r="L983" s="10"/>
      <c r="M983" s="10"/>
    </row>
    <row r="984" spans="1:13" ht="15.75" customHeight="1" x14ac:dyDescent="0.2">
      <c r="A984" s="10"/>
      <c r="B984" s="10"/>
      <c r="C984" s="10"/>
      <c r="D984" s="10"/>
      <c r="E984" s="10"/>
      <c r="F984" s="10"/>
      <c r="H984" s="10"/>
      <c r="I984" s="10"/>
      <c r="J984" s="10"/>
      <c r="K984" s="10"/>
      <c r="L984" s="10"/>
      <c r="M984" s="10"/>
    </row>
    <row r="985" spans="1:13" ht="15.75" customHeight="1" x14ac:dyDescent="0.2">
      <c r="A985" s="10"/>
      <c r="B985" s="10"/>
      <c r="C985" s="10"/>
      <c r="D985" s="10"/>
      <c r="E985" s="10"/>
      <c r="F985" s="10"/>
      <c r="H985" s="10"/>
      <c r="I985" s="10"/>
      <c r="J985" s="10"/>
      <c r="K985" s="10"/>
      <c r="L985" s="10"/>
      <c r="M985" s="10"/>
    </row>
    <row r="986" spans="1:13" ht="15.75" customHeight="1" x14ac:dyDescent="0.2">
      <c r="A986" s="10"/>
      <c r="B986" s="10"/>
      <c r="C986" s="10"/>
      <c r="D986" s="10"/>
      <c r="E986" s="10"/>
      <c r="F986" s="10"/>
      <c r="H986" s="10"/>
      <c r="I986" s="10"/>
      <c r="J986" s="10"/>
      <c r="K986" s="10"/>
      <c r="L986" s="10"/>
      <c r="M986" s="10"/>
    </row>
    <row r="987" spans="1:13" ht="15.75" customHeight="1" x14ac:dyDescent="0.2">
      <c r="A987" s="10"/>
      <c r="B987" s="10"/>
      <c r="C987" s="10"/>
      <c r="D987" s="10"/>
      <c r="E987" s="10"/>
      <c r="F987" s="10"/>
      <c r="H987" s="10"/>
      <c r="I987" s="10"/>
      <c r="J987" s="10"/>
      <c r="K987" s="10"/>
      <c r="L987" s="10"/>
      <c r="M987" s="10"/>
    </row>
    <row r="988" spans="1:13" ht="15.75" customHeight="1" x14ac:dyDescent="0.2">
      <c r="A988" s="10"/>
      <c r="B988" s="10"/>
      <c r="C988" s="10"/>
      <c r="D988" s="10"/>
      <c r="E988" s="10"/>
      <c r="F988" s="10"/>
      <c r="H988" s="10"/>
      <c r="I988" s="10"/>
      <c r="J988" s="10"/>
      <c r="K988" s="10"/>
      <c r="L988" s="10"/>
      <c r="M988" s="10"/>
    </row>
    <row r="989" spans="1:13" ht="15.75" customHeight="1" x14ac:dyDescent="0.2">
      <c r="A989" s="10"/>
      <c r="B989" s="10"/>
      <c r="C989" s="10"/>
      <c r="D989" s="10"/>
      <c r="E989" s="10"/>
      <c r="F989" s="10"/>
      <c r="H989" s="10"/>
      <c r="I989" s="10"/>
      <c r="J989" s="10"/>
      <c r="K989" s="10"/>
      <c r="L989" s="10"/>
      <c r="M989" s="10"/>
    </row>
    <row r="990" spans="1:13" ht="15.75" customHeight="1" x14ac:dyDescent="0.2">
      <c r="A990" s="10"/>
      <c r="B990" s="10"/>
      <c r="C990" s="10"/>
      <c r="D990" s="10"/>
      <c r="E990" s="10"/>
      <c r="F990" s="10"/>
      <c r="H990" s="10"/>
      <c r="I990" s="10"/>
      <c r="J990" s="10"/>
      <c r="K990" s="10"/>
      <c r="L990" s="10"/>
      <c r="M990" s="10"/>
    </row>
    <row r="991" spans="1:13" ht="15.75" customHeight="1" x14ac:dyDescent="0.2">
      <c r="A991" s="10"/>
      <c r="B991" s="10"/>
      <c r="C991" s="10"/>
      <c r="D991" s="10"/>
      <c r="E991" s="10"/>
      <c r="F991" s="10"/>
      <c r="H991" s="10"/>
      <c r="I991" s="10"/>
      <c r="J991" s="10"/>
      <c r="K991" s="10"/>
      <c r="L991" s="10"/>
      <c r="M991" s="10"/>
    </row>
    <row r="992" spans="1:13" ht="15.75" customHeight="1" x14ac:dyDescent="0.2">
      <c r="A992" s="10"/>
      <c r="B992" s="10"/>
      <c r="C992" s="10"/>
      <c r="D992" s="10"/>
      <c r="E992" s="10"/>
      <c r="F992" s="10"/>
      <c r="H992" s="10"/>
      <c r="I992" s="10"/>
      <c r="J992" s="10"/>
      <c r="K992" s="10"/>
      <c r="L992" s="10"/>
      <c r="M992" s="10"/>
    </row>
    <row r="993" spans="1:13" ht="15.75" customHeight="1" x14ac:dyDescent="0.2">
      <c r="A993" s="10"/>
      <c r="B993" s="10"/>
      <c r="C993" s="10"/>
      <c r="D993" s="10"/>
      <c r="E993" s="10"/>
      <c r="F993" s="10"/>
      <c r="H993" s="10"/>
      <c r="I993" s="10"/>
      <c r="J993" s="10"/>
      <c r="K993" s="10"/>
      <c r="L993" s="10"/>
      <c r="M993" s="10"/>
    </row>
    <row r="994" spans="1:13" ht="15.75" customHeight="1" x14ac:dyDescent="0.2">
      <c r="A994" s="10"/>
      <c r="B994" s="10"/>
      <c r="C994" s="10"/>
      <c r="D994" s="10"/>
      <c r="E994" s="10"/>
      <c r="F994" s="10"/>
      <c r="H994" s="10"/>
      <c r="I994" s="10"/>
      <c r="J994" s="10"/>
      <c r="K994" s="10"/>
      <c r="L994" s="10"/>
      <c r="M994" s="10"/>
    </row>
    <row r="995" spans="1:13" ht="15.75" customHeight="1" x14ac:dyDescent="0.2">
      <c r="A995" s="10"/>
      <c r="B995" s="10"/>
      <c r="C995" s="10"/>
      <c r="D995" s="10"/>
      <c r="E995" s="10"/>
      <c r="F995" s="10"/>
      <c r="H995" s="10"/>
      <c r="I995" s="10"/>
      <c r="J995" s="10"/>
      <c r="K995" s="10"/>
      <c r="L995" s="10"/>
      <c r="M995" s="10"/>
    </row>
    <row r="996" spans="1:13" ht="15.75" customHeight="1" x14ac:dyDescent="0.2">
      <c r="A996" s="10"/>
      <c r="B996" s="10"/>
      <c r="C996" s="10"/>
      <c r="D996" s="10"/>
      <c r="E996" s="10"/>
      <c r="F996" s="10"/>
      <c r="H996" s="10"/>
      <c r="I996" s="10"/>
      <c r="J996" s="10"/>
      <c r="K996" s="10"/>
      <c r="L996" s="10"/>
      <c r="M996" s="10"/>
    </row>
    <row r="997" spans="1:13" ht="15.75" customHeight="1" x14ac:dyDescent="0.2">
      <c r="A997" s="10"/>
      <c r="B997" s="10"/>
      <c r="C997" s="10"/>
      <c r="D997" s="10"/>
      <c r="E997" s="10"/>
      <c r="F997" s="10"/>
      <c r="H997" s="10"/>
      <c r="I997" s="10"/>
      <c r="J997" s="10"/>
      <c r="K997" s="10"/>
      <c r="L997" s="10"/>
      <c r="M997" s="10"/>
    </row>
    <row r="998" spans="1:13" ht="15.75" customHeight="1" x14ac:dyDescent="0.2">
      <c r="A998" s="10"/>
      <c r="B998" s="10"/>
      <c r="C998" s="10"/>
      <c r="D998" s="10"/>
      <c r="E998" s="10"/>
      <c r="F998" s="10"/>
      <c r="H998" s="10"/>
      <c r="I998" s="10"/>
      <c r="J998" s="10"/>
      <c r="K998" s="10"/>
      <c r="L998" s="10"/>
      <c r="M998" s="10"/>
    </row>
    <row r="999" spans="1:13" ht="15.75" customHeight="1" x14ac:dyDescent="0.2">
      <c r="A999" s="10"/>
      <c r="B999" s="10"/>
      <c r="C999" s="10"/>
      <c r="D999" s="10"/>
      <c r="E999" s="10"/>
      <c r="F999" s="10"/>
      <c r="H999" s="10"/>
      <c r="I999" s="10"/>
      <c r="J999" s="10"/>
      <c r="K999" s="10"/>
      <c r="L999" s="10"/>
      <c r="M999" s="10"/>
    </row>
    <row r="1000" spans="1:13" ht="15.75" customHeight="1" x14ac:dyDescent="0.2">
      <c r="A1000" s="10"/>
      <c r="B1000" s="10"/>
      <c r="C1000" s="10"/>
      <c r="D1000" s="10"/>
      <c r="E1000" s="10"/>
      <c r="F1000" s="10"/>
      <c r="H1000" s="10"/>
      <c r="I1000" s="10"/>
      <c r="J1000" s="10"/>
      <c r="K1000" s="10"/>
      <c r="L1000" s="10"/>
      <c r="M1000" s="10"/>
    </row>
  </sheetData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1F497D"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 x14ac:dyDescent="0.15"/>
  <cols>
    <col min="1" max="1" width="34.83203125" style="120" customWidth="1"/>
    <col min="2" max="2" width="10.5" style="120" customWidth="1"/>
    <col min="3" max="35" width="8.5" style="120" customWidth="1"/>
  </cols>
  <sheetData>
    <row r="1" spans="1:35" x14ac:dyDescent="0.2">
      <c r="A1" s="1" t="s">
        <v>211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">
      <c r="A2" s="122" t="s">
        <v>628</v>
      </c>
      <c r="B2" s="112"/>
      <c r="C2" s="112"/>
      <c r="D2" s="112">
        <v>338336747036.46191</v>
      </c>
      <c r="E2" s="112">
        <v>332492323443.25562</v>
      </c>
      <c r="F2" s="112">
        <v>343033353729.54559</v>
      </c>
      <c r="G2" s="112">
        <v>356364523921.82031</v>
      </c>
      <c r="H2" s="112">
        <v>367690671543.19427</v>
      </c>
      <c r="I2" s="112">
        <v>376878262866.23273</v>
      </c>
      <c r="J2" s="112">
        <v>385399758353.42212</v>
      </c>
      <c r="K2" s="112">
        <v>392684974102.63037</v>
      </c>
      <c r="L2" s="112">
        <v>397433000785.12842</v>
      </c>
      <c r="M2" s="112">
        <v>399500047693.04413</v>
      </c>
      <c r="N2" s="112">
        <v>399942477671.39252</v>
      </c>
      <c r="O2" s="112">
        <v>399604614858.60638</v>
      </c>
      <c r="P2" s="112">
        <v>397061124937.49799</v>
      </c>
      <c r="Q2" s="112">
        <v>394706236088.4649</v>
      </c>
      <c r="R2" s="112">
        <v>392290249214.85498</v>
      </c>
      <c r="S2" s="112">
        <v>390081814221.95422</v>
      </c>
      <c r="T2" s="112">
        <v>386156652106.40143</v>
      </c>
      <c r="U2" s="112">
        <v>385180753005.37677</v>
      </c>
      <c r="V2" s="112">
        <v>385303064843.58557</v>
      </c>
      <c r="W2" s="112">
        <v>385134331243.49432</v>
      </c>
      <c r="X2" s="112">
        <v>385078569164.52551</v>
      </c>
      <c r="Y2" s="112">
        <v>386850373280.9054</v>
      </c>
      <c r="Z2" s="112">
        <v>389126236100.04498</v>
      </c>
      <c r="AA2" s="112">
        <v>391044098459.95319</v>
      </c>
      <c r="AB2" s="112">
        <v>393586565577.7442</v>
      </c>
      <c r="AC2" s="112">
        <v>396617614261.30499</v>
      </c>
      <c r="AD2" s="112">
        <v>400037115925.50671</v>
      </c>
      <c r="AE2" s="112">
        <v>403409867758.83728</v>
      </c>
      <c r="AF2" s="112">
        <v>406675167349.32391</v>
      </c>
      <c r="AG2" s="112">
        <v>410561578727.87402</v>
      </c>
      <c r="AH2" s="112">
        <v>414416331449.02722</v>
      </c>
      <c r="AI2" s="112">
        <v>418411729275.39728</v>
      </c>
    </row>
    <row r="3" spans="1:35" x14ac:dyDescent="0.2">
      <c r="A3" s="23" t="s">
        <v>629</v>
      </c>
      <c r="B3" s="85"/>
      <c r="C3" s="85"/>
      <c r="D3" s="85">
        <f>Refineries!E108+'Mining Breakdown'!D209</f>
        <v>5429941251236.7412</v>
      </c>
      <c r="E3" s="85">
        <f>Refineries!F108+'Mining Breakdown'!E209</f>
        <v>5235802615234.2012</v>
      </c>
      <c r="F3" s="85">
        <f>Refineries!G108+'Mining Breakdown'!F209</f>
        <v>5370919688297.0674</v>
      </c>
      <c r="G3" s="85">
        <f>Refineries!H108+'Mining Breakdown'!G209</f>
        <v>5494897786487.5371</v>
      </c>
      <c r="H3" s="85">
        <f>Refineries!I108+'Mining Breakdown'!H209</f>
        <v>5510565095661.8828</v>
      </c>
      <c r="I3" s="85">
        <f>Refineries!J108+'Mining Breakdown'!I209</f>
        <v>5524621981870.0879</v>
      </c>
      <c r="J3" s="85">
        <f>Refineries!K108+'Mining Breakdown'!J209</f>
        <v>5568518300913.834</v>
      </c>
      <c r="K3" s="85">
        <f>Refineries!L108+'Mining Breakdown'!K209</f>
        <v>5631988346758.5684</v>
      </c>
      <c r="L3" s="85">
        <f>Refineries!M108+'Mining Breakdown'!L209</f>
        <v>5598758200514.043</v>
      </c>
      <c r="M3" s="85">
        <f>Refineries!N108+'Mining Breakdown'!M209</f>
        <v>5619580734229.8379</v>
      </c>
      <c r="N3" s="85">
        <f>Refineries!O108+'Mining Breakdown'!N209</f>
        <v>5623849425431.0879</v>
      </c>
      <c r="O3" s="85">
        <f>Refineries!P108+'Mining Breakdown'!O209</f>
        <v>5599635615646.3232</v>
      </c>
      <c r="P3" s="85">
        <f>Refineries!Q108+'Mining Breakdown'!P209</f>
        <v>5575353567287.4941</v>
      </c>
      <c r="Q3" s="85">
        <f>Refineries!R108+'Mining Breakdown'!Q209</f>
        <v>5568470563679.7715</v>
      </c>
      <c r="R3" s="85">
        <f>Refineries!S108+'Mining Breakdown'!R209</f>
        <v>5561051189187.792</v>
      </c>
      <c r="S3" s="85">
        <f>Refineries!T108+'Mining Breakdown'!S209</f>
        <v>5577459853637.2441</v>
      </c>
      <c r="T3" s="85">
        <f>Refineries!U108+'Mining Breakdown'!T209</f>
        <v>5567317102120.6191</v>
      </c>
      <c r="U3" s="85">
        <f>Refineries!V108+'Mining Breakdown'!U209</f>
        <v>5553449785949.7383</v>
      </c>
      <c r="V3" s="85">
        <f>Refineries!W108+'Mining Breakdown'!V209</f>
        <v>5582648597696.1602</v>
      </c>
      <c r="W3" s="85">
        <f>Refineries!X108+'Mining Breakdown'!W209</f>
        <v>5583794310860.5303</v>
      </c>
      <c r="X3" s="85">
        <f>Refineries!Y108+'Mining Breakdown'!X209</f>
        <v>5582314356180.9404</v>
      </c>
      <c r="Y3" s="85">
        <f>Refineries!Z108+'Mining Breakdown'!Y209</f>
        <v>5602273228508.3623</v>
      </c>
      <c r="Z3" s="85">
        <f>Refineries!AA108+'Mining Breakdown'!Z209</f>
        <v>5615797126388.1924</v>
      </c>
      <c r="AA3" s="85">
        <f>Refineries!AB108+'Mining Breakdown'!AA209</f>
        <v>5625285767630.4277</v>
      </c>
      <c r="AB3" s="85">
        <f>Refineries!AC108+'Mining Breakdown'!AB209</f>
        <v>5630351222715.3516</v>
      </c>
      <c r="AC3" s="85">
        <f>Refineries!AD108+'Mining Breakdown'!AC209</f>
        <v>5628413706341.0352</v>
      </c>
      <c r="AD3" s="85">
        <f>Refineries!AE108+'Mining Breakdown'!AD209</f>
        <v>5624966583623.9678</v>
      </c>
      <c r="AE3" s="85">
        <f>Refineries!AF108+'Mining Breakdown'!AE209</f>
        <v>5608044227559.3662</v>
      </c>
      <c r="AF3" s="85">
        <f>Refineries!AG108+'Mining Breakdown'!AF209</f>
        <v>5617742908628.0029</v>
      </c>
      <c r="AG3" s="85">
        <f>Refineries!AH108+'Mining Breakdown'!AG209</f>
        <v>5629990915291.5352</v>
      </c>
      <c r="AH3" s="85">
        <f>Refineries!AI108+'Mining Breakdown'!AH209</f>
        <v>5635281724667.6943</v>
      </c>
      <c r="AI3" s="85">
        <f>Refineries!AJ108+'Mining Breakdown'!AI209</f>
        <v>5633436290727.7168</v>
      </c>
    </row>
    <row r="4" spans="1:35" x14ac:dyDescent="0.2">
      <c r="A4" s="122" t="s">
        <v>630</v>
      </c>
      <c r="B4" s="112"/>
      <c r="C4" s="112"/>
      <c r="D4" s="112">
        <v>1365497723515.0669</v>
      </c>
      <c r="E4" s="112">
        <v>1310613313495.884</v>
      </c>
      <c r="F4" s="112">
        <v>1269048832286.6431</v>
      </c>
      <c r="G4" s="112">
        <v>1286157476415.3181</v>
      </c>
      <c r="H4" s="112">
        <v>1314438934714.24</v>
      </c>
      <c r="I4" s="112">
        <v>1339288982970.99</v>
      </c>
      <c r="J4" s="112">
        <v>1351455844578.166</v>
      </c>
      <c r="K4" s="112">
        <v>1358684505687.9199</v>
      </c>
      <c r="L4" s="112">
        <v>1359055202923.8301</v>
      </c>
      <c r="M4" s="112">
        <v>1359615864453.0039</v>
      </c>
      <c r="N4" s="112">
        <v>1360924564426.063</v>
      </c>
      <c r="O4" s="112">
        <v>1362717442238.134</v>
      </c>
      <c r="P4" s="112">
        <v>1355326003812.783</v>
      </c>
      <c r="Q4" s="112">
        <v>1356891224816.8789</v>
      </c>
      <c r="R4" s="112">
        <v>1359303292221.238</v>
      </c>
      <c r="S4" s="112">
        <v>1360310237545.228</v>
      </c>
      <c r="T4" s="112">
        <v>1361755535503.6421</v>
      </c>
      <c r="U4" s="112">
        <v>1363949665021.981</v>
      </c>
      <c r="V4" s="112">
        <v>1367284457928.3101</v>
      </c>
      <c r="W4" s="112">
        <v>1369208076368.7581</v>
      </c>
      <c r="X4" s="112">
        <v>1370353999026.2209</v>
      </c>
      <c r="Y4" s="112">
        <v>1372435538571.7649</v>
      </c>
      <c r="Z4" s="112">
        <v>1371184970103.8</v>
      </c>
      <c r="AA4" s="112">
        <v>1369798492751.301</v>
      </c>
      <c r="AB4" s="112">
        <v>1367880133580.325</v>
      </c>
      <c r="AC4" s="112">
        <v>1364807712561.0581</v>
      </c>
      <c r="AD4" s="112">
        <v>1360663772270.1279</v>
      </c>
      <c r="AE4" s="112">
        <v>1356699381748.7351</v>
      </c>
      <c r="AF4" s="112">
        <v>1348727642420.8159</v>
      </c>
      <c r="AG4" s="112">
        <v>1342555821435.052</v>
      </c>
      <c r="AH4" s="112">
        <v>1335019359791.668</v>
      </c>
      <c r="AI4" s="112">
        <v>1324840892102.1021</v>
      </c>
    </row>
    <row r="5" spans="1:35" x14ac:dyDescent="0.2">
      <c r="A5" s="122" t="s">
        <v>631</v>
      </c>
      <c r="B5" s="112"/>
      <c r="C5" s="112"/>
      <c r="D5" s="112">
        <v>2826815496225.5571</v>
      </c>
      <c r="E5" s="112">
        <v>2805921683159.0801</v>
      </c>
      <c r="F5" s="112">
        <v>2927318209844.814</v>
      </c>
      <c r="G5" s="112">
        <v>3048084761178.061</v>
      </c>
      <c r="H5" s="112">
        <v>3155320552310.104</v>
      </c>
      <c r="I5" s="112">
        <v>3233230293473.9482</v>
      </c>
      <c r="J5" s="112">
        <v>3286139695599.2202</v>
      </c>
      <c r="K5" s="112">
        <v>3328380955909.7549</v>
      </c>
      <c r="L5" s="112">
        <v>3355090006983.0161</v>
      </c>
      <c r="M5" s="112">
        <v>3388976629828.4429</v>
      </c>
      <c r="N5" s="112">
        <v>3420989982170.1831</v>
      </c>
      <c r="O5" s="112">
        <v>3461724061315.3828</v>
      </c>
      <c r="P5" s="112">
        <v>3476637066057.8872</v>
      </c>
      <c r="Q5" s="112">
        <v>3486700422214.5811</v>
      </c>
      <c r="R5" s="112">
        <v>3496025521948.5308</v>
      </c>
      <c r="S5" s="112">
        <v>3507165584434.146</v>
      </c>
      <c r="T5" s="112">
        <v>3520804013271.1719</v>
      </c>
      <c r="U5" s="112">
        <v>3524529824704.417</v>
      </c>
      <c r="V5" s="112">
        <v>3525658541361.748</v>
      </c>
      <c r="W5" s="112">
        <v>3524845527996.981</v>
      </c>
      <c r="X5" s="112">
        <v>3527522259219.6821</v>
      </c>
      <c r="Y5" s="112">
        <v>3530758069852.5229</v>
      </c>
      <c r="Z5" s="112">
        <v>3526937996771.9902</v>
      </c>
      <c r="AA5" s="112">
        <v>3532783090957.313</v>
      </c>
      <c r="AB5" s="112">
        <v>3524579398608.8921</v>
      </c>
      <c r="AC5" s="112">
        <v>3519780122755.0752</v>
      </c>
      <c r="AD5" s="112">
        <v>3511920971372.667</v>
      </c>
      <c r="AE5" s="112">
        <v>3508397496293.1929</v>
      </c>
      <c r="AF5" s="112">
        <v>3489379596518.1118</v>
      </c>
      <c r="AG5" s="112">
        <v>3463549182490.3369</v>
      </c>
      <c r="AH5" s="112">
        <v>3440446697872.3599</v>
      </c>
      <c r="AI5" s="112">
        <v>3388697293158.7002</v>
      </c>
    </row>
    <row r="6" spans="1:35" x14ac:dyDescent="0.2">
      <c r="A6" s="23" t="s">
        <v>632</v>
      </c>
      <c r="B6" s="85"/>
      <c r="C6" s="85"/>
      <c r="D6" s="85">
        <f>'Mining Breakdown'!D221</f>
        <v>124343931194.75031</v>
      </c>
      <c r="E6" s="85">
        <f>'Mining Breakdown'!E221</f>
        <v>118619272277.86699</v>
      </c>
      <c r="F6" s="85">
        <f>'Mining Breakdown'!F221</f>
        <v>123166669594.97163</v>
      </c>
      <c r="G6" s="85">
        <f>'Mining Breakdown'!G221</f>
        <v>126787651388.29001</v>
      </c>
      <c r="H6" s="85">
        <f>'Mining Breakdown'!H221</f>
        <v>127583412321.11247</v>
      </c>
      <c r="I6" s="85">
        <f>'Mining Breakdown'!I221</f>
        <v>128986255808.06067</v>
      </c>
      <c r="J6" s="85">
        <f>'Mining Breakdown'!J221</f>
        <v>130305092127.53699</v>
      </c>
      <c r="K6" s="85">
        <f>'Mining Breakdown'!K221</f>
        <v>132043978849.26775</v>
      </c>
      <c r="L6" s="85">
        <f>'Mining Breakdown'!L221</f>
        <v>132208222057.24153</v>
      </c>
      <c r="M6" s="85">
        <f>'Mining Breakdown'!M221</f>
        <v>132215033310.89075</v>
      </c>
      <c r="N6" s="85">
        <f>'Mining Breakdown'!N221</f>
        <v>132343753919.93356</v>
      </c>
      <c r="O6" s="85">
        <f>'Mining Breakdown'!O221</f>
        <v>132170332465.98601</v>
      </c>
      <c r="P6" s="85">
        <f>'Mining Breakdown'!P221</f>
        <v>131620276201.08157</v>
      </c>
      <c r="Q6" s="85">
        <f>'Mining Breakdown'!Q221</f>
        <v>131332934433.68741</v>
      </c>
      <c r="R6" s="85">
        <f>'Mining Breakdown'!R221</f>
        <v>130981935019.56326</v>
      </c>
      <c r="S6" s="85">
        <f>'Mining Breakdown'!S221</f>
        <v>130926494335.71089</v>
      </c>
      <c r="T6" s="85">
        <f>'Mining Breakdown'!T221</f>
        <v>130527707106.14992</v>
      </c>
      <c r="U6" s="85">
        <f>'Mining Breakdown'!U221</f>
        <v>129995165718.42668</v>
      </c>
      <c r="V6" s="85">
        <f>'Mining Breakdown'!V221</f>
        <v>129423965949.1586</v>
      </c>
      <c r="W6" s="85">
        <f>'Mining Breakdown'!W221</f>
        <v>129010702788.15823</v>
      </c>
      <c r="X6" s="85">
        <f>'Mining Breakdown'!X221</f>
        <v>128720165403.98528</v>
      </c>
      <c r="Y6" s="85">
        <f>'Mining Breakdown'!Y221</f>
        <v>128982219363.80707</v>
      </c>
      <c r="Z6" s="85">
        <f>'Mining Breakdown'!Z221</f>
        <v>129030536239.22803</v>
      </c>
      <c r="AA6" s="85">
        <f>'Mining Breakdown'!AA221</f>
        <v>129065362478.70076</v>
      </c>
      <c r="AB6" s="85">
        <f>'Mining Breakdown'!AB221</f>
        <v>128996226856.71889</v>
      </c>
      <c r="AC6" s="85">
        <f>'Mining Breakdown'!AC221</f>
        <v>128608599486.19701</v>
      </c>
      <c r="AD6" s="85">
        <f>'Mining Breakdown'!AD221</f>
        <v>128144689066.51256</v>
      </c>
      <c r="AE6" s="85">
        <f>'Mining Breakdown'!AE221</f>
        <v>127536272840.34363</v>
      </c>
      <c r="AF6" s="85">
        <f>'Mining Breakdown'!AF221</f>
        <v>127162640759.71306</v>
      </c>
      <c r="AG6" s="85">
        <f>'Mining Breakdown'!AG221</f>
        <v>126794955092.86191</v>
      </c>
      <c r="AH6" s="85">
        <f>'Mining Breakdown'!AH221</f>
        <v>126522281749.71381</v>
      </c>
      <c r="AI6" s="85">
        <f>'Mining Breakdown'!AI221</f>
        <v>125588105498.55698</v>
      </c>
    </row>
    <row r="7" spans="1:35" x14ac:dyDescent="0.2">
      <c r="A7" s="122" t="s">
        <v>633</v>
      </c>
      <c r="B7" s="112"/>
      <c r="C7" s="112"/>
      <c r="D7" s="112">
        <v>764429110.16576219</v>
      </c>
      <c r="E7" s="112">
        <v>753933515.97584331</v>
      </c>
      <c r="F7" s="112">
        <v>768476532.77206385</v>
      </c>
      <c r="G7" s="112">
        <v>787301231.94580686</v>
      </c>
      <c r="H7" s="112">
        <v>799372583.58775294</v>
      </c>
      <c r="I7" s="112">
        <v>809912145.80738664</v>
      </c>
      <c r="J7" s="112">
        <v>819586057.89360797</v>
      </c>
      <c r="K7" s="112">
        <v>829745982.17925477</v>
      </c>
      <c r="L7" s="112">
        <v>834264997.36233306</v>
      </c>
      <c r="M7" s="112">
        <v>841911415.94929945</v>
      </c>
      <c r="N7" s="112">
        <v>849065439.88091469</v>
      </c>
      <c r="O7" s="112">
        <v>856241211.44013035</v>
      </c>
      <c r="P7" s="112">
        <v>861005360.20823002</v>
      </c>
      <c r="Q7" s="112">
        <v>865779910.01561689</v>
      </c>
      <c r="R7" s="112">
        <v>870167966.65857792</v>
      </c>
      <c r="S7" s="112">
        <v>875884519.68323588</v>
      </c>
      <c r="T7" s="112">
        <v>880986229.45365977</v>
      </c>
      <c r="U7" s="112">
        <v>884986374.60865557</v>
      </c>
      <c r="V7" s="112">
        <v>890797955.31043839</v>
      </c>
      <c r="W7" s="112">
        <v>895012976.4816196</v>
      </c>
      <c r="X7" s="112">
        <v>899302459.63860774</v>
      </c>
      <c r="Y7" s="112">
        <v>905026577.0554744</v>
      </c>
      <c r="Z7" s="112">
        <v>910788752.82064247</v>
      </c>
      <c r="AA7" s="112">
        <v>916264190.84364009</v>
      </c>
      <c r="AB7" s="112">
        <v>921672022.11127007</v>
      </c>
      <c r="AC7" s="112">
        <v>927386920.42513227</v>
      </c>
      <c r="AD7" s="112">
        <v>933233486.44088149</v>
      </c>
      <c r="AE7" s="112">
        <v>938576783.98747897</v>
      </c>
      <c r="AF7" s="112">
        <v>944102336.10886085</v>
      </c>
      <c r="AG7" s="112">
        <v>949170478.88885772</v>
      </c>
      <c r="AH7" s="112">
        <v>953941010.11288369</v>
      </c>
      <c r="AI7" s="112">
        <v>957227502.14041615</v>
      </c>
    </row>
    <row r="8" spans="1:35" x14ac:dyDescent="0.2">
      <c r="A8" s="122" t="s">
        <v>634</v>
      </c>
      <c r="B8" s="112"/>
      <c r="C8" s="112"/>
      <c r="D8" s="112">
        <v>21124223727023.121</v>
      </c>
      <c r="E8" s="112">
        <v>21022736349012.922</v>
      </c>
      <c r="F8" s="112">
        <v>21593761757613.391</v>
      </c>
      <c r="G8" s="112">
        <v>22197634084692.02</v>
      </c>
      <c r="H8" s="112">
        <v>22540497555741.82</v>
      </c>
      <c r="I8" s="112">
        <v>22915474397182.809</v>
      </c>
      <c r="J8" s="112">
        <v>23299155855592.77</v>
      </c>
      <c r="K8" s="112">
        <v>23659147439862.59</v>
      </c>
      <c r="L8" s="112">
        <v>23925258534021.52</v>
      </c>
      <c r="M8" s="112">
        <v>24197901342523.09</v>
      </c>
      <c r="N8" s="112">
        <v>24481542515484.891</v>
      </c>
      <c r="O8" s="112">
        <v>24779839750376.059</v>
      </c>
      <c r="P8" s="112">
        <v>25017970072175.559</v>
      </c>
      <c r="Q8" s="112">
        <v>25260413847707.309</v>
      </c>
      <c r="R8" s="112">
        <v>25473866956599.441</v>
      </c>
      <c r="S8" s="112">
        <v>25711906891708.391</v>
      </c>
      <c r="T8" s="112">
        <v>25937054210866.949</v>
      </c>
      <c r="U8" s="112">
        <v>26141385590439.5</v>
      </c>
      <c r="V8" s="112">
        <v>26338946611756.922</v>
      </c>
      <c r="W8" s="112">
        <v>26537188414432.129</v>
      </c>
      <c r="X8" s="112">
        <v>26733739541469.379</v>
      </c>
      <c r="Y8" s="112">
        <v>26937734234735.602</v>
      </c>
      <c r="Z8" s="112">
        <v>27146220767852.84</v>
      </c>
      <c r="AA8" s="112">
        <v>27352335761654.98</v>
      </c>
      <c r="AB8" s="112">
        <v>27571267966846</v>
      </c>
      <c r="AC8" s="112">
        <v>27799553054204.57</v>
      </c>
      <c r="AD8" s="112">
        <v>28037670781137.352</v>
      </c>
      <c r="AE8" s="112">
        <v>28278979042999.328</v>
      </c>
      <c r="AF8" s="112">
        <v>28523070852724.859</v>
      </c>
      <c r="AG8" s="112">
        <v>28770958491856.449</v>
      </c>
      <c r="AH8" s="112">
        <v>29024433312646.391</v>
      </c>
      <c r="AI8" s="112">
        <v>29282337081273.16</v>
      </c>
    </row>
    <row r="9" spans="1:35" x14ac:dyDescent="0.2">
      <c r="A9" s="23" t="s">
        <v>635</v>
      </c>
      <c r="B9" s="85"/>
      <c r="C9" s="85"/>
      <c r="D9" s="85">
        <f>'Scaling Parameters'!D3+'Mining Breakdown'!D233</f>
        <v>16289076694658.133</v>
      </c>
      <c r="E9" s="85">
        <f>'Scaling Parameters'!E3+'Mining Breakdown'!E233</f>
        <v>16019900326794.465</v>
      </c>
      <c r="F9" s="85">
        <f>'Scaling Parameters'!F3+'Mining Breakdown'!F233</f>
        <v>16122475954768.865</v>
      </c>
      <c r="G9" s="85">
        <f>'Scaling Parameters'!G3+'Mining Breakdown'!G233</f>
        <v>16409481523535.277</v>
      </c>
      <c r="H9" s="85">
        <f>'Scaling Parameters'!H3+'Mining Breakdown'!H233</f>
        <v>16653371854255.121</v>
      </c>
      <c r="I9" s="85">
        <f>'Scaling Parameters'!I3+'Mining Breakdown'!I233</f>
        <v>16805869568268.004</v>
      </c>
      <c r="J9" s="85">
        <f>'Scaling Parameters'!J3+'Mining Breakdown'!J233</f>
        <v>16904469200007.424</v>
      </c>
      <c r="K9" s="85">
        <f>'Scaling Parameters'!K3+'Mining Breakdown'!K233</f>
        <v>17053806193919.516</v>
      </c>
      <c r="L9" s="85">
        <f>'Scaling Parameters'!L3+'Mining Breakdown'!L233</f>
        <v>17069724794819.105</v>
      </c>
      <c r="M9" s="85">
        <f>'Scaling Parameters'!M3+'Mining Breakdown'!M233</f>
        <v>17214852858278.691</v>
      </c>
      <c r="N9" s="85">
        <f>'Scaling Parameters'!N3+'Mining Breakdown'!N233</f>
        <v>17337569118728.271</v>
      </c>
      <c r="O9" s="85">
        <f>'Scaling Parameters'!O3+'Mining Breakdown'!O233</f>
        <v>17467340649600.363</v>
      </c>
      <c r="P9" s="85">
        <f>'Scaling Parameters'!P3+'Mining Breakdown'!P233</f>
        <v>17545087437139.234</v>
      </c>
      <c r="Q9" s="85">
        <f>'Scaling Parameters'!Q3+'Mining Breakdown'!Q233</f>
        <v>17597209674246.574</v>
      </c>
      <c r="R9" s="85">
        <f>'Scaling Parameters'!R3+'Mining Breakdown'!R233</f>
        <v>17654860142972.113</v>
      </c>
      <c r="S9" s="85">
        <f>'Scaling Parameters'!S3+'Mining Breakdown'!S233</f>
        <v>17745729670112.828</v>
      </c>
      <c r="T9" s="85">
        <f>'Scaling Parameters'!T3+'Mining Breakdown'!T233</f>
        <v>17836962950133.727</v>
      </c>
      <c r="U9" s="85">
        <f>'Scaling Parameters'!U3+'Mining Breakdown'!U233</f>
        <v>17890638670309.863</v>
      </c>
      <c r="V9" s="85">
        <f>'Scaling Parameters'!V3+'Mining Breakdown'!V233</f>
        <v>18020970072967.094</v>
      </c>
      <c r="W9" s="85">
        <f>'Scaling Parameters'!W3+'Mining Breakdown'!W233</f>
        <v>18082956675779.512</v>
      </c>
      <c r="X9" s="85">
        <f>'Scaling Parameters'!X3+'Mining Breakdown'!X233</f>
        <v>18150938613619.027</v>
      </c>
      <c r="Y9" s="85">
        <f>'Scaling Parameters'!Y3+'Mining Breakdown'!Y233</f>
        <v>18275305116395.531</v>
      </c>
      <c r="Z9" s="85">
        <f>'Scaling Parameters'!Z3+'Mining Breakdown'!Z233</f>
        <v>18414077200897.023</v>
      </c>
      <c r="AA9" s="85">
        <f>'Scaling Parameters'!AA3+'Mining Breakdown'!AA233</f>
        <v>18532281702107.789</v>
      </c>
      <c r="AB9" s="85">
        <f>'Scaling Parameters'!AB3+'Mining Breakdown'!AB233</f>
        <v>18651951419519.859</v>
      </c>
      <c r="AC9" s="85">
        <f>'Scaling Parameters'!AC3+'Mining Breakdown'!AC233</f>
        <v>18785930566535.469</v>
      </c>
      <c r="AD9" s="85">
        <f>'Scaling Parameters'!AD3+'Mining Breakdown'!AD233</f>
        <v>18923587152393.824</v>
      </c>
      <c r="AE9" s="85">
        <f>'Scaling Parameters'!AE3+'Mining Breakdown'!AE233</f>
        <v>19035933594959.996</v>
      </c>
      <c r="AF9" s="85">
        <f>'Scaling Parameters'!AF3+'Mining Breakdown'!AF233</f>
        <v>19149574385323.422</v>
      </c>
      <c r="AG9" s="85">
        <f>'Scaling Parameters'!AG3+'Mining Breakdown'!AG233</f>
        <v>19232834169987.883</v>
      </c>
      <c r="AH9" s="85">
        <f>'Scaling Parameters'!AH3+'Mining Breakdown'!AH233</f>
        <v>19297545065328.469</v>
      </c>
      <c r="AI9" s="85">
        <f>'Scaling Parameters'!AI3+'Mining Breakdown'!AI233</f>
        <v>19304561424373.418</v>
      </c>
    </row>
    <row r="10" spans="1:35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</row>
    <row r="11" spans="1:35" x14ac:dyDescent="0.2">
      <c r="A11" s="10"/>
      <c r="B11" s="10"/>
      <c r="C11" s="10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</row>
    <row r="12" spans="1:35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</row>
    <row r="13" spans="1:35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</row>
    <row r="14" spans="1:35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  <row r="15" spans="1:35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</row>
    <row r="16" spans="1:35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</row>
    <row r="17" spans="1:35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</row>
    <row r="18" spans="1:35" x14ac:dyDescent="0.2">
      <c r="A18" s="10"/>
      <c r="B18" s="85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</row>
    <row r="19" spans="1:35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</row>
    <row r="20" spans="1:35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</row>
    <row r="21" spans="1:35" ht="15.75" customHeight="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</row>
    <row r="22" spans="1:35" ht="15.75" customHeight="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</row>
    <row r="23" spans="1:35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</row>
    <row r="24" spans="1:35" ht="15.75" customHeight="1" x14ac:dyDescent="0.2">
      <c r="A24" s="10"/>
      <c r="B24" s="85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</row>
    <row r="25" spans="1:35" ht="15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</row>
    <row r="26" spans="1:35" ht="15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</row>
    <row r="27" spans="1:35" ht="15.75" customHeight="1" x14ac:dyDescent="0.2">
      <c r="A27" s="10"/>
      <c r="B27" s="113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</row>
    <row r="28" spans="1:35" ht="15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</row>
    <row r="29" spans="1:35" ht="15.75" customHeight="1" x14ac:dyDescent="0.2">
      <c r="A29" s="10"/>
      <c r="B29" s="85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</row>
    <row r="30" spans="1:35" ht="15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</row>
    <row r="31" spans="1:35" ht="15.75" customHeight="1" x14ac:dyDescent="0.2">
      <c r="A31" s="10"/>
      <c r="B31" s="114"/>
      <c r="C31" s="94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</row>
    <row r="32" spans="1:35" ht="15.75" customHeight="1" x14ac:dyDescent="0.2">
      <c r="A32" s="10"/>
      <c r="B32" s="114"/>
      <c r="C32" s="81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</row>
    <row r="33" spans="1:35" ht="15.75" customHeight="1" x14ac:dyDescent="0.2">
      <c r="A33" s="10"/>
      <c r="B33" s="1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</row>
    <row r="34" spans="1:35" ht="15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</row>
    <row r="35" spans="1:35" ht="15.75" customHeight="1" x14ac:dyDescent="0.2">
      <c r="A35" s="1"/>
      <c r="B35" s="115"/>
      <c r="C35" s="1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</row>
    <row r="36" spans="1:35" ht="15.75" customHeight="1" x14ac:dyDescent="0.2">
      <c r="A36" s="10"/>
      <c r="B36" s="1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</row>
    <row r="37" spans="1:35" ht="15.75" customHeight="1" x14ac:dyDescent="0.2">
      <c r="A37" s="1"/>
      <c r="B37" s="1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</row>
    <row r="38" spans="1:35" ht="15.75" customHeight="1" x14ac:dyDescent="0.2">
      <c r="A38" s="10"/>
      <c r="B38" s="1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</row>
    <row r="39" spans="1:35" ht="15.75" customHeight="1" x14ac:dyDescent="0.2">
      <c r="A39" s="1"/>
      <c r="B39" s="1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</row>
    <row r="40" spans="1:35" ht="15.75" customHeight="1" x14ac:dyDescent="0.2">
      <c r="A40" s="10"/>
      <c r="B40" s="11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</row>
    <row r="41" spans="1:35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</row>
    <row r="42" spans="1:35" ht="15.75" customHeight="1" x14ac:dyDescent="0.2">
      <c r="A42" s="1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</row>
    <row r="43" spans="1:35" ht="15.75" customHeight="1" x14ac:dyDescent="0.2">
      <c r="A43" s="16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</row>
    <row r="44" spans="1:35" ht="15.75" customHeight="1" x14ac:dyDescent="0.2">
      <c r="A44" s="16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</row>
    <row r="45" spans="1:35" ht="15.75" customHeight="1" x14ac:dyDescent="0.2">
      <c r="A45" s="16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</row>
    <row r="46" spans="1:35" ht="15.75" customHeight="1" x14ac:dyDescent="0.2">
      <c r="A46" s="16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</row>
    <row r="47" spans="1:35" ht="15.75" customHeight="1" x14ac:dyDescent="0.2">
      <c r="A47" s="16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</row>
    <row r="48" spans="1:35" ht="15.75" customHeight="1" x14ac:dyDescent="0.2">
      <c r="A48" s="16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</row>
    <row r="49" spans="1:35" ht="15.75" customHeight="1" x14ac:dyDescent="0.2">
      <c r="A49" s="16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</row>
    <row r="50" spans="1:35" ht="15.75" customHeight="1" x14ac:dyDescent="0.2">
      <c r="A50" s="16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</row>
    <row r="51" spans="1:35" ht="15.75" customHeight="1" x14ac:dyDescent="0.2">
      <c r="A51" s="16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</row>
    <row r="52" spans="1:35" ht="15.75" customHeight="1" x14ac:dyDescent="0.2">
      <c r="A52" s="16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</row>
    <row r="53" spans="1:35" ht="15.75" customHeight="1" x14ac:dyDescent="0.2">
      <c r="A53" s="16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</row>
    <row r="54" spans="1:35" ht="15.75" customHeight="1" x14ac:dyDescent="0.2">
      <c r="A54" s="16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</row>
    <row r="55" spans="1:35" ht="15.75" customHeight="1" x14ac:dyDescent="0.15">
      <c r="A55" s="19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15.75" customHeight="1" x14ac:dyDescent="0.2">
      <c r="A56" s="1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</row>
    <row r="57" spans="1:35" ht="15.75" customHeight="1" x14ac:dyDescent="0.2">
      <c r="A57" s="16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</row>
    <row r="58" spans="1:35" ht="15.75" customHeight="1" x14ac:dyDescent="0.2">
      <c r="A58" s="16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</row>
    <row r="59" spans="1:35" ht="15.75" customHeight="1" x14ac:dyDescent="0.2">
      <c r="A59" s="116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</row>
    <row r="60" spans="1:35" ht="15.75" customHeight="1" x14ac:dyDescent="0.2">
      <c r="A60" s="16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</row>
    <row r="61" spans="1:35" ht="15.75" customHeight="1" x14ac:dyDescent="0.2">
      <c r="A61" s="16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</row>
    <row r="62" spans="1:35" ht="15.75" customHeight="1" x14ac:dyDescent="0.2">
      <c r="A62" s="16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</row>
    <row r="63" spans="1:35" ht="15.75" customHeight="1" x14ac:dyDescent="0.2">
      <c r="A63" s="16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</row>
    <row r="64" spans="1:35" ht="15.75" customHeight="1" x14ac:dyDescent="0.2">
      <c r="A64" s="16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</row>
    <row r="65" spans="1:35" ht="15.75" customHeight="1" x14ac:dyDescent="0.2">
      <c r="A65" s="16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</row>
    <row r="66" spans="1:35" ht="15.75" customHeight="1" x14ac:dyDescent="0.2">
      <c r="A66" s="16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</row>
    <row r="67" spans="1:35" ht="15.75" customHeight="1" x14ac:dyDescent="0.2">
      <c r="A67" s="16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</row>
    <row r="68" spans="1:35" ht="15.75" customHeight="1" x14ac:dyDescent="0.2">
      <c r="A68" s="16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</row>
    <row r="69" spans="1:35" ht="15.75" customHeight="1" x14ac:dyDescent="0.2">
      <c r="A69" s="16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</row>
    <row r="70" spans="1:35" ht="15.75" customHeight="1" x14ac:dyDescent="0.2">
      <c r="A70" s="16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</row>
    <row r="71" spans="1:35" ht="15.75" customHeight="1" x14ac:dyDescent="0.15">
      <c r="A71" s="19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15.75" customHeight="1" x14ac:dyDescent="0.2">
      <c r="A72" s="1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</row>
    <row r="73" spans="1:35" ht="15.75" customHeight="1" x14ac:dyDescent="0.2">
      <c r="A73" s="16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</row>
    <row r="74" spans="1:35" ht="15.75" customHeight="1" x14ac:dyDescent="0.2">
      <c r="A74" s="16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</row>
    <row r="75" spans="1:35" ht="15.75" customHeight="1" x14ac:dyDescent="0.2">
      <c r="A75" s="16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</row>
    <row r="76" spans="1:35" ht="15.75" customHeight="1" x14ac:dyDescent="0.2">
      <c r="A76" s="16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</row>
    <row r="77" spans="1:35" ht="15.75" customHeight="1" x14ac:dyDescent="0.2">
      <c r="A77" s="16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</row>
    <row r="78" spans="1:35" ht="15.75" customHeight="1" x14ac:dyDescent="0.2">
      <c r="A78" s="16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</row>
    <row r="79" spans="1:35" ht="15.75" customHeight="1" x14ac:dyDescent="0.2">
      <c r="A79" s="16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</row>
    <row r="80" spans="1:35" ht="15.75" customHeight="1" x14ac:dyDescent="0.2">
      <c r="A80" s="16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</row>
    <row r="81" spans="1:35" ht="15.75" customHeight="1" x14ac:dyDescent="0.2">
      <c r="A81" s="16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</row>
    <row r="82" spans="1:35" ht="15.75" customHeight="1" x14ac:dyDescent="0.2">
      <c r="A82" s="16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</row>
    <row r="83" spans="1:35" ht="15.75" customHeight="1" x14ac:dyDescent="0.2">
      <c r="A83" s="16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</row>
    <row r="84" spans="1:35" ht="15.75" customHeight="1" x14ac:dyDescent="0.2">
      <c r="A84" s="16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</row>
    <row r="85" spans="1:35" ht="15.75" customHeight="1" x14ac:dyDescent="0.15">
      <c r="A85" s="19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15.75" customHeight="1" x14ac:dyDescent="0.2">
      <c r="A86" s="1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5" ht="15.75" customHeight="1" x14ac:dyDescent="0.2">
      <c r="A87" s="1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5" ht="15.75" customHeight="1" x14ac:dyDescent="0.2">
      <c r="A88" s="16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</row>
    <row r="89" spans="1:35" ht="15.75" customHeight="1" x14ac:dyDescent="0.2">
      <c r="A89" s="16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</row>
    <row r="90" spans="1:35" ht="15.75" customHeight="1" x14ac:dyDescent="0.2">
      <c r="A90" s="16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</row>
    <row r="91" spans="1:35" ht="15.75" customHeight="1" x14ac:dyDescent="0.2">
      <c r="A91" s="16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</row>
    <row r="92" spans="1:35" ht="15.75" customHeight="1" x14ac:dyDescent="0.2">
      <c r="A92" s="16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</row>
    <row r="93" spans="1:35" ht="15.75" customHeight="1" x14ac:dyDescent="0.2">
      <c r="A93" s="16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</row>
    <row r="94" spans="1:35" ht="15.75" customHeight="1" x14ac:dyDescent="0.2">
      <c r="A94" s="16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</row>
    <row r="95" spans="1:35" ht="15.75" customHeight="1" x14ac:dyDescent="0.2">
      <c r="A95" s="16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</row>
    <row r="96" spans="1:35" ht="15.75" customHeight="1" x14ac:dyDescent="0.2">
      <c r="A96" s="16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</row>
    <row r="97" spans="1:35" ht="15.75" customHeight="1" x14ac:dyDescent="0.2">
      <c r="A97" s="16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</row>
    <row r="98" spans="1:35" ht="15.75" customHeight="1" x14ac:dyDescent="0.2">
      <c r="A98" s="16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</row>
    <row r="99" spans="1:35" ht="15.75" customHeight="1" x14ac:dyDescent="0.2">
      <c r="A99" s="69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</row>
    <row r="100" spans="1:35" ht="15.75" customHeight="1" x14ac:dyDescent="0.2">
      <c r="A100" s="116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</row>
    <row r="101" spans="1:35" ht="15.75" customHeight="1" x14ac:dyDescent="0.2">
      <c r="A101" s="16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</row>
    <row r="102" spans="1:35" ht="15.75" customHeight="1" x14ac:dyDescent="0.2">
      <c r="A102" s="16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</row>
    <row r="103" spans="1:35" ht="15.75" customHeight="1" x14ac:dyDescent="0.2">
      <c r="A103" s="16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</row>
    <row r="104" spans="1:35" ht="15.75" customHeight="1" x14ac:dyDescent="0.2">
      <c r="A104" s="1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spans="1:35" ht="15.75" customHeight="1" x14ac:dyDescent="0.2">
      <c r="A105" s="16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</row>
    <row r="106" spans="1:35" ht="15.75" customHeight="1" x14ac:dyDescent="0.2">
      <c r="A106" s="16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</row>
    <row r="107" spans="1:35" ht="15.75" customHeight="1" x14ac:dyDescent="0.2">
      <c r="A107" s="16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</row>
    <row r="108" spans="1:35" ht="15.75" customHeight="1" x14ac:dyDescent="0.2">
      <c r="A108" s="16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</row>
    <row r="109" spans="1:35" ht="15.75" customHeight="1" x14ac:dyDescent="0.2">
      <c r="A109" s="16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</row>
    <row r="110" spans="1:35" ht="15.75" customHeight="1" x14ac:dyDescent="0.2">
      <c r="A110" s="16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</row>
    <row r="111" spans="1:35" ht="15.75" customHeight="1" x14ac:dyDescent="0.2">
      <c r="A111" s="16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</row>
    <row r="112" spans="1:35" ht="15.75" customHeight="1" x14ac:dyDescent="0.2">
      <c r="A112" s="16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</row>
    <row r="113" spans="1:35" ht="15.75" customHeight="1" x14ac:dyDescent="0.2">
      <c r="A113" s="16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</row>
    <row r="114" spans="1:35" ht="15.75" customHeight="1" x14ac:dyDescent="0.2">
      <c r="A114" s="16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</row>
    <row r="115" spans="1:35" ht="15.75" customHeight="1" x14ac:dyDescent="0.2">
      <c r="A115" s="16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</row>
    <row r="116" spans="1:35" ht="15.75" customHeight="1" x14ac:dyDescent="0.15">
      <c r="A116" s="19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</row>
    <row r="117" spans="1:35" ht="15.75" customHeight="1" x14ac:dyDescent="0.2">
      <c r="A117" s="1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</row>
    <row r="118" spans="1:35" ht="15.75" customHeight="1" x14ac:dyDescent="0.15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</row>
    <row r="119" spans="1:35" ht="15.75" customHeight="1" x14ac:dyDescent="0.2">
      <c r="A119" s="71"/>
      <c r="B119" s="72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10"/>
      <c r="AB119" s="10"/>
      <c r="AC119" s="10"/>
      <c r="AD119" s="10"/>
      <c r="AE119" s="10"/>
      <c r="AF119" s="10"/>
      <c r="AG119" s="10"/>
      <c r="AH119" s="10"/>
      <c r="AI119" s="10"/>
    </row>
    <row r="120" spans="1:35" ht="15.75" customHeight="1" x14ac:dyDescent="0.2">
      <c r="A120" s="71"/>
      <c r="B120" s="51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10"/>
      <c r="AB120" s="10"/>
      <c r="AC120" s="10"/>
      <c r="AD120" s="10"/>
      <c r="AE120" s="10"/>
      <c r="AF120" s="10"/>
      <c r="AG120" s="10"/>
      <c r="AH120" s="10"/>
      <c r="AI120" s="10"/>
    </row>
    <row r="121" spans="1:35" ht="15.75" customHeight="1" x14ac:dyDescent="0.15">
      <c r="A121" s="71"/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</row>
    <row r="122" spans="1:35" ht="15.75" customHeight="1" x14ac:dyDescent="0.2">
      <c r="A122" s="1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spans="1:35" ht="15.75" customHeight="1" x14ac:dyDescent="0.2">
      <c r="A123" s="16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</row>
    <row r="124" spans="1:35" ht="15.75" customHeight="1" x14ac:dyDescent="0.2">
      <c r="A124" s="16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</row>
    <row r="125" spans="1:35" ht="15.75" customHeight="1" x14ac:dyDescent="0.2">
      <c r="A125" s="16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</row>
    <row r="126" spans="1:35" ht="15.75" customHeight="1" x14ac:dyDescent="0.2">
      <c r="A126" s="16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</row>
    <row r="127" spans="1:35" ht="15.75" customHeight="1" x14ac:dyDescent="0.2">
      <c r="A127" s="16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</row>
    <row r="128" spans="1:35" ht="15.75" customHeight="1" x14ac:dyDescent="0.2">
      <c r="A128" s="16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</row>
    <row r="129" spans="1:35" ht="15.75" customHeight="1" x14ac:dyDescent="0.2">
      <c r="A129" s="16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</row>
    <row r="130" spans="1:35" ht="15.75" customHeight="1" x14ac:dyDescent="0.2">
      <c r="A130" s="16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</row>
    <row r="131" spans="1:35" ht="15.75" customHeight="1" x14ac:dyDescent="0.2">
      <c r="A131" s="16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</row>
    <row r="132" spans="1:35" ht="15.75" customHeight="1" x14ac:dyDescent="0.2">
      <c r="A132" s="16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</row>
    <row r="133" spans="1:35" ht="15.75" customHeight="1" x14ac:dyDescent="0.15">
      <c r="A133" s="19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</row>
    <row r="134" spans="1:35" ht="15.75" customHeight="1" x14ac:dyDescent="0.2">
      <c r="A134" s="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</row>
    <row r="135" spans="1:35" ht="15.75" customHeight="1" x14ac:dyDescent="0.2">
      <c r="A135" s="116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</row>
    <row r="136" spans="1:35" ht="15.75" customHeight="1" x14ac:dyDescent="0.2">
      <c r="A136" s="16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</row>
    <row r="137" spans="1:35" ht="15.75" customHeight="1" x14ac:dyDescent="0.2">
      <c r="A137" s="16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</row>
    <row r="138" spans="1:35" ht="15.75" customHeight="1" x14ac:dyDescent="0.2">
      <c r="A138" s="16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</row>
    <row r="139" spans="1:35" ht="15.75" customHeight="1" x14ac:dyDescent="0.2">
      <c r="A139" s="16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</row>
    <row r="140" spans="1:35" ht="15.75" customHeight="1" x14ac:dyDescent="0.2">
      <c r="A140" s="16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</row>
    <row r="141" spans="1:35" ht="15.75" customHeight="1" x14ac:dyDescent="0.2">
      <c r="A141" s="16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</row>
    <row r="142" spans="1:35" ht="15.75" customHeight="1" x14ac:dyDescent="0.2">
      <c r="A142" s="16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</row>
    <row r="143" spans="1:35" ht="15.75" customHeight="1" x14ac:dyDescent="0.2">
      <c r="A143" s="16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</row>
    <row r="144" spans="1:35" ht="15.75" customHeight="1" x14ac:dyDescent="0.2">
      <c r="A144" s="16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</row>
    <row r="145" spans="1:35" ht="15.75" customHeight="1" x14ac:dyDescent="0.2">
      <c r="A145" s="16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</row>
    <row r="146" spans="1:35" ht="15.75" customHeight="1" x14ac:dyDescent="0.2">
      <c r="A146" s="16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</row>
    <row r="147" spans="1:35" ht="15.75" customHeight="1" x14ac:dyDescent="0.2">
      <c r="A147" s="16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</row>
    <row r="148" spans="1:35" ht="15.75" customHeight="1" x14ac:dyDescent="0.2">
      <c r="A148" s="16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</row>
    <row r="149" spans="1:35" ht="15.75" customHeight="1" x14ac:dyDescent="0.2">
      <c r="A149" s="16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</row>
    <row r="150" spans="1:35" ht="15.75" customHeight="1" x14ac:dyDescent="0.2">
      <c r="A150" s="16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</row>
    <row r="151" spans="1:35" ht="15.75" customHeight="1" x14ac:dyDescent="0.2">
      <c r="A151" s="16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</row>
    <row r="152" spans="1:35" ht="15.75" customHeight="1" x14ac:dyDescent="0.2">
      <c r="A152" s="16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</row>
    <row r="153" spans="1:35" ht="15.75" customHeight="1" x14ac:dyDescent="0.2">
      <c r="A153" s="16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</row>
    <row r="154" spans="1:35" ht="15.75" customHeight="1" x14ac:dyDescent="0.2">
      <c r="A154" s="16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</row>
    <row r="155" spans="1:35" ht="15.75" customHeight="1" x14ac:dyDescent="0.15">
      <c r="A155" s="19"/>
      <c r="B155" s="117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</row>
    <row r="156" spans="1:35" ht="15.75" customHeight="1" x14ac:dyDescent="0.2">
      <c r="A156" s="16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</row>
    <row r="157" spans="1:35" ht="15.75" customHeight="1" x14ac:dyDescent="0.15">
      <c r="A157" s="19"/>
      <c r="B157" s="11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</row>
    <row r="158" spans="1:35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</row>
    <row r="159" spans="1:35" ht="15.75" customHeight="1" x14ac:dyDescent="0.2">
      <c r="A159" s="10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</row>
    <row r="160" spans="1:35" ht="15.75" customHeight="1" x14ac:dyDescent="0.2">
      <c r="A160" s="10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</row>
    <row r="161" spans="1:35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</row>
    <row r="162" spans="1:35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</row>
    <row r="163" spans="1:35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</row>
    <row r="164" spans="1:35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</row>
    <row r="165" spans="1:35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</row>
    <row r="166" spans="1:35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</row>
    <row r="167" spans="1:35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</row>
    <row r="168" spans="1:35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</row>
    <row r="169" spans="1:35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</row>
    <row r="170" spans="1:35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</row>
    <row r="171" spans="1:35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</row>
    <row r="172" spans="1:35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</row>
    <row r="173" spans="1:35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</row>
    <row r="174" spans="1:35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</row>
    <row r="175" spans="1:35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</row>
    <row r="176" spans="1:35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</row>
    <row r="177" spans="1:35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</row>
    <row r="178" spans="1:35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</row>
    <row r="179" spans="1:35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</row>
    <row r="180" spans="1:35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</row>
    <row r="181" spans="1:35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</row>
    <row r="182" spans="1:35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</row>
    <row r="183" spans="1:35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</row>
    <row r="184" spans="1:35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</row>
    <row r="185" spans="1:35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</row>
    <row r="186" spans="1:35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</row>
    <row r="187" spans="1:35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</row>
    <row r="188" spans="1:35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</row>
    <row r="189" spans="1:35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</row>
    <row r="190" spans="1:35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</row>
    <row r="191" spans="1:35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</row>
    <row r="192" spans="1:35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</row>
    <row r="193" spans="1:35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</row>
    <row r="194" spans="1:35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</row>
    <row r="195" spans="1:35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</row>
    <row r="196" spans="1:35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</row>
    <row r="197" spans="1:35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</row>
    <row r="198" spans="1:35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</row>
    <row r="199" spans="1:35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</row>
    <row r="200" spans="1:35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</row>
    <row r="201" spans="1:35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</row>
    <row r="202" spans="1:35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</row>
    <row r="203" spans="1:35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</row>
    <row r="204" spans="1:35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</row>
    <row r="205" spans="1:35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</row>
    <row r="206" spans="1:35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</row>
    <row r="207" spans="1:35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</row>
    <row r="208" spans="1:35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</row>
    <row r="209" spans="1:35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</row>
    <row r="210" spans="1:35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</row>
    <row r="211" spans="1:35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</row>
    <row r="212" spans="1:35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</row>
    <row r="213" spans="1:35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</row>
    <row r="214" spans="1:35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</row>
    <row r="215" spans="1:35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</row>
    <row r="216" spans="1:35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</row>
    <row r="217" spans="1:35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</row>
    <row r="218" spans="1:35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</row>
    <row r="219" spans="1:35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</row>
    <row r="220" spans="1:35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</row>
    <row r="221" spans="1:35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</row>
    <row r="222" spans="1:35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</row>
    <row r="223" spans="1:35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</row>
    <row r="224" spans="1:35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</row>
    <row r="225" spans="1:35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</row>
    <row r="226" spans="1:35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</row>
    <row r="227" spans="1:35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</row>
    <row r="228" spans="1:35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</row>
    <row r="229" spans="1:35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</row>
    <row r="230" spans="1:35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</row>
    <row r="231" spans="1:35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</row>
    <row r="232" spans="1:35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</row>
    <row r="233" spans="1:35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</row>
    <row r="234" spans="1:35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</row>
    <row r="235" spans="1:35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</row>
    <row r="236" spans="1:35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</row>
    <row r="237" spans="1:35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</row>
    <row r="238" spans="1:35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</row>
    <row r="239" spans="1:35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</row>
    <row r="240" spans="1:35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</row>
    <row r="241" spans="1:35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</row>
    <row r="242" spans="1:35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</row>
    <row r="243" spans="1:35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</row>
    <row r="244" spans="1:35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</row>
    <row r="245" spans="1:35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</row>
    <row r="246" spans="1:35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</row>
    <row r="247" spans="1:35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</row>
    <row r="248" spans="1:35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</row>
    <row r="249" spans="1:35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</row>
    <row r="250" spans="1:35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</row>
    <row r="251" spans="1:35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</row>
    <row r="252" spans="1:35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</row>
    <row r="253" spans="1:35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</row>
    <row r="254" spans="1:35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</row>
    <row r="255" spans="1:35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</row>
    <row r="256" spans="1:35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</row>
    <row r="257" spans="1:35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</row>
    <row r="258" spans="1:35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</row>
    <row r="259" spans="1:35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</row>
    <row r="260" spans="1:35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</row>
    <row r="261" spans="1:35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</row>
    <row r="262" spans="1:35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</row>
    <row r="263" spans="1:35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</row>
    <row r="264" spans="1:35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</row>
    <row r="265" spans="1:35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</row>
    <row r="266" spans="1:35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</row>
    <row r="267" spans="1:35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</row>
    <row r="268" spans="1:35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</row>
    <row r="269" spans="1:35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</row>
    <row r="270" spans="1:35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</row>
    <row r="271" spans="1:35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</row>
    <row r="272" spans="1:35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</row>
    <row r="273" spans="1:35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</row>
    <row r="274" spans="1:35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</row>
    <row r="275" spans="1:35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</row>
    <row r="276" spans="1:35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</row>
    <row r="277" spans="1:35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</row>
    <row r="278" spans="1:35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</row>
    <row r="279" spans="1:35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</row>
    <row r="280" spans="1:35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</row>
    <row r="281" spans="1:35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</row>
    <row r="282" spans="1:35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</row>
    <row r="283" spans="1:35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</row>
    <row r="284" spans="1:35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</row>
    <row r="285" spans="1:35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</row>
    <row r="286" spans="1:35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</row>
    <row r="287" spans="1:35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</row>
    <row r="288" spans="1:35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</row>
    <row r="289" spans="1:35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</row>
    <row r="290" spans="1:35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</row>
    <row r="291" spans="1:35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</row>
    <row r="292" spans="1:35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</row>
    <row r="293" spans="1:35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</row>
    <row r="294" spans="1:35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</row>
    <row r="295" spans="1:35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</row>
    <row r="296" spans="1:35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</row>
    <row r="297" spans="1:35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</row>
    <row r="298" spans="1:35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</row>
    <row r="299" spans="1:35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</row>
    <row r="300" spans="1:35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</row>
    <row r="301" spans="1:35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</row>
    <row r="302" spans="1:35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</row>
    <row r="303" spans="1:35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</row>
    <row r="304" spans="1:35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</row>
    <row r="305" spans="1:35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</row>
    <row r="306" spans="1:35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</row>
    <row r="307" spans="1:35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</row>
    <row r="308" spans="1:35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</row>
    <row r="309" spans="1:35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</row>
    <row r="310" spans="1:35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</row>
    <row r="311" spans="1:35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</row>
    <row r="312" spans="1:35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</row>
    <row r="313" spans="1:35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</row>
    <row r="314" spans="1:35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</row>
    <row r="315" spans="1:35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</row>
    <row r="316" spans="1:35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</row>
    <row r="317" spans="1:35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</row>
    <row r="318" spans="1:35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</row>
    <row r="319" spans="1:35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</row>
    <row r="320" spans="1:35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</row>
    <row r="321" spans="1:35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</row>
    <row r="322" spans="1:35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</row>
    <row r="323" spans="1:35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</row>
    <row r="324" spans="1:35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</row>
    <row r="325" spans="1:35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</row>
    <row r="326" spans="1:35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</row>
    <row r="327" spans="1:35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</row>
    <row r="328" spans="1:35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</row>
    <row r="329" spans="1:35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</row>
    <row r="330" spans="1:35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</row>
    <row r="331" spans="1:35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</row>
    <row r="332" spans="1:35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</row>
    <row r="333" spans="1:35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</row>
    <row r="334" spans="1:35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</row>
    <row r="335" spans="1:35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</row>
    <row r="336" spans="1:35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</row>
    <row r="337" spans="1:35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</row>
    <row r="338" spans="1:35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</row>
    <row r="339" spans="1:35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</row>
    <row r="340" spans="1:35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</row>
    <row r="341" spans="1:35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</row>
    <row r="342" spans="1:35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</row>
    <row r="343" spans="1:35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</row>
    <row r="344" spans="1:35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</row>
    <row r="345" spans="1:35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</row>
    <row r="346" spans="1:35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</row>
    <row r="347" spans="1:35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</row>
    <row r="348" spans="1:35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</row>
    <row r="349" spans="1:35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</row>
    <row r="350" spans="1:35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</row>
    <row r="351" spans="1:35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</row>
    <row r="352" spans="1:35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</row>
    <row r="353" spans="1:35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</row>
    <row r="354" spans="1:35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</row>
    <row r="355" spans="1:35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</row>
    <row r="356" spans="1:35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</row>
    <row r="357" spans="1:35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</row>
    <row r="358" spans="1:35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</row>
    <row r="359" spans="1:35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</row>
    <row r="360" spans="1:35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</row>
    <row r="361" spans="1:35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</row>
    <row r="362" spans="1:35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</row>
    <row r="363" spans="1:35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</row>
    <row r="364" spans="1:35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</row>
    <row r="365" spans="1:35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</row>
    <row r="366" spans="1:35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</row>
    <row r="367" spans="1:35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</row>
    <row r="368" spans="1:35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</row>
    <row r="369" spans="1:35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</row>
    <row r="370" spans="1:35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</row>
    <row r="371" spans="1:35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</row>
    <row r="372" spans="1:35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</row>
    <row r="373" spans="1:35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</row>
    <row r="374" spans="1:35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</row>
    <row r="375" spans="1:35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</row>
    <row r="376" spans="1:35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</row>
    <row r="377" spans="1:35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</row>
    <row r="378" spans="1:35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</row>
    <row r="379" spans="1:35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</row>
    <row r="380" spans="1:35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</row>
    <row r="381" spans="1:35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</row>
    <row r="382" spans="1:35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</row>
    <row r="383" spans="1:35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</row>
    <row r="384" spans="1:35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</row>
    <row r="385" spans="1:35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</row>
    <row r="386" spans="1:35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</row>
    <row r="387" spans="1:35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</row>
    <row r="388" spans="1:35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</row>
    <row r="389" spans="1:35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</row>
    <row r="390" spans="1:35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</row>
    <row r="391" spans="1:35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</row>
    <row r="392" spans="1:35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</row>
    <row r="393" spans="1:35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</row>
    <row r="394" spans="1:35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</row>
    <row r="395" spans="1:35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</row>
    <row r="396" spans="1:35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</row>
    <row r="397" spans="1:35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</row>
    <row r="398" spans="1:35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</row>
    <row r="399" spans="1:35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</row>
    <row r="400" spans="1:35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</row>
    <row r="401" spans="1:35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</row>
    <row r="402" spans="1:35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</row>
    <row r="403" spans="1:35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</row>
    <row r="404" spans="1:35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</row>
    <row r="405" spans="1:35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</row>
    <row r="406" spans="1:35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</row>
    <row r="407" spans="1:35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</row>
    <row r="408" spans="1:35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</row>
    <row r="409" spans="1:35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</row>
    <row r="410" spans="1:35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</row>
    <row r="411" spans="1:35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</row>
    <row r="412" spans="1:35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</row>
    <row r="413" spans="1:35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</row>
    <row r="414" spans="1:35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</row>
    <row r="415" spans="1:35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</row>
    <row r="416" spans="1:35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</row>
    <row r="417" spans="1:35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</row>
    <row r="418" spans="1:35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</row>
    <row r="419" spans="1:35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</row>
    <row r="420" spans="1:35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</row>
    <row r="421" spans="1:35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</row>
    <row r="422" spans="1:35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</row>
    <row r="423" spans="1:35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</row>
    <row r="424" spans="1:35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</row>
    <row r="425" spans="1:35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</row>
    <row r="426" spans="1:35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</row>
    <row r="427" spans="1:35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</row>
    <row r="428" spans="1:35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</row>
    <row r="429" spans="1:35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</row>
    <row r="430" spans="1:35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</row>
    <row r="431" spans="1:35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</row>
    <row r="432" spans="1:35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</row>
    <row r="433" spans="1:35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</row>
    <row r="434" spans="1:35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</row>
    <row r="435" spans="1:35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</row>
    <row r="436" spans="1:35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</row>
    <row r="437" spans="1:35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</row>
    <row r="438" spans="1:35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</row>
    <row r="439" spans="1:35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</row>
    <row r="440" spans="1:35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</row>
    <row r="441" spans="1:35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</row>
    <row r="442" spans="1:35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</row>
    <row r="443" spans="1:35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</row>
    <row r="444" spans="1:35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</row>
    <row r="445" spans="1:35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</row>
    <row r="446" spans="1:35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</row>
    <row r="447" spans="1:35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</row>
    <row r="448" spans="1:35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</row>
    <row r="449" spans="1:35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</row>
    <row r="450" spans="1:35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</row>
    <row r="451" spans="1:35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</row>
    <row r="452" spans="1:35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</row>
    <row r="453" spans="1:35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</row>
    <row r="454" spans="1:35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</row>
    <row r="455" spans="1:35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</row>
    <row r="456" spans="1:35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</row>
    <row r="457" spans="1:35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</row>
    <row r="458" spans="1:35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</row>
    <row r="459" spans="1:35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</row>
    <row r="460" spans="1:35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</row>
    <row r="461" spans="1:35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</row>
    <row r="462" spans="1:35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</row>
    <row r="463" spans="1:35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</row>
    <row r="464" spans="1:35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</row>
    <row r="465" spans="1:35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</row>
    <row r="466" spans="1:35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</row>
    <row r="467" spans="1:35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</row>
    <row r="468" spans="1:35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</row>
    <row r="469" spans="1:35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</row>
    <row r="470" spans="1:35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</row>
    <row r="471" spans="1:35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</row>
    <row r="472" spans="1:35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</row>
    <row r="473" spans="1:35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</row>
    <row r="474" spans="1:35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</row>
    <row r="475" spans="1:35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</row>
    <row r="476" spans="1:35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</row>
    <row r="477" spans="1:35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</row>
    <row r="478" spans="1:35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</row>
    <row r="479" spans="1:35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</row>
    <row r="480" spans="1:35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</row>
    <row r="481" spans="1:35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</row>
    <row r="482" spans="1:35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</row>
    <row r="483" spans="1:35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</row>
    <row r="484" spans="1:35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</row>
    <row r="485" spans="1:35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</row>
    <row r="486" spans="1:35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</row>
    <row r="487" spans="1:35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</row>
    <row r="488" spans="1:35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</row>
    <row r="489" spans="1:35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</row>
    <row r="490" spans="1:35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</row>
    <row r="491" spans="1:35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</row>
    <row r="492" spans="1:35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</row>
    <row r="493" spans="1:35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</row>
    <row r="494" spans="1:35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</row>
    <row r="495" spans="1:35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</row>
    <row r="496" spans="1:35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</row>
    <row r="497" spans="1:35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</row>
    <row r="498" spans="1:35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</row>
    <row r="499" spans="1:35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</row>
    <row r="500" spans="1:35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</row>
    <row r="501" spans="1:35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</row>
    <row r="502" spans="1:35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</row>
    <row r="503" spans="1:35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</row>
    <row r="504" spans="1:35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</row>
    <row r="505" spans="1:35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</row>
    <row r="506" spans="1:35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</row>
    <row r="507" spans="1:35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</row>
    <row r="508" spans="1:35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</row>
    <row r="509" spans="1:35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</row>
    <row r="510" spans="1:35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</row>
    <row r="511" spans="1:35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</row>
    <row r="512" spans="1:35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</row>
    <row r="513" spans="1:35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</row>
    <row r="514" spans="1:35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</row>
    <row r="515" spans="1:35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</row>
    <row r="516" spans="1:35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</row>
    <row r="517" spans="1:35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</row>
    <row r="518" spans="1:35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</row>
    <row r="519" spans="1:35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</row>
    <row r="520" spans="1:35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</row>
    <row r="521" spans="1:35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</row>
    <row r="522" spans="1:35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</row>
    <row r="523" spans="1:35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</row>
    <row r="524" spans="1:35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</row>
    <row r="525" spans="1:35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</row>
    <row r="526" spans="1:35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</row>
    <row r="527" spans="1:35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</row>
    <row r="528" spans="1:35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</row>
    <row r="529" spans="1:35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</row>
    <row r="530" spans="1:35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</row>
    <row r="531" spans="1:35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</row>
    <row r="532" spans="1:35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</row>
    <row r="533" spans="1:35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</row>
    <row r="534" spans="1:35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</row>
    <row r="535" spans="1:35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</row>
    <row r="536" spans="1:35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</row>
    <row r="537" spans="1:35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</row>
    <row r="538" spans="1:35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</row>
    <row r="539" spans="1:35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</row>
    <row r="540" spans="1:35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</row>
    <row r="541" spans="1:35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</row>
    <row r="542" spans="1:35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</row>
    <row r="543" spans="1:35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</row>
    <row r="544" spans="1:35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</row>
    <row r="545" spans="1:35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</row>
    <row r="546" spans="1:35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</row>
    <row r="547" spans="1:35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</row>
    <row r="548" spans="1:35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</row>
    <row r="549" spans="1:35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</row>
    <row r="550" spans="1:35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</row>
    <row r="551" spans="1:35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</row>
    <row r="552" spans="1:35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</row>
    <row r="553" spans="1:35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</row>
    <row r="554" spans="1:35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</row>
    <row r="555" spans="1:35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</row>
    <row r="556" spans="1:35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</row>
    <row r="557" spans="1:35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</row>
    <row r="558" spans="1:35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</row>
    <row r="559" spans="1:35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</row>
    <row r="560" spans="1:35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</row>
    <row r="561" spans="1:35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</row>
    <row r="562" spans="1:35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</row>
    <row r="563" spans="1:35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</row>
    <row r="564" spans="1:35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</row>
    <row r="565" spans="1:35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</row>
    <row r="566" spans="1:35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</row>
    <row r="567" spans="1:35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</row>
    <row r="568" spans="1:35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</row>
    <row r="569" spans="1:35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</row>
    <row r="570" spans="1:35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</row>
    <row r="571" spans="1:35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</row>
    <row r="572" spans="1:35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</row>
    <row r="573" spans="1:35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</row>
    <row r="574" spans="1:35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</row>
    <row r="575" spans="1:35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</row>
    <row r="576" spans="1:35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</row>
    <row r="577" spans="1:35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</row>
    <row r="578" spans="1:35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</row>
    <row r="579" spans="1:35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</row>
    <row r="580" spans="1:35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</row>
    <row r="581" spans="1:35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</row>
    <row r="582" spans="1:35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</row>
    <row r="583" spans="1:35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</row>
    <row r="584" spans="1:35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</row>
    <row r="585" spans="1:35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</row>
    <row r="586" spans="1:35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</row>
    <row r="587" spans="1:35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</row>
    <row r="588" spans="1:35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</row>
    <row r="589" spans="1:35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</row>
    <row r="590" spans="1:35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</row>
    <row r="591" spans="1:35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</row>
    <row r="592" spans="1:35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</row>
    <row r="593" spans="1:35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</row>
    <row r="594" spans="1:35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</row>
    <row r="595" spans="1:35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</row>
    <row r="596" spans="1:35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</row>
    <row r="597" spans="1:35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</row>
    <row r="598" spans="1:35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</row>
    <row r="599" spans="1:35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</row>
    <row r="600" spans="1:35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</row>
    <row r="601" spans="1:35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</row>
    <row r="602" spans="1:35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</row>
    <row r="603" spans="1:35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</row>
    <row r="604" spans="1:35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</row>
    <row r="605" spans="1:35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</row>
    <row r="606" spans="1:35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</row>
    <row r="607" spans="1:35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</row>
    <row r="608" spans="1:35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</row>
    <row r="609" spans="1:35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</row>
    <row r="610" spans="1:35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</row>
    <row r="611" spans="1:35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</row>
    <row r="612" spans="1:35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</row>
    <row r="613" spans="1:35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</row>
    <row r="614" spans="1:35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</row>
    <row r="615" spans="1:35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</row>
    <row r="616" spans="1:35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</row>
    <row r="617" spans="1:35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</row>
    <row r="618" spans="1:35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spans="1:35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spans="1:35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</row>
    <row r="621" spans="1:35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</row>
    <row r="622" spans="1:35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</row>
    <row r="623" spans="1:35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</row>
    <row r="624" spans="1:35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</row>
    <row r="625" spans="1:35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</row>
    <row r="626" spans="1:35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</row>
    <row r="627" spans="1:35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</row>
    <row r="628" spans="1:35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</row>
    <row r="629" spans="1:35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</row>
    <row r="630" spans="1:35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</row>
    <row r="631" spans="1:35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</row>
    <row r="632" spans="1:35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</row>
    <row r="633" spans="1:35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</row>
    <row r="634" spans="1:35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</row>
    <row r="635" spans="1:35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</row>
    <row r="636" spans="1:35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</row>
    <row r="637" spans="1:35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</row>
    <row r="638" spans="1:35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</row>
    <row r="639" spans="1:35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</row>
    <row r="640" spans="1:35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</row>
    <row r="641" spans="1:35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</row>
    <row r="642" spans="1:35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</row>
    <row r="643" spans="1:35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</row>
    <row r="644" spans="1:35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</row>
    <row r="645" spans="1:35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</row>
    <row r="646" spans="1:35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</row>
    <row r="647" spans="1:35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</row>
    <row r="648" spans="1:35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</row>
    <row r="649" spans="1:35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</row>
    <row r="650" spans="1:35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</row>
    <row r="651" spans="1:35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</row>
    <row r="652" spans="1:35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</row>
    <row r="653" spans="1:35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</row>
    <row r="654" spans="1:35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</row>
    <row r="655" spans="1:35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</row>
    <row r="656" spans="1:35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</row>
    <row r="657" spans="1:35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</row>
    <row r="658" spans="1:35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</row>
    <row r="659" spans="1:35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</row>
    <row r="660" spans="1:35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</row>
    <row r="661" spans="1:35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</row>
    <row r="662" spans="1:35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</row>
    <row r="663" spans="1:35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</row>
    <row r="664" spans="1:35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</row>
    <row r="665" spans="1:35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</row>
    <row r="666" spans="1:35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</row>
    <row r="667" spans="1:35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</row>
    <row r="668" spans="1:35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</row>
    <row r="669" spans="1:35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</row>
    <row r="670" spans="1:35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</row>
    <row r="671" spans="1:35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</row>
    <row r="672" spans="1:35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</row>
    <row r="673" spans="1:35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</row>
    <row r="674" spans="1:35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</row>
    <row r="675" spans="1:35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</row>
    <row r="676" spans="1:35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</row>
    <row r="677" spans="1:35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</row>
    <row r="678" spans="1:35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</row>
    <row r="679" spans="1:35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</row>
    <row r="680" spans="1:35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</row>
    <row r="681" spans="1:35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</row>
    <row r="682" spans="1:35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</row>
    <row r="683" spans="1:35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</row>
    <row r="684" spans="1:35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</row>
    <row r="685" spans="1:35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</row>
    <row r="686" spans="1:35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</row>
    <row r="687" spans="1:35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</row>
    <row r="688" spans="1:35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</row>
    <row r="689" spans="1:35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</row>
    <row r="690" spans="1:35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</row>
    <row r="691" spans="1:35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</row>
    <row r="692" spans="1:35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</row>
    <row r="693" spans="1:35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</row>
    <row r="694" spans="1:35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</row>
    <row r="695" spans="1:35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</row>
    <row r="696" spans="1:35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</row>
    <row r="697" spans="1:35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</row>
    <row r="698" spans="1:35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</row>
    <row r="699" spans="1:35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</row>
    <row r="700" spans="1:35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</row>
    <row r="701" spans="1:35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</row>
    <row r="702" spans="1:35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</row>
    <row r="703" spans="1:35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</row>
    <row r="704" spans="1:35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</row>
    <row r="705" spans="1:35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</row>
    <row r="706" spans="1:35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</row>
    <row r="707" spans="1:35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</row>
    <row r="708" spans="1:35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</row>
    <row r="709" spans="1:35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</row>
    <row r="710" spans="1:35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</row>
    <row r="711" spans="1:35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</row>
    <row r="712" spans="1:35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</row>
    <row r="713" spans="1:35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</row>
    <row r="714" spans="1:35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</row>
    <row r="715" spans="1:35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</row>
    <row r="716" spans="1:35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</row>
    <row r="717" spans="1:35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</row>
    <row r="718" spans="1:35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</row>
    <row r="719" spans="1:35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</row>
    <row r="720" spans="1:35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</row>
    <row r="721" spans="1:35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</row>
    <row r="722" spans="1:35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</row>
    <row r="723" spans="1:35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</row>
    <row r="724" spans="1:35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</row>
    <row r="725" spans="1:35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</row>
    <row r="726" spans="1:35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</row>
    <row r="727" spans="1:35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</row>
    <row r="728" spans="1:35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</row>
    <row r="729" spans="1:35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</row>
    <row r="730" spans="1:35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</row>
    <row r="731" spans="1:35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</row>
    <row r="732" spans="1:35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</row>
    <row r="733" spans="1:35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</row>
    <row r="734" spans="1:35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</row>
    <row r="735" spans="1:35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</row>
    <row r="736" spans="1:35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</row>
    <row r="737" spans="1:35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</row>
    <row r="738" spans="1:35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</row>
    <row r="739" spans="1:35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</row>
    <row r="740" spans="1:35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</row>
    <row r="741" spans="1:35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</row>
    <row r="742" spans="1:35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</row>
    <row r="743" spans="1:35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</row>
    <row r="744" spans="1:35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</row>
    <row r="745" spans="1:35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</row>
    <row r="746" spans="1:35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</row>
    <row r="747" spans="1:35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</row>
    <row r="748" spans="1:35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</row>
    <row r="749" spans="1:35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</row>
    <row r="750" spans="1:35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</row>
    <row r="751" spans="1:35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</row>
    <row r="752" spans="1:35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</row>
    <row r="753" spans="1:35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</row>
    <row r="754" spans="1:35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</row>
    <row r="755" spans="1:35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</row>
    <row r="756" spans="1:35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</row>
    <row r="757" spans="1:35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</row>
    <row r="758" spans="1:35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</row>
    <row r="759" spans="1:35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</row>
    <row r="760" spans="1:35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</row>
    <row r="761" spans="1:35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</row>
    <row r="762" spans="1:35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</row>
    <row r="763" spans="1:35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</row>
    <row r="764" spans="1:35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</row>
    <row r="765" spans="1:35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</row>
    <row r="766" spans="1:35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</row>
    <row r="767" spans="1:35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</row>
    <row r="768" spans="1:35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</row>
    <row r="769" spans="1:35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</row>
    <row r="770" spans="1:35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</row>
    <row r="771" spans="1:35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</row>
    <row r="772" spans="1:35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</row>
    <row r="773" spans="1:35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</row>
    <row r="774" spans="1:35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</row>
    <row r="775" spans="1:35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</row>
    <row r="776" spans="1:35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</row>
    <row r="777" spans="1:35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</row>
    <row r="778" spans="1:35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</row>
    <row r="779" spans="1:35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</row>
    <row r="780" spans="1:35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</row>
    <row r="781" spans="1:35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</row>
    <row r="782" spans="1:35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</row>
    <row r="783" spans="1:35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</row>
    <row r="784" spans="1:35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</row>
    <row r="785" spans="1:35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</row>
    <row r="786" spans="1:35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</row>
    <row r="787" spans="1:35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</row>
    <row r="788" spans="1:35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</row>
    <row r="789" spans="1:35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</row>
    <row r="790" spans="1:35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</row>
    <row r="791" spans="1:35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</row>
    <row r="792" spans="1:35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</row>
    <row r="793" spans="1:35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</row>
    <row r="794" spans="1:35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</row>
    <row r="795" spans="1:35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</row>
    <row r="796" spans="1:35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</row>
    <row r="797" spans="1:35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</row>
    <row r="798" spans="1:35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</row>
    <row r="799" spans="1:35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</row>
    <row r="800" spans="1:35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</row>
    <row r="801" spans="1:35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</row>
    <row r="802" spans="1:35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</row>
    <row r="803" spans="1:35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</row>
    <row r="804" spans="1:35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</row>
    <row r="805" spans="1:35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</row>
    <row r="806" spans="1:35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</row>
    <row r="807" spans="1:35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</row>
    <row r="808" spans="1:35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</row>
    <row r="809" spans="1:35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</row>
    <row r="810" spans="1:35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</row>
    <row r="811" spans="1:35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</row>
    <row r="812" spans="1:35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</row>
    <row r="813" spans="1:35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</row>
    <row r="814" spans="1:35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</row>
    <row r="815" spans="1:35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</row>
    <row r="816" spans="1:35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</row>
    <row r="817" spans="1:35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</row>
    <row r="818" spans="1:35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</row>
    <row r="819" spans="1:35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</row>
    <row r="820" spans="1:35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</row>
    <row r="821" spans="1:35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</row>
    <row r="822" spans="1:35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</row>
    <row r="823" spans="1:35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</row>
    <row r="824" spans="1:35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</row>
    <row r="825" spans="1:35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</row>
    <row r="826" spans="1:35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</row>
    <row r="827" spans="1:35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</row>
    <row r="828" spans="1:35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</row>
    <row r="829" spans="1:35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</row>
    <row r="830" spans="1:35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</row>
    <row r="831" spans="1:35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</row>
    <row r="832" spans="1:35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</row>
    <row r="833" spans="1:35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</row>
    <row r="834" spans="1:35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</row>
    <row r="835" spans="1:35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</row>
    <row r="836" spans="1:35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</row>
    <row r="837" spans="1:35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</row>
    <row r="838" spans="1:35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</row>
    <row r="839" spans="1:35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</row>
    <row r="840" spans="1:35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</row>
    <row r="841" spans="1:35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</row>
    <row r="842" spans="1:35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</row>
    <row r="843" spans="1:35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</row>
    <row r="844" spans="1:35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</row>
    <row r="845" spans="1:35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</row>
    <row r="846" spans="1:35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</row>
    <row r="847" spans="1:35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</row>
    <row r="848" spans="1:35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</row>
    <row r="849" spans="1:35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</row>
    <row r="850" spans="1:35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</row>
    <row r="851" spans="1:35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</row>
    <row r="852" spans="1:35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</row>
    <row r="853" spans="1:35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</row>
    <row r="854" spans="1:35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</row>
    <row r="855" spans="1:35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</row>
    <row r="856" spans="1:35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</row>
    <row r="857" spans="1:35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</row>
    <row r="858" spans="1:35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</row>
    <row r="859" spans="1:35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</row>
    <row r="860" spans="1:35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</row>
    <row r="861" spans="1:35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</row>
    <row r="862" spans="1:35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</row>
    <row r="863" spans="1:35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</row>
    <row r="864" spans="1:35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</row>
    <row r="865" spans="1:35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</row>
    <row r="866" spans="1:35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</row>
    <row r="867" spans="1:35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</row>
    <row r="868" spans="1:35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</row>
    <row r="869" spans="1:35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</row>
    <row r="870" spans="1:35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</row>
    <row r="871" spans="1:35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</row>
    <row r="872" spans="1:35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</row>
    <row r="873" spans="1:35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</row>
    <row r="874" spans="1:35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</row>
    <row r="875" spans="1:35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</row>
    <row r="876" spans="1:35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</row>
    <row r="877" spans="1:35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</row>
    <row r="878" spans="1:35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</row>
    <row r="879" spans="1:35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</row>
    <row r="880" spans="1:35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</row>
    <row r="881" spans="1:35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</row>
    <row r="882" spans="1:35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</row>
    <row r="883" spans="1:35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</row>
    <row r="884" spans="1:35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</row>
    <row r="885" spans="1:35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</row>
    <row r="886" spans="1:35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</row>
    <row r="887" spans="1:35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</row>
    <row r="888" spans="1:35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</row>
    <row r="889" spans="1:35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</row>
    <row r="890" spans="1:35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</row>
    <row r="891" spans="1:35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</row>
    <row r="892" spans="1:35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</row>
    <row r="893" spans="1:35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</row>
    <row r="894" spans="1:35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</row>
    <row r="895" spans="1:35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</row>
    <row r="896" spans="1:35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</row>
    <row r="897" spans="1:35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</row>
    <row r="898" spans="1:35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</row>
    <row r="899" spans="1:35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</row>
    <row r="900" spans="1:35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</row>
    <row r="901" spans="1:35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</row>
    <row r="902" spans="1:35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</row>
    <row r="903" spans="1:35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</row>
    <row r="904" spans="1:35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</row>
    <row r="905" spans="1:35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</row>
    <row r="906" spans="1:35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</row>
    <row r="907" spans="1:35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</row>
    <row r="908" spans="1:35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</row>
    <row r="909" spans="1:35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</row>
    <row r="910" spans="1:35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</row>
    <row r="911" spans="1:35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</row>
    <row r="912" spans="1:35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</row>
    <row r="913" spans="1:35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</row>
    <row r="914" spans="1:35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</row>
    <row r="915" spans="1:35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</row>
    <row r="916" spans="1:35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</row>
    <row r="917" spans="1:35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</row>
    <row r="918" spans="1:35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</row>
    <row r="919" spans="1:35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</row>
    <row r="920" spans="1:35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</row>
    <row r="921" spans="1:35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</row>
    <row r="922" spans="1:35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</row>
    <row r="923" spans="1:35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</row>
    <row r="924" spans="1:35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</row>
    <row r="925" spans="1:35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</row>
    <row r="926" spans="1:35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</row>
    <row r="927" spans="1:35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</row>
    <row r="928" spans="1:35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</row>
    <row r="929" spans="1:35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</row>
    <row r="930" spans="1:35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</row>
    <row r="931" spans="1:35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</row>
    <row r="932" spans="1:35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</row>
    <row r="933" spans="1:35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</row>
    <row r="934" spans="1:35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</row>
    <row r="935" spans="1:35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</row>
    <row r="936" spans="1:35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</row>
    <row r="937" spans="1:35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</row>
    <row r="938" spans="1:35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</row>
    <row r="939" spans="1:35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</row>
    <row r="940" spans="1:35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</row>
    <row r="941" spans="1:35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</row>
    <row r="942" spans="1:35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</row>
    <row r="943" spans="1:35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</row>
    <row r="944" spans="1:35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</row>
    <row r="945" spans="1:35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</row>
    <row r="946" spans="1:35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</row>
    <row r="947" spans="1:35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</row>
    <row r="948" spans="1:35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</row>
    <row r="949" spans="1:35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</row>
    <row r="950" spans="1:35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</row>
    <row r="951" spans="1:35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</row>
    <row r="952" spans="1:35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</row>
    <row r="953" spans="1:35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</row>
    <row r="954" spans="1:35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</row>
    <row r="955" spans="1:35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</row>
    <row r="956" spans="1:35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</row>
    <row r="957" spans="1:35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</row>
    <row r="958" spans="1:35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</row>
    <row r="959" spans="1:35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</row>
    <row r="960" spans="1:35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</row>
    <row r="961" spans="1:35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</row>
    <row r="962" spans="1:35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</row>
    <row r="963" spans="1:35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</row>
    <row r="964" spans="1:35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</row>
    <row r="965" spans="1:35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</row>
    <row r="966" spans="1:35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</row>
    <row r="967" spans="1:35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</row>
    <row r="968" spans="1:35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</row>
    <row r="969" spans="1:35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</row>
    <row r="970" spans="1:35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</row>
    <row r="971" spans="1:35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</row>
    <row r="972" spans="1:35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</row>
    <row r="973" spans="1:35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</row>
    <row r="974" spans="1:35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</row>
    <row r="975" spans="1:35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</row>
    <row r="976" spans="1:35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</row>
    <row r="977" spans="1:35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</row>
    <row r="978" spans="1:35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</row>
    <row r="979" spans="1:35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</row>
    <row r="980" spans="1:35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</row>
    <row r="981" spans="1:35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</row>
    <row r="982" spans="1:35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</row>
    <row r="983" spans="1:35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</row>
    <row r="984" spans="1:35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</row>
    <row r="985" spans="1:35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</row>
    <row r="986" spans="1:35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</row>
    <row r="987" spans="1:35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</row>
    <row r="988" spans="1:35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</row>
    <row r="989" spans="1:35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</row>
    <row r="990" spans="1:35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</row>
    <row r="991" spans="1:35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</row>
    <row r="992" spans="1:35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</row>
    <row r="993" spans="1:35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</row>
    <row r="994" spans="1:35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</row>
    <row r="995" spans="1:35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</row>
    <row r="996" spans="1:35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</row>
    <row r="997" spans="1:35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</row>
    <row r="998" spans="1:35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</row>
    <row r="999" spans="1:35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</row>
    <row r="1000" spans="1:35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1F497D"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 x14ac:dyDescent="0.15"/>
  <cols>
    <col min="1" max="1" width="34.83203125" style="120" customWidth="1"/>
    <col min="2" max="35" width="8.5" style="120" customWidth="1"/>
  </cols>
  <sheetData>
    <row r="1" spans="1:35" x14ac:dyDescent="0.2">
      <c r="A1" s="1" t="s">
        <v>211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">
      <c r="A2" s="122" t="s">
        <v>628</v>
      </c>
      <c r="B2" s="112"/>
      <c r="C2" s="112"/>
      <c r="D2" s="112">
        <v>141644822844.77789</v>
      </c>
      <c r="E2" s="112">
        <v>129177619229.02341</v>
      </c>
      <c r="F2" s="112">
        <v>132264382443.89841</v>
      </c>
      <c r="G2" s="112">
        <v>136447602684.7688</v>
      </c>
      <c r="H2" s="112">
        <v>137303953163.9646</v>
      </c>
      <c r="I2" s="112">
        <v>137640000411.78729</v>
      </c>
      <c r="J2" s="112">
        <v>137691007792.52249</v>
      </c>
      <c r="K2" s="112">
        <v>137115840541.1246</v>
      </c>
      <c r="L2" s="112">
        <v>134735355251.7614</v>
      </c>
      <c r="M2" s="112">
        <v>131957352453.0253</v>
      </c>
      <c r="N2" s="112">
        <v>128729987164.7177</v>
      </c>
      <c r="O2" s="112">
        <v>125061857123.59219</v>
      </c>
      <c r="P2" s="112">
        <v>120023040326.7197</v>
      </c>
      <c r="Q2" s="112">
        <v>114918711704.4507</v>
      </c>
      <c r="R2" s="112">
        <v>109818864783.209</v>
      </c>
      <c r="S2" s="112">
        <v>104929915533.1588</v>
      </c>
      <c r="T2" s="112">
        <v>98784244096.966553</v>
      </c>
      <c r="U2" s="112">
        <v>97248753580.182037</v>
      </c>
      <c r="V2" s="112">
        <v>95906748539.541367</v>
      </c>
      <c r="W2" s="112">
        <v>94640479727.742233</v>
      </c>
      <c r="X2" s="112">
        <v>93381319215.089172</v>
      </c>
      <c r="Y2" s="112">
        <v>92633981343.833298</v>
      </c>
      <c r="Z2" s="112">
        <v>92085645725.209793</v>
      </c>
      <c r="AA2" s="112">
        <v>91385008417.066406</v>
      </c>
      <c r="AB2" s="112">
        <v>90888496022.811722</v>
      </c>
      <c r="AC2" s="112">
        <v>90578072959.185608</v>
      </c>
      <c r="AD2" s="112">
        <v>90348669444.095963</v>
      </c>
      <c r="AE2" s="112">
        <v>90108372115.400345</v>
      </c>
      <c r="AF2" s="112">
        <v>89873553908.871704</v>
      </c>
      <c r="AG2" s="112">
        <v>89693040764.883392</v>
      </c>
      <c r="AH2" s="112">
        <v>89522376317.887314</v>
      </c>
      <c r="AI2" s="112">
        <v>89412659992.515793</v>
      </c>
    </row>
    <row r="3" spans="1:35" x14ac:dyDescent="0.2">
      <c r="A3" s="23" t="s">
        <v>629</v>
      </c>
      <c r="B3" s="85"/>
      <c r="C3" s="85"/>
      <c r="D3" s="85">
        <f>Refineries!E107+'Mining Breakdown'!D210</f>
        <v>12556511805.97444</v>
      </c>
      <c r="E3" s="85">
        <f>Refineries!F107+'Mining Breakdown'!E210</f>
        <v>12556511805.97444</v>
      </c>
      <c r="F3" s="85">
        <f>Refineries!G107+'Mining Breakdown'!F210</f>
        <v>17055173576.176279</v>
      </c>
      <c r="G3" s="85">
        <f>Refineries!H107+'Mining Breakdown'!G210</f>
        <v>17055173576.176279</v>
      </c>
      <c r="H3" s="85">
        <f>Refineries!I107+'Mining Breakdown'!H210</f>
        <v>17055173576.176279</v>
      </c>
      <c r="I3" s="85">
        <f>Refineries!J107+'Mining Breakdown'!I210</f>
        <v>17055173576.176279</v>
      </c>
      <c r="J3" s="85">
        <f>Refineries!K107+'Mining Breakdown'!J210</f>
        <v>17055173576.176279</v>
      </c>
      <c r="K3" s="85">
        <f>Refineries!L107+'Mining Breakdown'!K210</f>
        <v>17055173576.176279</v>
      </c>
      <c r="L3" s="85">
        <f>Refineries!M107+'Mining Breakdown'!L210</f>
        <v>17055173576.176279</v>
      </c>
      <c r="M3" s="85">
        <f>Refineries!N107+'Mining Breakdown'!M210</f>
        <v>17055173576.176279</v>
      </c>
      <c r="N3" s="85">
        <f>Refineries!O107+'Mining Breakdown'!N210</f>
        <v>17055173576.176279</v>
      </c>
      <c r="O3" s="85">
        <f>Refineries!P107+'Mining Breakdown'!O210</f>
        <v>17055173576.176279</v>
      </c>
      <c r="P3" s="85">
        <f>Refineries!Q107+'Mining Breakdown'!P210</f>
        <v>17055173576.176279</v>
      </c>
      <c r="Q3" s="85">
        <f>Refineries!R107+'Mining Breakdown'!Q210</f>
        <v>17055173576.176279</v>
      </c>
      <c r="R3" s="85">
        <f>Refineries!S107+'Mining Breakdown'!R210</f>
        <v>17055173576.176279</v>
      </c>
      <c r="S3" s="85">
        <f>Refineries!T107+'Mining Breakdown'!S210</f>
        <v>17055173576.176279</v>
      </c>
      <c r="T3" s="85">
        <f>Refineries!U107+'Mining Breakdown'!T210</f>
        <v>17055173576.176279</v>
      </c>
      <c r="U3" s="85">
        <f>Refineries!V107+'Mining Breakdown'!U210</f>
        <v>17055173576.176279</v>
      </c>
      <c r="V3" s="85">
        <f>Refineries!W107+'Mining Breakdown'!V210</f>
        <v>17055173576.176279</v>
      </c>
      <c r="W3" s="85">
        <f>Refineries!X107+'Mining Breakdown'!W210</f>
        <v>17055173576.176279</v>
      </c>
      <c r="X3" s="85">
        <f>Refineries!Y107+'Mining Breakdown'!X210</f>
        <v>17055173576.176279</v>
      </c>
      <c r="Y3" s="85">
        <f>Refineries!Z107+'Mining Breakdown'!Y210</f>
        <v>17055173576.176279</v>
      </c>
      <c r="Z3" s="85">
        <f>Refineries!AA107+'Mining Breakdown'!Z210</f>
        <v>17055173576.176279</v>
      </c>
      <c r="AA3" s="85">
        <f>Refineries!AB107+'Mining Breakdown'!AA210</f>
        <v>17055173576.176279</v>
      </c>
      <c r="AB3" s="85">
        <f>Refineries!AC107+'Mining Breakdown'!AB210</f>
        <v>17055173576.176279</v>
      </c>
      <c r="AC3" s="85">
        <f>Refineries!AD107+'Mining Breakdown'!AC210</f>
        <v>17055173576.176279</v>
      </c>
      <c r="AD3" s="85">
        <f>Refineries!AE107+'Mining Breakdown'!AD210</f>
        <v>17055173576.176279</v>
      </c>
      <c r="AE3" s="85">
        <f>Refineries!AF107+'Mining Breakdown'!AE210</f>
        <v>17055173576.176279</v>
      </c>
      <c r="AF3" s="85">
        <f>Refineries!AG107+'Mining Breakdown'!AF210</f>
        <v>17055173576.176279</v>
      </c>
      <c r="AG3" s="85">
        <f>Refineries!AH107+'Mining Breakdown'!AG210</f>
        <v>17055173576.176279</v>
      </c>
      <c r="AH3" s="85">
        <f>Refineries!AI107+'Mining Breakdown'!AH210</f>
        <v>17055173576.176279</v>
      </c>
      <c r="AI3" s="85">
        <f>Refineries!AJ107+'Mining Breakdown'!AI210</f>
        <v>17055173576.176279</v>
      </c>
    </row>
    <row r="4" spans="1:35" x14ac:dyDescent="0.2">
      <c r="A4" s="122" t="s">
        <v>630</v>
      </c>
      <c r="B4" s="112"/>
      <c r="C4" s="112"/>
      <c r="D4" s="112">
        <v>368845785907.65601</v>
      </c>
      <c r="E4" s="112">
        <v>360754677107.90778</v>
      </c>
      <c r="F4" s="112">
        <v>322641710663.81763</v>
      </c>
      <c r="G4" s="112">
        <v>306532078073.56763</v>
      </c>
      <c r="H4" s="112">
        <v>313170698554.27777</v>
      </c>
      <c r="I4" s="112">
        <v>307372444390.46472</v>
      </c>
      <c r="J4" s="112">
        <v>303025751163.2785</v>
      </c>
      <c r="K4" s="112">
        <v>300171831296.06738</v>
      </c>
      <c r="L4" s="112">
        <v>296301866749.04919</v>
      </c>
      <c r="M4" s="112">
        <v>292745601564.37183</v>
      </c>
      <c r="N4" s="112">
        <v>289102509708.15472</v>
      </c>
      <c r="O4" s="112">
        <v>286437681705.19708</v>
      </c>
      <c r="P4" s="112">
        <v>285318345792.56171</v>
      </c>
      <c r="Q4" s="112">
        <v>285542952738.73621</v>
      </c>
      <c r="R4" s="112">
        <v>286872338230.60217</v>
      </c>
      <c r="S4" s="112">
        <v>286991192575.19012</v>
      </c>
      <c r="T4" s="112">
        <v>286191736507.18982</v>
      </c>
      <c r="U4" s="112">
        <v>286520507947.80658</v>
      </c>
      <c r="V4" s="112">
        <v>286324447467.1488</v>
      </c>
      <c r="W4" s="112">
        <v>286318461481.46948</v>
      </c>
      <c r="X4" s="112">
        <v>285706011935.75372</v>
      </c>
      <c r="Y4" s="112">
        <v>285013049247.7525</v>
      </c>
      <c r="Z4" s="112">
        <v>283105777668.07343</v>
      </c>
      <c r="AA4" s="112">
        <v>282543417483.97162</v>
      </c>
      <c r="AB4" s="112">
        <v>280244398714.73279</v>
      </c>
      <c r="AC4" s="112">
        <v>278915357679.19098</v>
      </c>
      <c r="AD4" s="112">
        <v>277392025800.30981</v>
      </c>
      <c r="AE4" s="112">
        <v>275507972606.40961</v>
      </c>
      <c r="AF4" s="112">
        <v>272819360768.09329</v>
      </c>
      <c r="AG4" s="112">
        <v>271212208176.95309</v>
      </c>
      <c r="AH4" s="112">
        <v>268307353874.4292</v>
      </c>
      <c r="AI4" s="112">
        <v>265735604622.61029</v>
      </c>
    </row>
    <row r="5" spans="1:35" x14ac:dyDescent="0.2">
      <c r="A5" s="122" t="s">
        <v>631</v>
      </c>
      <c r="B5" s="112"/>
      <c r="C5" s="112"/>
      <c r="D5" s="112">
        <v>25669808277.130089</v>
      </c>
      <c r="E5" s="112">
        <v>23558091458.967289</v>
      </c>
      <c r="F5" s="112">
        <v>24862784565.29554</v>
      </c>
      <c r="G5" s="112">
        <v>26212091159.23156</v>
      </c>
      <c r="H5" s="112">
        <v>26961581240.78413</v>
      </c>
      <c r="I5" s="112">
        <v>27688543479.625511</v>
      </c>
      <c r="J5" s="112">
        <v>28409938990.62598</v>
      </c>
      <c r="K5" s="112">
        <v>29094498730.932579</v>
      </c>
      <c r="L5" s="112">
        <v>29486601190.495201</v>
      </c>
      <c r="M5" s="112">
        <v>29910216305.80603</v>
      </c>
      <c r="N5" s="112">
        <v>30309894433.672741</v>
      </c>
      <c r="O5" s="112">
        <v>30745659020.531841</v>
      </c>
      <c r="P5" s="112">
        <v>30811996774.665508</v>
      </c>
      <c r="Q5" s="112">
        <v>30889330014.1446</v>
      </c>
      <c r="R5" s="112">
        <v>30968523832.6791</v>
      </c>
      <c r="S5" s="112">
        <v>31044266660.958179</v>
      </c>
      <c r="T5" s="112">
        <v>31133636802.045792</v>
      </c>
      <c r="U5" s="112">
        <v>31208479648.088638</v>
      </c>
      <c r="V5" s="112">
        <v>31279183961.320999</v>
      </c>
      <c r="W5" s="112">
        <v>31350897363.038891</v>
      </c>
      <c r="X5" s="112">
        <v>31431641183.051441</v>
      </c>
      <c r="Y5" s="112">
        <v>31523497676.6031</v>
      </c>
      <c r="Z5" s="112">
        <v>31605838257.914829</v>
      </c>
      <c r="AA5" s="112">
        <v>31740123804.961418</v>
      </c>
      <c r="AB5" s="112">
        <v>31806230069.116428</v>
      </c>
      <c r="AC5" s="112">
        <v>31897137511.483761</v>
      </c>
      <c r="AD5" s="112">
        <v>31986637540.96339</v>
      </c>
      <c r="AE5" s="112">
        <v>32117649900.531189</v>
      </c>
      <c r="AF5" s="112">
        <v>32205046892.62365</v>
      </c>
      <c r="AG5" s="112">
        <v>32283842386.75597</v>
      </c>
      <c r="AH5" s="112">
        <v>32416610260.10207</v>
      </c>
      <c r="AI5" s="112">
        <v>32435855101.544849</v>
      </c>
    </row>
    <row r="6" spans="1:35" x14ac:dyDescent="0.2">
      <c r="A6" s="23" t="s">
        <v>632</v>
      </c>
      <c r="B6" s="85"/>
      <c r="C6" s="85"/>
      <c r="D6" s="85">
        <f>'Mining Breakdown'!D222</f>
        <v>102676434383.2426</v>
      </c>
      <c r="E6" s="85">
        <f>'Mining Breakdown'!E222</f>
        <v>93054164822.618317</v>
      </c>
      <c r="F6" s="85">
        <f>'Mining Breakdown'!F222</f>
        <v>97355924564.699921</v>
      </c>
      <c r="G6" s="85">
        <f>'Mining Breakdown'!G222</f>
        <v>102225574073.222</v>
      </c>
      <c r="H6" s="85">
        <f>'Mining Breakdown'!H222</f>
        <v>104454434157.6747</v>
      </c>
      <c r="I6" s="85">
        <f>'Mining Breakdown'!I222</f>
        <v>106637822282.4749</v>
      </c>
      <c r="J6" s="85">
        <f>'Mining Breakdown'!J222</f>
        <v>108424805632.54939</v>
      </c>
      <c r="K6" s="85">
        <f>'Mining Breakdown'!K222</f>
        <v>111188423727.3667</v>
      </c>
      <c r="L6" s="85">
        <f>'Mining Breakdown'!L222</f>
        <v>112403220930.091</v>
      </c>
      <c r="M6" s="85">
        <f>'Mining Breakdown'!M222</f>
        <v>113510539189.1956</v>
      </c>
      <c r="N6" s="85">
        <f>'Mining Breakdown'!N222</f>
        <v>114688692453.724</v>
      </c>
      <c r="O6" s="85">
        <f>'Mining Breakdown'!O222</f>
        <v>116222488868.35069</v>
      </c>
      <c r="P6" s="85">
        <f>'Mining Breakdown'!P222</f>
        <v>116410274910.3154</v>
      </c>
      <c r="Q6" s="85">
        <f>'Mining Breakdown'!Q222</f>
        <v>116661147816.54781</v>
      </c>
      <c r="R6" s="85">
        <f>'Mining Breakdown'!R222</f>
        <v>117110791975.6586</v>
      </c>
      <c r="S6" s="85">
        <f>'Mining Breakdown'!S222</f>
        <v>117584691017.661</v>
      </c>
      <c r="T6" s="85">
        <f>'Mining Breakdown'!T222</f>
        <v>118202162716.7545</v>
      </c>
      <c r="U6" s="85">
        <f>'Mining Breakdown'!U222</f>
        <v>118704280059.46561</v>
      </c>
      <c r="V6" s="85">
        <f>'Mining Breakdown'!V222</f>
        <v>119198708397.323</v>
      </c>
      <c r="W6" s="85">
        <f>'Mining Breakdown'!W222</f>
        <v>119620379799.93629</v>
      </c>
      <c r="X6" s="85">
        <f>'Mining Breakdown'!X222</f>
        <v>120142643338.11011</v>
      </c>
      <c r="Y6" s="85">
        <f>'Mining Breakdown'!Y222</f>
        <v>120719469114.037</v>
      </c>
      <c r="Z6" s="85">
        <f>'Mining Breakdown'!Z222</f>
        <v>121222901596.68539</v>
      </c>
      <c r="AA6" s="85">
        <f>'Mining Breakdown'!AA222</f>
        <v>121755178453.50259</v>
      </c>
      <c r="AB6" s="85">
        <f>'Mining Breakdown'!AB222</f>
        <v>122284867454.3139</v>
      </c>
      <c r="AC6" s="85">
        <f>'Mining Breakdown'!AC222</f>
        <v>122870187003.0327</v>
      </c>
      <c r="AD6" s="85">
        <f>'Mining Breakdown'!AD222</f>
        <v>123450847639.59801</v>
      </c>
      <c r="AE6" s="85">
        <f>'Mining Breakdown'!AE222</f>
        <v>124101872762.31329</v>
      </c>
      <c r="AF6" s="85">
        <f>'Mining Breakdown'!AF222</f>
        <v>124658954726.7466</v>
      </c>
      <c r="AG6" s="85">
        <f>'Mining Breakdown'!AG222</f>
        <v>125172450665.338</v>
      </c>
      <c r="AH6" s="85">
        <f>'Mining Breakdown'!AH222</f>
        <v>125712290540.9738</v>
      </c>
      <c r="AI6" s="85">
        <f>'Mining Breakdown'!AI222</f>
        <v>126226431836.6019</v>
      </c>
    </row>
    <row r="7" spans="1:35" x14ac:dyDescent="0.2">
      <c r="A7" s="122" t="s">
        <v>633</v>
      </c>
      <c r="B7" s="112"/>
      <c r="C7" s="112"/>
      <c r="D7" s="112">
        <v>0</v>
      </c>
      <c r="E7" s="112">
        <v>0</v>
      </c>
      <c r="F7" s="112">
        <v>0</v>
      </c>
      <c r="G7" s="112">
        <v>0</v>
      </c>
      <c r="H7" s="112">
        <v>0</v>
      </c>
      <c r="I7" s="112">
        <v>0</v>
      </c>
      <c r="J7" s="112">
        <v>0</v>
      </c>
      <c r="K7" s="112">
        <v>0</v>
      </c>
      <c r="L7" s="112">
        <v>0</v>
      </c>
      <c r="M7" s="112">
        <v>0</v>
      </c>
      <c r="N7" s="112">
        <v>0</v>
      </c>
      <c r="O7" s="112">
        <v>0</v>
      </c>
      <c r="P7" s="112">
        <v>0</v>
      </c>
      <c r="Q7" s="112">
        <v>0</v>
      </c>
      <c r="R7" s="112">
        <v>0</v>
      </c>
      <c r="S7" s="112">
        <v>0</v>
      </c>
      <c r="T7" s="112">
        <v>0</v>
      </c>
      <c r="U7" s="112">
        <v>0</v>
      </c>
      <c r="V7" s="112">
        <v>0</v>
      </c>
      <c r="W7" s="112">
        <v>0</v>
      </c>
      <c r="X7" s="112">
        <v>0</v>
      </c>
      <c r="Y7" s="112">
        <v>0</v>
      </c>
      <c r="Z7" s="112">
        <v>0</v>
      </c>
      <c r="AA7" s="112">
        <v>0</v>
      </c>
      <c r="AB7" s="112">
        <v>0</v>
      </c>
      <c r="AC7" s="112">
        <v>0</v>
      </c>
      <c r="AD7" s="112">
        <v>0</v>
      </c>
      <c r="AE7" s="112">
        <v>0</v>
      </c>
      <c r="AF7" s="112">
        <v>0</v>
      </c>
      <c r="AG7" s="112">
        <v>0</v>
      </c>
      <c r="AH7" s="112">
        <v>0</v>
      </c>
      <c r="AI7" s="112">
        <v>0</v>
      </c>
    </row>
    <row r="8" spans="1:35" x14ac:dyDescent="0.2">
      <c r="A8" s="122" t="s">
        <v>634</v>
      </c>
      <c r="B8" s="112"/>
      <c r="C8" s="112"/>
      <c r="D8" s="112">
        <v>0</v>
      </c>
      <c r="E8" s="112">
        <v>0</v>
      </c>
      <c r="F8" s="112">
        <v>0</v>
      </c>
      <c r="G8" s="112">
        <v>0</v>
      </c>
      <c r="H8" s="112">
        <v>0</v>
      </c>
      <c r="I8" s="112">
        <v>0</v>
      </c>
      <c r="J8" s="112">
        <v>0</v>
      </c>
      <c r="K8" s="112">
        <v>0</v>
      </c>
      <c r="L8" s="112">
        <v>0</v>
      </c>
      <c r="M8" s="112">
        <v>0</v>
      </c>
      <c r="N8" s="112">
        <v>0</v>
      </c>
      <c r="O8" s="112">
        <v>0</v>
      </c>
      <c r="P8" s="112">
        <v>0</v>
      </c>
      <c r="Q8" s="112">
        <v>0</v>
      </c>
      <c r="R8" s="112">
        <v>0</v>
      </c>
      <c r="S8" s="112">
        <v>0</v>
      </c>
      <c r="T8" s="112">
        <v>0</v>
      </c>
      <c r="U8" s="112">
        <v>0</v>
      </c>
      <c r="V8" s="112">
        <v>0</v>
      </c>
      <c r="W8" s="112">
        <v>0</v>
      </c>
      <c r="X8" s="112">
        <v>0</v>
      </c>
      <c r="Y8" s="112">
        <v>0</v>
      </c>
      <c r="Z8" s="112">
        <v>0</v>
      </c>
      <c r="AA8" s="112">
        <v>0</v>
      </c>
      <c r="AB8" s="112">
        <v>0</v>
      </c>
      <c r="AC8" s="112">
        <v>0</v>
      </c>
      <c r="AD8" s="112">
        <v>0</v>
      </c>
      <c r="AE8" s="112">
        <v>0</v>
      </c>
      <c r="AF8" s="112">
        <v>0</v>
      </c>
      <c r="AG8" s="112">
        <v>0</v>
      </c>
      <c r="AH8" s="112">
        <v>0</v>
      </c>
      <c r="AI8" s="112">
        <v>0</v>
      </c>
    </row>
    <row r="9" spans="1:35" x14ac:dyDescent="0.2">
      <c r="A9" s="23" t="s">
        <v>635</v>
      </c>
      <c r="B9" s="85"/>
      <c r="C9" s="85"/>
      <c r="D9" s="85">
        <f>'Scaling Parameters'!D4+'Mining Breakdown'!D234</f>
        <v>765606636781.21899</v>
      </c>
      <c r="E9" s="85">
        <f>'Scaling Parameters'!E4+'Mining Breakdown'!E234</f>
        <v>722726694091.89526</v>
      </c>
      <c r="F9" s="85">
        <f>'Scaling Parameters'!F4+'Mining Breakdown'!F234</f>
        <v>696963169233.22791</v>
      </c>
      <c r="G9" s="85">
        <f>'Scaling Parameters'!G4+'Mining Breakdown'!G234</f>
        <v>693771012635.61304</v>
      </c>
      <c r="H9" s="85">
        <f>'Scaling Parameters'!H4+'Mining Breakdown'!H234</f>
        <v>710917443180.07947</v>
      </c>
      <c r="I9" s="85">
        <f>'Scaling Parameters'!I4+'Mining Breakdown'!I234</f>
        <v>712260521631.74609</v>
      </c>
      <c r="J9" s="85">
        <f>'Scaling Parameters'!J4+'Mining Breakdown'!J234</f>
        <v>715029881215.25269</v>
      </c>
      <c r="K9" s="85">
        <f>'Scaling Parameters'!K4+'Mining Breakdown'!K234</f>
        <v>716848795555.93921</v>
      </c>
      <c r="L9" s="85">
        <f>'Scaling Parameters'!L4+'Mining Breakdown'!L234</f>
        <v>713140440560.20044</v>
      </c>
      <c r="M9" s="85">
        <f>'Scaling Parameters'!M4+'Mining Breakdown'!M234</f>
        <v>709799489420.24084</v>
      </c>
      <c r="N9" s="85">
        <f>'Scaling Parameters'!N4+'Mining Breakdown'!N234</f>
        <v>706088055748.00696</v>
      </c>
      <c r="O9" s="85">
        <f>'Scaling Parameters'!O4+'Mining Breakdown'!O234</f>
        <v>703476459240.19897</v>
      </c>
      <c r="P9" s="85">
        <f>'Scaling Parameters'!P4+'Mining Breakdown'!P234</f>
        <v>698898891746.32495</v>
      </c>
      <c r="Q9" s="85">
        <f>'Scaling Parameters'!Q4+'Mining Breakdown'!Q234</f>
        <v>696006677855.85889</v>
      </c>
      <c r="R9" s="85">
        <f>'Scaling Parameters'!R4+'Mining Breakdown'!R234</f>
        <v>694580048684.82935</v>
      </c>
      <c r="S9" s="85">
        <f>'Scaling Parameters'!S4+'Mining Breakdown'!S234</f>
        <v>691856077900.28589</v>
      </c>
      <c r="T9" s="85">
        <f>'Scaling Parameters'!T4+'Mining Breakdown'!T234</f>
        <v>687365661834.00806</v>
      </c>
      <c r="U9" s="85">
        <f>'Scaling Parameters'!U4+'Mining Breakdown'!U234</f>
        <v>686643983877.56128</v>
      </c>
      <c r="V9" s="85">
        <f>'Scaling Parameters'!V4+'Mining Breakdown'!V234</f>
        <v>685420991093.84399</v>
      </c>
      <c r="W9" s="85">
        <f>'Scaling Parameters'!W4+'Mining Breakdown'!W234</f>
        <v>684544000675.09839</v>
      </c>
      <c r="X9" s="85">
        <f>'Scaling Parameters'!X4+'Mining Breakdown'!X234</f>
        <v>682963249728.04614</v>
      </c>
      <c r="Y9" s="85">
        <f>'Scaling Parameters'!Y4+'Mining Breakdown'!Y234</f>
        <v>681741466829.66089</v>
      </c>
      <c r="Z9" s="85">
        <f>'Scaling Parameters'!Z4+'Mining Breakdown'!Z234</f>
        <v>679239829476.60547</v>
      </c>
      <c r="AA9" s="85">
        <f>'Scaling Parameters'!AA4+'Mining Breakdown'!AA234</f>
        <v>678454257990.44531</v>
      </c>
      <c r="AB9" s="85">
        <f>'Scaling Parameters'!AB4+'Mining Breakdown'!AB234</f>
        <v>675697876302.29846</v>
      </c>
      <c r="AC9" s="85">
        <f>'Scaling Parameters'!AC4+'Mining Breakdown'!AC234</f>
        <v>674355646221.51367</v>
      </c>
      <c r="AD9" s="85">
        <f>'Scaling Parameters'!AD4+'Mining Breakdown'!AD234</f>
        <v>672914944429.47009</v>
      </c>
      <c r="AE9" s="85">
        <f>'Scaling Parameters'!AE4+'Mining Breakdown'!AE234</f>
        <v>671230854132.35376</v>
      </c>
      <c r="AF9" s="85">
        <f>'Scaling Parameters'!AF4+'Mining Breakdown'!AF234</f>
        <v>668661955430.16089</v>
      </c>
      <c r="AG9" s="85">
        <f>'Scaling Parameters'!AG4+'Mining Breakdown'!AG234</f>
        <v>667279282445.12598</v>
      </c>
      <c r="AH9" s="85">
        <f>'Scaling Parameters'!AH4+'Mining Breakdown'!AH234</f>
        <v>664281541025.33569</v>
      </c>
      <c r="AI9" s="85">
        <f>'Scaling Parameters'!AI4+'Mining Breakdown'!AI234</f>
        <v>661598329279.06226</v>
      </c>
    </row>
    <row r="10" spans="1:35" x14ac:dyDescent="0.2">
      <c r="A10" s="10"/>
      <c r="B10" s="85"/>
      <c r="C10" s="85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</row>
    <row r="11" spans="1:35" x14ac:dyDescent="0.2">
      <c r="A11" s="10"/>
      <c r="B11" s="10"/>
      <c r="C11" s="81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</row>
    <row r="12" spans="1:35" x14ac:dyDescent="0.2">
      <c r="A12" s="10"/>
      <c r="B12" s="10"/>
      <c r="C12" s="81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</row>
    <row r="13" spans="1:35" x14ac:dyDescent="0.2">
      <c r="A13" s="10"/>
      <c r="B13" s="10"/>
      <c r="C13" s="10"/>
      <c r="D13" s="85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</row>
    <row r="14" spans="1:35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  <row r="15" spans="1:35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</row>
    <row r="16" spans="1:35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</row>
    <row r="17" spans="1:35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</row>
    <row r="18" spans="1:35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</row>
    <row r="19" spans="1:35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</row>
    <row r="20" spans="1:35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</row>
    <row r="21" spans="1:35" ht="15.75" customHeight="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</row>
    <row r="22" spans="1:35" ht="15.75" customHeight="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</row>
    <row r="23" spans="1:35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</row>
    <row r="24" spans="1:35" ht="15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</row>
    <row r="25" spans="1:35" ht="15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</row>
    <row r="26" spans="1:35" ht="15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</row>
    <row r="27" spans="1:35" ht="15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</row>
    <row r="28" spans="1:35" ht="15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</row>
    <row r="29" spans="1:35" ht="15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</row>
    <row r="30" spans="1:35" ht="15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</row>
    <row r="31" spans="1:35" ht="15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</row>
    <row r="32" spans="1:35" ht="15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</row>
    <row r="33" spans="1:35" ht="15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</row>
    <row r="34" spans="1:35" ht="15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</row>
    <row r="35" spans="1:35" ht="15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</row>
    <row r="36" spans="1:35" ht="15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</row>
    <row r="37" spans="1:35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</row>
    <row r="38" spans="1:35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</row>
    <row r="39" spans="1:35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</row>
    <row r="40" spans="1:35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</row>
    <row r="41" spans="1:35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</row>
    <row r="42" spans="1:35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</row>
    <row r="43" spans="1:35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</row>
    <row r="44" spans="1:35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</row>
    <row r="45" spans="1:35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</row>
    <row r="46" spans="1:35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</row>
    <row r="47" spans="1:35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</row>
    <row r="48" spans="1:35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</row>
    <row r="49" spans="1:35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</row>
    <row r="50" spans="1:35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</row>
    <row r="51" spans="1:35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</row>
    <row r="52" spans="1:35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</row>
    <row r="53" spans="1:35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</row>
    <row r="54" spans="1:35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</row>
    <row r="55" spans="1:35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</row>
    <row r="56" spans="1:35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</row>
    <row r="57" spans="1:35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</row>
    <row r="58" spans="1:35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</row>
    <row r="59" spans="1:35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</row>
    <row r="60" spans="1:35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</row>
    <row r="61" spans="1:35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</row>
    <row r="62" spans="1:35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</row>
    <row r="63" spans="1:35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</row>
    <row r="64" spans="1:35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</row>
    <row r="65" spans="1:35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</row>
    <row r="66" spans="1:35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</row>
    <row r="67" spans="1:35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</row>
    <row r="68" spans="1:35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</row>
    <row r="69" spans="1:35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</row>
    <row r="70" spans="1:35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</row>
    <row r="71" spans="1:35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</row>
    <row r="72" spans="1:35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</row>
    <row r="73" spans="1:35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</row>
    <row r="74" spans="1:35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</row>
    <row r="75" spans="1:35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</row>
    <row r="76" spans="1:35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5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5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5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5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5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5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5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5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5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5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5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5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5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5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5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</row>
    <row r="92" spans="1:35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</row>
    <row r="93" spans="1:35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</row>
    <row r="94" spans="1:35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</row>
    <row r="95" spans="1:35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</row>
    <row r="96" spans="1:35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</row>
    <row r="97" spans="1:35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</row>
    <row r="98" spans="1:35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</row>
    <row r="99" spans="1:35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</row>
    <row r="100" spans="1:35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</row>
    <row r="101" spans="1:35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</row>
    <row r="102" spans="1:35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</row>
    <row r="103" spans="1:35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</row>
    <row r="104" spans="1:35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spans="1:35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</row>
    <row r="106" spans="1:35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</row>
    <row r="107" spans="1:35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</row>
    <row r="108" spans="1:35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</row>
    <row r="109" spans="1:35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</row>
    <row r="110" spans="1:35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</row>
    <row r="111" spans="1:35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</row>
    <row r="112" spans="1:35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</row>
    <row r="113" spans="1:35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</row>
    <row r="114" spans="1:35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</row>
    <row r="115" spans="1:35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</row>
    <row r="116" spans="1:35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</row>
    <row r="117" spans="1:35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</row>
    <row r="118" spans="1:35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</row>
    <row r="119" spans="1:35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</row>
    <row r="120" spans="1:35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</row>
    <row r="121" spans="1:35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</row>
    <row r="122" spans="1:35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spans="1:35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</row>
    <row r="124" spans="1:35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</row>
    <row r="125" spans="1:35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</row>
    <row r="126" spans="1:35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</row>
    <row r="127" spans="1:35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</row>
    <row r="128" spans="1:35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</row>
    <row r="129" spans="1:35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</row>
    <row r="130" spans="1:35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</row>
    <row r="131" spans="1:35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</row>
    <row r="132" spans="1:35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</row>
    <row r="133" spans="1:35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</row>
    <row r="134" spans="1:35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</row>
    <row r="135" spans="1:35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</row>
    <row r="136" spans="1:35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</row>
    <row r="137" spans="1:35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</row>
    <row r="138" spans="1:35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</row>
    <row r="139" spans="1:35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</row>
    <row r="140" spans="1:35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</row>
    <row r="141" spans="1:35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</row>
    <row r="142" spans="1:35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</row>
    <row r="143" spans="1:35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</row>
    <row r="144" spans="1:35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</row>
    <row r="145" spans="1:35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</row>
    <row r="146" spans="1:35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</row>
    <row r="147" spans="1:35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</row>
    <row r="148" spans="1:35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</row>
    <row r="149" spans="1:35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</row>
    <row r="150" spans="1:35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</row>
    <row r="151" spans="1:35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</row>
    <row r="152" spans="1:35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</row>
    <row r="153" spans="1:35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</row>
    <row r="154" spans="1:35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</row>
    <row r="155" spans="1:35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</row>
    <row r="156" spans="1:35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</row>
    <row r="157" spans="1:35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</row>
    <row r="158" spans="1:35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</row>
    <row r="159" spans="1:35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</row>
    <row r="160" spans="1:35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</row>
    <row r="161" spans="1:35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</row>
    <row r="162" spans="1:35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</row>
    <row r="163" spans="1:35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</row>
    <row r="164" spans="1:35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</row>
    <row r="165" spans="1:35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</row>
    <row r="166" spans="1:35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</row>
    <row r="167" spans="1:35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</row>
    <row r="168" spans="1:35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</row>
    <row r="169" spans="1:35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</row>
    <row r="170" spans="1:35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</row>
    <row r="171" spans="1:35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</row>
    <row r="172" spans="1:35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</row>
    <row r="173" spans="1:35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</row>
    <row r="174" spans="1:35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</row>
    <row r="175" spans="1:35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</row>
    <row r="176" spans="1:35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</row>
    <row r="177" spans="1:35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</row>
    <row r="178" spans="1:35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</row>
    <row r="179" spans="1:35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</row>
    <row r="180" spans="1:35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</row>
    <row r="181" spans="1:35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</row>
    <row r="182" spans="1:35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</row>
    <row r="183" spans="1:35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</row>
    <row r="184" spans="1:35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</row>
    <row r="185" spans="1:35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</row>
    <row r="186" spans="1:35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</row>
    <row r="187" spans="1:35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</row>
    <row r="188" spans="1:35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</row>
    <row r="189" spans="1:35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</row>
    <row r="190" spans="1:35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</row>
    <row r="191" spans="1:35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</row>
    <row r="192" spans="1:35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</row>
    <row r="193" spans="1:35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</row>
    <row r="194" spans="1:35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</row>
    <row r="195" spans="1:35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</row>
    <row r="196" spans="1:35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</row>
    <row r="197" spans="1:35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</row>
    <row r="198" spans="1:35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</row>
    <row r="199" spans="1:35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</row>
    <row r="200" spans="1:35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</row>
    <row r="201" spans="1:35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</row>
    <row r="202" spans="1:35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</row>
    <row r="203" spans="1:35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</row>
    <row r="204" spans="1:35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</row>
    <row r="205" spans="1:35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</row>
    <row r="206" spans="1:35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</row>
    <row r="207" spans="1:35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</row>
    <row r="208" spans="1:35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</row>
    <row r="209" spans="1:35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</row>
    <row r="210" spans="1:35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</row>
    <row r="211" spans="1:35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</row>
    <row r="212" spans="1:35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</row>
    <row r="213" spans="1:35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</row>
    <row r="214" spans="1:35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</row>
    <row r="215" spans="1:35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</row>
    <row r="216" spans="1:35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</row>
    <row r="217" spans="1:35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</row>
    <row r="218" spans="1:35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</row>
    <row r="219" spans="1:35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</row>
    <row r="220" spans="1:35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</row>
    <row r="221" spans="1:35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</row>
    <row r="222" spans="1:35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</row>
    <row r="223" spans="1:35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</row>
    <row r="224" spans="1:35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</row>
    <row r="225" spans="1:35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</row>
    <row r="226" spans="1:35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</row>
    <row r="227" spans="1:35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</row>
    <row r="228" spans="1:35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</row>
    <row r="229" spans="1:35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</row>
    <row r="230" spans="1:35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</row>
    <row r="231" spans="1:35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</row>
    <row r="232" spans="1:35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</row>
    <row r="233" spans="1:35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</row>
    <row r="234" spans="1:35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</row>
    <row r="235" spans="1:35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</row>
    <row r="236" spans="1:35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</row>
    <row r="237" spans="1:35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</row>
    <row r="238" spans="1:35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</row>
    <row r="239" spans="1:35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</row>
    <row r="240" spans="1:35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</row>
    <row r="241" spans="1:35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</row>
    <row r="242" spans="1:35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</row>
    <row r="243" spans="1:35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</row>
    <row r="244" spans="1:35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</row>
    <row r="245" spans="1:35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</row>
    <row r="246" spans="1:35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</row>
    <row r="247" spans="1:35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</row>
    <row r="248" spans="1:35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</row>
    <row r="249" spans="1:35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</row>
    <row r="250" spans="1:35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</row>
    <row r="251" spans="1:35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</row>
    <row r="252" spans="1:35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</row>
    <row r="253" spans="1:35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</row>
    <row r="254" spans="1:35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</row>
    <row r="255" spans="1:35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</row>
    <row r="256" spans="1:35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</row>
    <row r="257" spans="1:35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</row>
    <row r="258" spans="1:35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</row>
    <row r="259" spans="1:35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</row>
    <row r="260" spans="1:35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</row>
    <row r="261" spans="1:35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</row>
    <row r="262" spans="1:35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</row>
    <row r="263" spans="1:35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</row>
    <row r="264" spans="1:35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</row>
    <row r="265" spans="1:35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</row>
    <row r="266" spans="1:35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</row>
    <row r="267" spans="1:35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</row>
    <row r="268" spans="1:35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</row>
    <row r="269" spans="1:35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</row>
    <row r="270" spans="1:35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</row>
    <row r="271" spans="1:35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</row>
    <row r="272" spans="1:35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</row>
    <row r="273" spans="1:35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</row>
    <row r="274" spans="1:35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</row>
    <row r="275" spans="1:35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</row>
    <row r="276" spans="1:35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</row>
    <row r="277" spans="1:35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</row>
    <row r="278" spans="1:35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</row>
    <row r="279" spans="1:35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</row>
    <row r="280" spans="1:35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</row>
    <row r="281" spans="1:35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</row>
    <row r="282" spans="1:35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</row>
    <row r="283" spans="1:35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</row>
    <row r="284" spans="1:35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</row>
    <row r="285" spans="1:35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</row>
    <row r="286" spans="1:35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</row>
    <row r="287" spans="1:35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</row>
    <row r="288" spans="1:35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</row>
    <row r="289" spans="1:35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</row>
    <row r="290" spans="1:35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</row>
    <row r="291" spans="1:35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</row>
    <row r="292" spans="1:35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</row>
    <row r="293" spans="1:35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</row>
    <row r="294" spans="1:35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</row>
    <row r="295" spans="1:35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</row>
    <row r="296" spans="1:35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</row>
    <row r="297" spans="1:35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</row>
    <row r="298" spans="1:35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</row>
    <row r="299" spans="1:35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</row>
    <row r="300" spans="1:35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</row>
    <row r="301" spans="1:35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</row>
    <row r="302" spans="1:35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</row>
    <row r="303" spans="1:35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</row>
    <row r="304" spans="1:35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</row>
    <row r="305" spans="1:35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</row>
    <row r="306" spans="1:35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</row>
    <row r="307" spans="1:35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</row>
    <row r="308" spans="1:35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</row>
    <row r="309" spans="1:35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</row>
    <row r="310" spans="1:35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</row>
    <row r="311" spans="1:35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</row>
    <row r="312" spans="1:35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</row>
    <row r="313" spans="1:35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</row>
    <row r="314" spans="1:35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</row>
    <row r="315" spans="1:35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</row>
    <row r="316" spans="1:35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</row>
    <row r="317" spans="1:35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</row>
    <row r="318" spans="1:35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</row>
    <row r="319" spans="1:35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</row>
    <row r="320" spans="1:35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</row>
    <row r="321" spans="1:35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</row>
    <row r="322" spans="1:35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</row>
    <row r="323" spans="1:35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</row>
    <row r="324" spans="1:35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</row>
    <row r="325" spans="1:35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</row>
    <row r="326" spans="1:35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</row>
    <row r="327" spans="1:35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</row>
    <row r="328" spans="1:35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</row>
    <row r="329" spans="1:35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</row>
    <row r="330" spans="1:35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</row>
    <row r="331" spans="1:35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</row>
    <row r="332" spans="1:35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</row>
    <row r="333" spans="1:35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</row>
    <row r="334" spans="1:35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</row>
    <row r="335" spans="1:35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</row>
    <row r="336" spans="1:35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</row>
    <row r="337" spans="1:35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</row>
    <row r="338" spans="1:35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</row>
    <row r="339" spans="1:35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</row>
    <row r="340" spans="1:35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</row>
    <row r="341" spans="1:35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</row>
    <row r="342" spans="1:35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</row>
    <row r="343" spans="1:35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</row>
    <row r="344" spans="1:35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</row>
    <row r="345" spans="1:35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</row>
    <row r="346" spans="1:35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</row>
    <row r="347" spans="1:35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</row>
    <row r="348" spans="1:35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</row>
    <row r="349" spans="1:35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</row>
    <row r="350" spans="1:35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</row>
    <row r="351" spans="1:35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</row>
    <row r="352" spans="1:35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</row>
    <row r="353" spans="1:35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</row>
    <row r="354" spans="1:35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</row>
    <row r="355" spans="1:35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</row>
    <row r="356" spans="1:35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</row>
    <row r="357" spans="1:35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</row>
    <row r="358" spans="1:35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</row>
    <row r="359" spans="1:35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</row>
    <row r="360" spans="1:35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</row>
    <row r="361" spans="1:35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</row>
    <row r="362" spans="1:35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</row>
    <row r="363" spans="1:35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</row>
    <row r="364" spans="1:35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</row>
    <row r="365" spans="1:35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</row>
    <row r="366" spans="1:35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</row>
    <row r="367" spans="1:35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</row>
    <row r="368" spans="1:35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</row>
    <row r="369" spans="1:35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</row>
    <row r="370" spans="1:35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</row>
    <row r="371" spans="1:35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</row>
    <row r="372" spans="1:35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</row>
    <row r="373" spans="1:35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</row>
    <row r="374" spans="1:35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</row>
    <row r="375" spans="1:35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</row>
    <row r="376" spans="1:35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</row>
    <row r="377" spans="1:35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</row>
    <row r="378" spans="1:35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</row>
    <row r="379" spans="1:35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</row>
    <row r="380" spans="1:35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</row>
    <row r="381" spans="1:35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</row>
    <row r="382" spans="1:35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</row>
    <row r="383" spans="1:35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</row>
    <row r="384" spans="1:35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</row>
    <row r="385" spans="1:35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</row>
    <row r="386" spans="1:35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</row>
    <row r="387" spans="1:35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</row>
    <row r="388" spans="1:35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</row>
    <row r="389" spans="1:35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</row>
    <row r="390" spans="1:35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</row>
    <row r="391" spans="1:35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</row>
    <row r="392" spans="1:35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</row>
    <row r="393" spans="1:35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</row>
    <row r="394" spans="1:35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</row>
    <row r="395" spans="1:35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</row>
    <row r="396" spans="1:35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</row>
    <row r="397" spans="1:35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</row>
    <row r="398" spans="1:35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</row>
    <row r="399" spans="1:35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</row>
    <row r="400" spans="1:35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</row>
    <row r="401" spans="1:35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</row>
    <row r="402" spans="1:35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</row>
    <row r="403" spans="1:35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</row>
    <row r="404" spans="1:35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</row>
    <row r="405" spans="1:35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</row>
    <row r="406" spans="1:35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</row>
    <row r="407" spans="1:35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</row>
    <row r="408" spans="1:35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</row>
    <row r="409" spans="1:35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</row>
    <row r="410" spans="1:35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</row>
    <row r="411" spans="1:35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</row>
    <row r="412" spans="1:35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</row>
    <row r="413" spans="1:35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</row>
    <row r="414" spans="1:35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</row>
    <row r="415" spans="1:35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</row>
    <row r="416" spans="1:35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</row>
    <row r="417" spans="1:35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</row>
    <row r="418" spans="1:35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</row>
    <row r="419" spans="1:35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</row>
    <row r="420" spans="1:35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</row>
    <row r="421" spans="1:35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</row>
    <row r="422" spans="1:35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</row>
    <row r="423" spans="1:35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</row>
    <row r="424" spans="1:35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</row>
    <row r="425" spans="1:35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</row>
    <row r="426" spans="1:35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</row>
    <row r="427" spans="1:35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</row>
    <row r="428" spans="1:35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</row>
    <row r="429" spans="1:35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</row>
    <row r="430" spans="1:35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</row>
    <row r="431" spans="1:35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</row>
    <row r="432" spans="1:35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</row>
    <row r="433" spans="1:35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</row>
    <row r="434" spans="1:35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</row>
    <row r="435" spans="1:35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</row>
    <row r="436" spans="1:35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</row>
    <row r="437" spans="1:35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</row>
    <row r="438" spans="1:35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</row>
    <row r="439" spans="1:35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</row>
    <row r="440" spans="1:35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</row>
    <row r="441" spans="1:35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</row>
    <row r="442" spans="1:35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</row>
    <row r="443" spans="1:35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</row>
    <row r="444" spans="1:35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</row>
    <row r="445" spans="1:35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</row>
    <row r="446" spans="1:35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</row>
    <row r="447" spans="1:35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</row>
    <row r="448" spans="1:35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</row>
    <row r="449" spans="1:35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</row>
    <row r="450" spans="1:35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</row>
    <row r="451" spans="1:35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</row>
    <row r="452" spans="1:35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</row>
    <row r="453" spans="1:35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</row>
    <row r="454" spans="1:35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</row>
    <row r="455" spans="1:35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</row>
    <row r="456" spans="1:35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</row>
    <row r="457" spans="1:35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</row>
    <row r="458" spans="1:35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</row>
    <row r="459" spans="1:35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</row>
    <row r="460" spans="1:35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</row>
    <row r="461" spans="1:35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</row>
    <row r="462" spans="1:35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</row>
    <row r="463" spans="1:35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</row>
    <row r="464" spans="1:35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</row>
    <row r="465" spans="1:35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</row>
    <row r="466" spans="1:35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</row>
    <row r="467" spans="1:35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</row>
    <row r="468" spans="1:35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</row>
    <row r="469" spans="1:35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</row>
    <row r="470" spans="1:35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</row>
    <row r="471" spans="1:35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</row>
    <row r="472" spans="1:35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</row>
    <row r="473" spans="1:35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</row>
    <row r="474" spans="1:35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</row>
    <row r="475" spans="1:35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</row>
    <row r="476" spans="1:35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</row>
    <row r="477" spans="1:35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</row>
    <row r="478" spans="1:35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</row>
    <row r="479" spans="1:35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</row>
    <row r="480" spans="1:35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</row>
    <row r="481" spans="1:35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</row>
    <row r="482" spans="1:35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</row>
    <row r="483" spans="1:35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</row>
    <row r="484" spans="1:35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</row>
    <row r="485" spans="1:35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</row>
    <row r="486" spans="1:35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</row>
    <row r="487" spans="1:35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</row>
    <row r="488" spans="1:35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</row>
    <row r="489" spans="1:35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</row>
    <row r="490" spans="1:35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</row>
    <row r="491" spans="1:35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</row>
    <row r="492" spans="1:35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</row>
    <row r="493" spans="1:35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</row>
    <row r="494" spans="1:35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</row>
    <row r="495" spans="1:35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</row>
    <row r="496" spans="1:35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</row>
    <row r="497" spans="1:35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</row>
    <row r="498" spans="1:35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</row>
    <row r="499" spans="1:35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</row>
    <row r="500" spans="1:35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</row>
    <row r="501" spans="1:35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</row>
    <row r="502" spans="1:35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</row>
    <row r="503" spans="1:35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</row>
    <row r="504" spans="1:35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</row>
    <row r="505" spans="1:35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</row>
    <row r="506" spans="1:35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</row>
    <row r="507" spans="1:35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</row>
    <row r="508" spans="1:35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</row>
    <row r="509" spans="1:35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</row>
    <row r="510" spans="1:35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</row>
    <row r="511" spans="1:35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</row>
    <row r="512" spans="1:35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</row>
    <row r="513" spans="1:35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</row>
    <row r="514" spans="1:35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</row>
    <row r="515" spans="1:35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</row>
    <row r="516" spans="1:35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</row>
    <row r="517" spans="1:35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</row>
    <row r="518" spans="1:35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</row>
    <row r="519" spans="1:35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</row>
    <row r="520" spans="1:35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</row>
    <row r="521" spans="1:35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</row>
    <row r="522" spans="1:35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</row>
    <row r="523" spans="1:35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</row>
    <row r="524" spans="1:35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</row>
    <row r="525" spans="1:35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</row>
    <row r="526" spans="1:35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</row>
    <row r="527" spans="1:35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</row>
    <row r="528" spans="1:35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</row>
    <row r="529" spans="1:35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</row>
    <row r="530" spans="1:35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</row>
    <row r="531" spans="1:35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</row>
    <row r="532" spans="1:35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</row>
    <row r="533" spans="1:35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</row>
    <row r="534" spans="1:35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</row>
    <row r="535" spans="1:35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</row>
    <row r="536" spans="1:35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</row>
    <row r="537" spans="1:35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</row>
    <row r="538" spans="1:35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</row>
    <row r="539" spans="1:35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</row>
    <row r="540" spans="1:35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</row>
    <row r="541" spans="1:35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</row>
    <row r="542" spans="1:35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</row>
    <row r="543" spans="1:35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</row>
    <row r="544" spans="1:35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</row>
    <row r="545" spans="1:35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</row>
    <row r="546" spans="1:35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</row>
    <row r="547" spans="1:35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</row>
    <row r="548" spans="1:35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</row>
    <row r="549" spans="1:35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</row>
    <row r="550" spans="1:35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</row>
    <row r="551" spans="1:35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</row>
    <row r="552" spans="1:35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</row>
    <row r="553" spans="1:35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</row>
    <row r="554" spans="1:35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</row>
    <row r="555" spans="1:35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</row>
    <row r="556" spans="1:35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</row>
    <row r="557" spans="1:35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</row>
    <row r="558" spans="1:35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</row>
    <row r="559" spans="1:35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</row>
    <row r="560" spans="1:35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</row>
    <row r="561" spans="1:35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</row>
    <row r="562" spans="1:35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</row>
    <row r="563" spans="1:35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</row>
    <row r="564" spans="1:35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</row>
    <row r="565" spans="1:35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</row>
    <row r="566" spans="1:35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</row>
    <row r="567" spans="1:35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</row>
    <row r="568" spans="1:35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</row>
    <row r="569" spans="1:35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</row>
    <row r="570" spans="1:35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</row>
    <row r="571" spans="1:35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</row>
    <row r="572" spans="1:35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</row>
    <row r="573" spans="1:35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</row>
    <row r="574" spans="1:35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</row>
    <row r="575" spans="1:35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</row>
    <row r="576" spans="1:35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</row>
    <row r="577" spans="1:35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</row>
    <row r="578" spans="1:35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</row>
    <row r="579" spans="1:35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</row>
    <row r="580" spans="1:35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</row>
    <row r="581" spans="1:35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</row>
    <row r="582" spans="1:35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</row>
    <row r="583" spans="1:35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</row>
    <row r="584" spans="1:35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</row>
    <row r="585" spans="1:35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</row>
    <row r="586" spans="1:35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</row>
    <row r="587" spans="1:35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</row>
    <row r="588" spans="1:35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</row>
    <row r="589" spans="1:35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</row>
    <row r="590" spans="1:35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</row>
    <row r="591" spans="1:35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</row>
    <row r="592" spans="1:35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</row>
    <row r="593" spans="1:35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</row>
    <row r="594" spans="1:35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</row>
    <row r="595" spans="1:35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</row>
    <row r="596" spans="1:35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</row>
    <row r="597" spans="1:35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</row>
    <row r="598" spans="1:35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</row>
    <row r="599" spans="1:35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</row>
    <row r="600" spans="1:35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</row>
    <row r="601" spans="1:35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</row>
    <row r="602" spans="1:35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</row>
    <row r="603" spans="1:35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</row>
    <row r="604" spans="1:35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</row>
    <row r="605" spans="1:35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</row>
    <row r="606" spans="1:35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</row>
    <row r="607" spans="1:35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</row>
    <row r="608" spans="1:35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</row>
    <row r="609" spans="1:35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</row>
    <row r="610" spans="1:35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</row>
    <row r="611" spans="1:35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</row>
    <row r="612" spans="1:35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</row>
    <row r="613" spans="1:35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</row>
    <row r="614" spans="1:35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</row>
    <row r="615" spans="1:35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</row>
    <row r="616" spans="1:35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</row>
    <row r="617" spans="1:35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</row>
    <row r="618" spans="1:35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spans="1:35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spans="1:35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</row>
    <row r="621" spans="1:35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</row>
    <row r="622" spans="1:35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</row>
    <row r="623" spans="1:35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</row>
    <row r="624" spans="1:35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</row>
    <row r="625" spans="1:35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</row>
    <row r="626" spans="1:35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</row>
    <row r="627" spans="1:35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</row>
    <row r="628" spans="1:35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</row>
    <row r="629" spans="1:35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</row>
    <row r="630" spans="1:35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</row>
    <row r="631" spans="1:35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</row>
    <row r="632" spans="1:35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</row>
    <row r="633" spans="1:35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</row>
    <row r="634" spans="1:35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</row>
    <row r="635" spans="1:35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</row>
    <row r="636" spans="1:35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</row>
    <row r="637" spans="1:35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</row>
    <row r="638" spans="1:35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</row>
    <row r="639" spans="1:35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</row>
    <row r="640" spans="1:35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</row>
    <row r="641" spans="1:35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</row>
    <row r="642" spans="1:35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</row>
    <row r="643" spans="1:35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</row>
    <row r="644" spans="1:35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</row>
    <row r="645" spans="1:35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</row>
    <row r="646" spans="1:35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</row>
    <row r="647" spans="1:35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</row>
    <row r="648" spans="1:35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</row>
    <row r="649" spans="1:35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</row>
    <row r="650" spans="1:35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</row>
    <row r="651" spans="1:35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</row>
    <row r="652" spans="1:35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</row>
    <row r="653" spans="1:35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</row>
    <row r="654" spans="1:35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</row>
    <row r="655" spans="1:35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</row>
    <row r="656" spans="1:35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</row>
    <row r="657" spans="1:35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</row>
    <row r="658" spans="1:35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</row>
    <row r="659" spans="1:35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</row>
    <row r="660" spans="1:35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</row>
    <row r="661" spans="1:35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</row>
    <row r="662" spans="1:35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</row>
    <row r="663" spans="1:35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</row>
    <row r="664" spans="1:35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</row>
    <row r="665" spans="1:35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</row>
    <row r="666" spans="1:35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</row>
    <row r="667" spans="1:35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</row>
    <row r="668" spans="1:35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</row>
    <row r="669" spans="1:35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</row>
    <row r="670" spans="1:35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</row>
    <row r="671" spans="1:35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</row>
    <row r="672" spans="1:35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</row>
    <row r="673" spans="1:35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</row>
    <row r="674" spans="1:35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</row>
    <row r="675" spans="1:35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</row>
    <row r="676" spans="1:35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</row>
    <row r="677" spans="1:35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</row>
    <row r="678" spans="1:35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</row>
    <row r="679" spans="1:35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</row>
    <row r="680" spans="1:35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</row>
    <row r="681" spans="1:35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</row>
    <row r="682" spans="1:35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</row>
    <row r="683" spans="1:35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</row>
    <row r="684" spans="1:35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</row>
    <row r="685" spans="1:35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</row>
    <row r="686" spans="1:35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</row>
    <row r="687" spans="1:35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</row>
    <row r="688" spans="1:35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</row>
    <row r="689" spans="1:35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</row>
    <row r="690" spans="1:35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</row>
    <row r="691" spans="1:35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</row>
    <row r="692" spans="1:35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</row>
    <row r="693" spans="1:35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</row>
    <row r="694" spans="1:35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</row>
    <row r="695" spans="1:35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</row>
    <row r="696" spans="1:35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</row>
    <row r="697" spans="1:35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</row>
    <row r="698" spans="1:35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</row>
    <row r="699" spans="1:35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</row>
    <row r="700" spans="1:35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</row>
    <row r="701" spans="1:35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</row>
    <row r="702" spans="1:35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</row>
    <row r="703" spans="1:35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</row>
    <row r="704" spans="1:35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</row>
    <row r="705" spans="1:35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</row>
    <row r="706" spans="1:35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</row>
    <row r="707" spans="1:35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</row>
    <row r="708" spans="1:35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</row>
    <row r="709" spans="1:35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</row>
    <row r="710" spans="1:35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</row>
    <row r="711" spans="1:35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</row>
    <row r="712" spans="1:35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</row>
    <row r="713" spans="1:35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</row>
    <row r="714" spans="1:35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</row>
    <row r="715" spans="1:35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</row>
    <row r="716" spans="1:35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</row>
    <row r="717" spans="1:35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</row>
    <row r="718" spans="1:35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</row>
    <row r="719" spans="1:35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</row>
    <row r="720" spans="1:35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</row>
    <row r="721" spans="1:35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</row>
    <row r="722" spans="1:35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</row>
    <row r="723" spans="1:35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</row>
    <row r="724" spans="1:35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</row>
    <row r="725" spans="1:35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</row>
    <row r="726" spans="1:35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</row>
    <row r="727" spans="1:35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</row>
    <row r="728" spans="1:35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</row>
    <row r="729" spans="1:35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</row>
    <row r="730" spans="1:35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</row>
    <row r="731" spans="1:35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</row>
    <row r="732" spans="1:35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</row>
    <row r="733" spans="1:35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</row>
    <row r="734" spans="1:35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</row>
    <row r="735" spans="1:35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</row>
    <row r="736" spans="1:35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</row>
    <row r="737" spans="1:35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</row>
    <row r="738" spans="1:35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</row>
    <row r="739" spans="1:35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</row>
    <row r="740" spans="1:35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</row>
    <row r="741" spans="1:35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</row>
    <row r="742" spans="1:35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</row>
    <row r="743" spans="1:35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</row>
    <row r="744" spans="1:35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</row>
    <row r="745" spans="1:35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</row>
    <row r="746" spans="1:35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</row>
    <row r="747" spans="1:35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</row>
    <row r="748" spans="1:35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</row>
    <row r="749" spans="1:35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</row>
    <row r="750" spans="1:35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</row>
    <row r="751" spans="1:35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</row>
    <row r="752" spans="1:35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</row>
    <row r="753" spans="1:35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</row>
    <row r="754" spans="1:35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</row>
    <row r="755" spans="1:35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</row>
    <row r="756" spans="1:35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</row>
    <row r="757" spans="1:35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</row>
    <row r="758" spans="1:35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</row>
    <row r="759" spans="1:35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</row>
    <row r="760" spans="1:35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</row>
    <row r="761" spans="1:35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</row>
    <row r="762" spans="1:35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</row>
    <row r="763" spans="1:35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</row>
    <row r="764" spans="1:35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</row>
    <row r="765" spans="1:35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</row>
    <row r="766" spans="1:35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</row>
    <row r="767" spans="1:35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</row>
    <row r="768" spans="1:35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</row>
    <row r="769" spans="1:35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</row>
    <row r="770" spans="1:35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</row>
    <row r="771" spans="1:35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</row>
    <row r="772" spans="1:35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</row>
    <row r="773" spans="1:35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</row>
    <row r="774" spans="1:35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</row>
    <row r="775" spans="1:35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</row>
    <row r="776" spans="1:35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</row>
    <row r="777" spans="1:35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</row>
    <row r="778" spans="1:35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</row>
    <row r="779" spans="1:35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</row>
    <row r="780" spans="1:35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</row>
    <row r="781" spans="1:35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</row>
    <row r="782" spans="1:35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</row>
    <row r="783" spans="1:35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</row>
    <row r="784" spans="1:35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</row>
    <row r="785" spans="1:35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</row>
    <row r="786" spans="1:35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</row>
    <row r="787" spans="1:35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</row>
    <row r="788" spans="1:35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</row>
    <row r="789" spans="1:35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</row>
    <row r="790" spans="1:35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</row>
    <row r="791" spans="1:35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</row>
    <row r="792" spans="1:35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</row>
    <row r="793" spans="1:35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</row>
    <row r="794" spans="1:35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</row>
    <row r="795" spans="1:35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</row>
    <row r="796" spans="1:35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</row>
    <row r="797" spans="1:35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</row>
    <row r="798" spans="1:35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</row>
    <row r="799" spans="1:35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</row>
    <row r="800" spans="1:35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</row>
    <row r="801" spans="1:35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</row>
    <row r="802" spans="1:35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</row>
    <row r="803" spans="1:35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</row>
    <row r="804" spans="1:35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</row>
    <row r="805" spans="1:35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</row>
    <row r="806" spans="1:35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</row>
    <row r="807" spans="1:35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</row>
    <row r="808" spans="1:35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</row>
    <row r="809" spans="1:35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</row>
    <row r="810" spans="1:35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</row>
    <row r="811" spans="1:35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</row>
    <row r="812" spans="1:35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</row>
    <row r="813" spans="1:35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</row>
    <row r="814" spans="1:35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</row>
    <row r="815" spans="1:35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</row>
    <row r="816" spans="1:35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</row>
    <row r="817" spans="1:35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</row>
    <row r="818" spans="1:35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</row>
    <row r="819" spans="1:35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</row>
    <row r="820" spans="1:35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</row>
    <row r="821" spans="1:35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</row>
    <row r="822" spans="1:35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</row>
    <row r="823" spans="1:35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</row>
    <row r="824" spans="1:35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</row>
    <row r="825" spans="1:35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</row>
    <row r="826" spans="1:35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</row>
    <row r="827" spans="1:35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</row>
    <row r="828" spans="1:35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</row>
    <row r="829" spans="1:35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</row>
    <row r="830" spans="1:35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</row>
    <row r="831" spans="1:35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</row>
    <row r="832" spans="1:35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</row>
    <row r="833" spans="1:35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</row>
    <row r="834" spans="1:35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</row>
    <row r="835" spans="1:35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</row>
    <row r="836" spans="1:35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</row>
    <row r="837" spans="1:35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</row>
    <row r="838" spans="1:35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</row>
    <row r="839" spans="1:35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</row>
    <row r="840" spans="1:35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</row>
    <row r="841" spans="1:35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</row>
    <row r="842" spans="1:35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</row>
    <row r="843" spans="1:35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</row>
    <row r="844" spans="1:35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</row>
    <row r="845" spans="1:35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</row>
    <row r="846" spans="1:35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</row>
    <row r="847" spans="1:35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</row>
    <row r="848" spans="1:35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</row>
    <row r="849" spans="1:35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</row>
    <row r="850" spans="1:35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</row>
    <row r="851" spans="1:35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</row>
    <row r="852" spans="1:35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</row>
    <row r="853" spans="1:35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</row>
    <row r="854" spans="1:35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</row>
    <row r="855" spans="1:35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</row>
    <row r="856" spans="1:35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</row>
    <row r="857" spans="1:35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</row>
    <row r="858" spans="1:35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</row>
    <row r="859" spans="1:35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</row>
    <row r="860" spans="1:35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</row>
    <row r="861" spans="1:35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</row>
    <row r="862" spans="1:35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</row>
    <row r="863" spans="1:35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</row>
    <row r="864" spans="1:35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</row>
    <row r="865" spans="1:35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</row>
    <row r="866" spans="1:35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</row>
    <row r="867" spans="1:35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</row>
    <row r="868" spans="1:35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</row>
    <row r="869" spans="1:35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</row>
    <row r="870" spans="1:35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</row>
    <row r="871" spans="1:35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</row>
    <row r="872" spans="1:35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</row>
    <row r="873" spans="1:35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</row>
    <row r="874" spans="1:35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</row>
    <row r="875" spans="1:35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</row>
    <row r="876" spans="1:35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</row>
    <row r="877" spans="1:35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</row>
    <row r="878" spans="1:35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</row>
    <row r="879" spans="1:35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</row>
    <row r="880" spans="1:35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</row>
    <row r="881" spans="1:35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</row>
    <row r="882" spans="1:35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</row>
    <row r="883" spans="1:35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</row>
    <row r="884" spans="1:35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</row>
    <row r="885" spans="1:35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</row>
    <row r="886" spans="1:35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</row>
    <row r="887" spans="1:35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</row>
    <row r="888" spans="1:35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</row>
    <row r="889" spans="1:35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</row>
    <row r="890" spans="1:35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</row>
    <row r="891" spans="1:35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</row>
    <row r="892" spans="1:35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</row>
    <row r="893" spans="1:35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</row>
    <row r="894" spans="1:35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</row>
    <row r="895" spans="1:35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</row>
    <row r="896" spans="1:35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</row>
    <row r="897" spans="1:35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</row>
    <row r="898" spans="1:35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</row>
    <row r="899" spans="1:35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</row>
    <row r="900" spans="1:35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</row>
    <row r="901" spans="1:35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</row>
    <row r="902" spans="1:35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</row>
    <row r="903" spans="1:35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</row>
    <row r="904" spans="1:35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</row>
    <row r="905" spans="1:35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</row>
    <row r="906" spans="1:35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</row>
    <row r="907" spans="1:35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</row>
    <row r="908" spans="1:35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</row>
    <row r="909" spans="1:35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</row>
    <row r="910" spans="1:35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</row>
    <row r="911" spans="1:35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</row>
    <row r="912" spans="1:35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</row>
    <row r="913" spans="1:35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</row>
    <row r="914" spans="1:35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</row>
    <row r="915" spans="1:35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</row>
    <row r="916" spans="1:35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</row>
    <row r="917" spans="1:35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</row>
    <row r="918" spans="1:35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</row>
    <row r="919" spans="1:35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</row>
    <row r="920" spans="1:35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</row>
    <row r="921" spans="1:35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</row>
    <row r="922" spans="1:35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</row>
    <row r="923" spans="1:35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</row>
    <row r="924" spans="1:35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</row>
    <row r="925" spans="1:35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</row>
    <row r="926" spans="1:35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</row>
    <row r="927" spans="1:35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</row>
    <row r="928" spans="1:35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</row>
    <row r="929" spans="1:35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</row>
    <row r="930" spans="1:35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</row>
    <row r="931" spans="1:35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</row>
    <row r="932" spans="1:35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</row>
    <row r="933" spans="1:35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</row>
    <row r="934" spans="1:35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</row>
    <row r="935" spans="1:35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</row>
    <row r="936" spans="1:35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</row>
    <row r="937" spans="1:35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</row>
    <row r="938" spans="1:35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</row>
    <row r="939" spans="1:35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</row>
    <row r="940" spans="1:35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</row>
    <row r="941" spans="1:35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</row>
    <row r="942" spans="1:35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</row>
    <row r="943" spans="1:35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</row>
    <row r="944" spans="1:35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</row>
    <row r="945" spans="1:35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</row>
    <row r="946" spans="1:35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</row>
    <row r="947" spans="1:35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</row>
    <row r="948" spans="1:35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</row>
    <row r="949" spans="1:35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</row>
    <row r="950" spans="1:35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</row>
    <row r="951" spans="1:35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</row>
    <row r="952" spans="1:35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</row>
    <row r="953" spans="1:35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</row>
    <row r="954" spans="1:35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</row>
    <row r="955" spans="1:35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</row>
    <row r="956" spans="1:35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</row>
    <row r="957" spans="1:35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</row>
    <row r="958" spans="1:35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</row>
    <row r="959" spans="1:35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</row>
    <row r="960" spans="1:35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</row>
    <row r="961" spans="1:35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</row>
    <row r="962" spans="1:35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</row>
    <row r="963" spans="1:35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</row>
    <row r="964" spans="1:35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</row>
    <row r="965" spans="1:35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</row>
    <row r="966" spans="1:35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</row>
    <row r="967" spans="1:35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</row>
    <row r="968" spans="1:35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</row>
    <row r="969" spans="1:35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</row>
    <row r="970" spans="1:35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</row>
    <row r="971" spans="1:35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</row>
    <row r="972" spans="1:35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</row>
    <row r="973" spans="1:35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</row>
    <row r="974" spans="1:35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</row>
    <row r="975" spans="1:35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</row>
    <row r="976" spans="1:35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</row>
    <row r="977" spans="1:35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</row>
    <row r="978" spans="1:35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</row>
    <row r="979" spans="1:35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</row>
    <row r="980" spans="1:35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</row>
    <row r="981" spans="1:35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</row>
    <row r="982" spans="1:35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</row>
    <row r="983" spans="1:35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</row>
    <row r="984" spans="1:35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</row>
    <row r="985" spans="1:35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</row>
    <row r="986" spans="1:35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</row>
    <row r="987" spans="1:35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</row>
    <row r="988" spans="1:35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</row>
    <row r="989" spans="1:35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</row>
    <row r="990" spans="1:35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</row>
    <row r="991" spans="1:35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</row>
    <row r="992" spans="1:35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</row>
    <row r="993" spans="1:35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</row>
    <row r="994" spans="1:35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</row>
    <row r="995" spans="1:35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</row>
    <row r="996" spans="1:35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</row>
    <row r="997" spans="1:35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</row>
    <row r="998" spans="1:35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</row>
    <row r="999" spans="1:35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</row>
    <row r="1000" spans="1:35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1F497D"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 x14ac:dyDescent="0.15"/>
  <cols>
    <col min="1" max="1" width="34.83203125" style="120" customWidth="1"/>
    <col min="2" max="35" width="8.5" style="120" customWidth="1"/>
  </cols>
  <sheetData>
    <row r="1" spans="1:35" x14ac:dyDescent="0.2">
      <c r="A1" s="1" t="s">
        <v>211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">
      <c r="A2" s="122" t="s">
        <v>628</v>
      </c>
      <c r="B2" s="112"/>
      <c r="C2" s="112"/>
      <c r="D2" s="112">
        <v>60764992797.169449</v>
      </c>
      <c r="E2" s="112">
        <v>65261290928.225594</v>
      </c>
      <c r="F2" s="112">
        <v>63881507329.174408</v>
      </c>
      <c r="G2" s="112">
        <v>64436596871.308296</v>
      </c>
      <c r="H2" s="112">
        <v>65748372644.061592</v>
      </c>
      <c r="I2" s="112">
        <v>67057086982.852707</v>
      </c>
      <c r="J2" s="112">
        <v>68642047958.168503</v>
      </c>
      <c r="K2" s="112">
        <v>70263749746.959854</v>
      </c>
      <c r="L2" s="112">
        <v>72473293733.572495</v>
      </c>
      <c r="M2" s="112">
        <v>75151006336.926102</v>
      </c>
      <c r="N2" s="112">
        <v>78297976547.664444</v>
      </c>
      <c r="O2" s="112">
        <v>81871510163.063965</v>
      </c>
      <c r="P2" s="112">
        <v>86452518784.861908</v>
      </c>
      <c r="Q2" s="112">
        <v>91280868914.043304</v>
      </c>
      <c r="R2" s="112">
        <v>96413483750.286697</v>
      </c>
      <c r="S2" s="112">
        <v>102127345539.6908</v>
      </c>
      <c r="T2" s="112">
        <v>107596206069.8168</v>
      </c>
      <c r="U2" s="112">
        <v>112458509629.13721</v>
      </c>
      <c r="V2" s="112">
        <v>117067359630.93761</v>
      </c>
      <c r="W2" s="112">
        <v>121353197699.3279</v>
      </c>
      <c r="X2" s="112">
        <v>124961726858.4295</v>
      </c>
      <c r="Y2" s="112">
        <v>129174689095.98849</v>
      </c>
      <c r="Z2" s="112">
        <v>133528754952.36301</v>
      </c>
      <c r="AA2" s="112">
        <v>137103774210.62759</v>
      </c>
      <c r="AB2" s="112">
        <v>141063564153.15079</v>
      </c>
      <c r="AC2" s="112">
        <v>145489860379.01501</v>
      </c>
      <c r="AD2" s="112">
        <v>150009265304.92349</v>
      </c>
      <c r="AE2" s="112">
        <v>154298763391.53729</v>
      </c>
      <c r="AF2" s="112">
        <v>158445683034.25809</v>
      </c>
      <c r="AG2" s="112">
        <v>162495257010.02579</v>
      </c>
      <c r="AH2" s="112">
        <v>166418414316.9519</v>
      </c>
      <c r="AI2" s="112">
        <v>170362648280.54349</v>
      </c>
    </row>
    <row r="3" spans="1:35" x14ac:dyDescent="0.2">
      <c r="A3" s="23" t="s">
        <v>629</v>
      </c>
      <c r="B3" s="85"/>
      <c r="C3" s="85"/>
      <c r="D3" s="85">
        <f>Refineries!E106+'Mining Breakdown'!D211</f>
        <v>16154682154438.895</v>
      </c>
      <c r="E3" s="85">
        <f>Refineries!F106+'Mining Breakdown'!E211</f>
        <v>17039081260972.465</v>
      </c>
      <c r="F3" s="85">
        <f>Refineries!G106+'Mining Breakdown'!F211</f>
        <v>17460975786322.295</v>
      </c>
      <c r="G3" s="85">
        <f>Refineries!H106+'Mining Breakdown'!G211</f>
        <v>17957062024770.34</v>
      </c>
      <c r="H3" s="85">
        <f>Refineries!I106+'Mining Breakdown'!H211</f>
        <v>18154115223035.664</v>
      </c>
      <c r="I3" s="85">
        <f>Refineries!J106+'Mining Breakdown'!I211</f>
        <v>18435424724596.691</v>
      </c>
      <c r="J3" s="85">
        <f>Refineries!K106+'Mining Breakdown'!J211</f>
        <v>18698322609463.805</v>
      </c>
      <c r="K3" s="85">
        <f>Refineries!L106+'Mining Breakdown'!K211</f>
        <v>18937978739761.176</v>
      </c>
      <c r="L3" s="85">
        <f>Refineries!M106+'Mining Breakdown'!L211</f>
        <v>18948966671864.934</v>
      </c>
      <c r="M3" s="85">
        <f>Refineries!N106+'Mining Breakdown'!M211</f>
        <v>19071297157137.809</v>
      </c>
      <c r="N3" s="85">
        <f>Refineries!O106+'Mining Breakdown'!N211</f>
        <v>19103728027506.773</v>
      </c>
      <c r="O3" s="85">
        <f>Refineries!P106+'Mining Breakdown'!O211</f>
        <v>18904862765286.465</v>
      </c>
      <c r="P3" s="85">
        <f>Refineries!Q106+'Mining Breakdown'!P211</f>
        <v>18919712186930.254</v>
      </c>
      <c r="Q3" s="85">
        <f>Refineries!R106+'Mining Breakdown'!Q211</f>
        <v>19073082661815.199</v>
      </c>
      <c r="R3" s="85">
        <f>Refineries!S106+'Mining Breakdown'!R211</f>
        <v>19091654598453.613</v>
      </c>
      <c r="S3" s="85">
        <f>Refineries!T106+'Mining Breakdown'!S211</f>
        <v>19312528342846.203</v>
      </c>
      <c r="T3" s="85">
        <f>Refineries!U106+'Mining Breakdown'!T211</f>
        <v>19370488827771.664</v>
      </c>
      <c r="U3" s="85">
        <f>Refineries!V106+'Mining Breakdown'!U211</f>
        <v>19355130391608.781</v>
      </c>
      <c r="V3" s="85">
        <f>Refineries!W106+'Mining Breakdown'!V211</f>
        <v>19497559988555.121</v>
      </c>
      <c r="W3" s="85">
        <f>Refineries!X106+'Mining Breakdown'!W211</f>
        <v>19547296270291.637</v>
      </c>
      <c r="X3" s="85">
        <f>Refineries!Y106+'Mining Breakdown'!X211</f>
        <v>19590212853888.492</v>
      </c>
      <c r="Y3" s="85">
        <f>Refineries!Z106+'Mining Breakdown'!Y211</f>
        <v>19866277828799.258</v>
      </c>
      <c r="Z3" s="85">
        <f>Refineries!AA106+'Mining Breakdown'!Z211</f>
        <v>19954820015528.18</v>
      </c>
      <c r="AA3" s="85">
        <f>Refineries!AB106+'Mining Breakdown'!AA211</f>
        <v>20023672239843.809</v>
      </c>
      <c r="AB3" s="85">
        <f>Refineries!AC106+'Mining Breakdown'!AB211</f>
        <v>20097275849383.637</v>
      </c>
      <c r="AC3" s="85">
        <f>Refineries!AD106+'Mining Breakdown'!AC211</f>
        <v>20154921994881.73</v>
      </c>
      <c r="AD3" s="85">
        <f>Refineries!AE106+'Mining Breakdown'!AD211</f>
        <v>20207790904593.402</v>
      </c>
      <c r="AE3" s="85">
        <f>Refineries!AF106+'Mining Breakdown'!AE211</f>
        <v>20195074318448.602</v>
      </c>
      <c r="AF3" s="85">
        <f>Refineries!AG106+'Mining Breakdown'!AF211</f>
        <v>20379264444574.211</v>
      </c>
      <c r="AG3" s="85">
        <f>Refineries!AH106+'Mining Breakdown'!AG211</f>
        <v>20490333977041.641</v>
      </c>
      <c r="AH3" s="85">
        <f>Refineries!AI106+'Mining Breakdown'!AH211</f>
        <v>20557759808426.527</v>
      </c>
      <c r="AI3" s="85">
        <f>Refineries!AJ106+'Mining Breakdown'!AI211</f>
        <v>20458424205037.906</v>
      </c>
    </row>
    <row r="4" spans="1:35" x14ac:dyDescent="0.2">
      <c r="A4" s="122" t="s">
        <v>630</v>
      </c>
      <c r="B4" s="112"/>
      <c r="C4" s="112"/>
      <c r="D4" s="112">
        <v>1050533984083.369</v>
      </c>
      <c r="E4" s="112">
        <v>1112610313622.2949</v>
      </c>
      <c r="F4" s="112">
        <v>1050010770588.229</v>
      </c>
      <c r="G4" s="112">
        <v>1035484194173.355</v>
      </c>
      <c r="H4" s="112">
        <v>1041496058456.405</v>
      </c>
      <c r="I4" s="112">
        <v>1047654498705.626</v>
      </c>
      <c r="J4" s="112">
        <v>1041757923940.328</v>
      </c>
      <c r="K4" s="112">
        <v>1031700858897.911</v>
      </c>
      <c r="L4" s="112">
        <v>1026177879991.028</v>
      </c>
      <c r="M4" s="112">
        <v>1021605313807.623</v>
      </c>
      <c r="N4" s="112">
        <v>1018418218844.6021</v>
      </c>
      <c r="O4" s="112">
        <v>1015826844291.848</v>
      </c>
      <c r="P4" s="112">
        <v>1004316023496.848</v>
      </c>
      <c r="Q4" s="112">
        <v>974577510865.06128</v>
      </c>
      <c r="R4" s="112">
        <v>937520996397.57263</v>
      </c>
      <c r="S4" s="112">
        <v>905403746765.26782</v>
      </c>
      <c r="T4" s="112">
        <v>887412712446.20068</v>
      </c>
      <c r="U4" s="112">
        <v>880652546187.9801</v>
      </c>
      <c r="V4" s="112">
        <v>881191179397.99084</v>
      </c>
      <c r="W4" s="112">
        <v>884000303064.36206</v>
      </c>
      <c r="X4" s="112">
        <v>888124613982.12341</v>
      </c>
      <c r="Y4" s="112">
        <v>894143373042.36011</v>
      </c>
      <c r="Z4" s="112">
        <v>898816030108.5365</v>
      </c>
      <c r="AA4" s="112">
        <v>903234309253.61169</v>
      </c>
      <c r="AB4" s="112">
        <v>908130203559.43201</v>
      </c>
      <c r="AC4" s="112">
        <v>911901751146.74744</v>
      </c>
      <c r="AD4" s="112">
        <v>914827500528.00098</v>
      </c>
      <c r="AE4" s="112">
        <v>917481151584.77112</v>
      </c>
      <c r="AF4" s="112">
        <v>916606957974.99011</v>
      </c>
      <c r="AG4" s="112">
        <v>915574247655.60291</v>
      </c>
      <c r="AH4" s="112">
        <v>912006734940.46082</v>
      </c>
      <c r="AI4" s="112">
        <v>904215563836.27942</v>
      </c>
    </row>
    <row r="5" spans="1:35" x14ac:dyDescent="0.2">
      <c r="A5" s="122" t="s">
        <v>631</v>
      </c>
      <c r="B5" s="112"/>
      <c r="C5" s="112"/>
      <c r="D5" s="112">
        <v>8080117766838.2744</v>
      </c>
      <c r="E5" s="112">
        <v>8166681523023.3867</v>
      </c>
      <c r="F5" s="112">
        <v>8700483288864.5986</v>
      </c>
      <c r="G5" s="112">
        <v>9135038508191.1855</v>
      </c>
      <c r="H5" s="112">
        <v>9557557465087.5039</v>
      </c>
      <c r="I5" s="112">
        <v>9888753275920.0977</v>
      </c>
      <c r="J5" s="112">
        <v>10083425349684.09</v>
      </c>
      <c r="K5" s="112">
        <v>10059882593745.16</v>
      </c>
      <c r="L5" s="112">
        <v>10144683046565.68</v>
      </c>
      <c r="M5" s="112">
        <v>10205100160405.67</v>
      </c>
      <c r="N5" s="112">
        <v>10354236086112.35</v>
      </c>
      <c r="O5" s="112">
        <v>10509813311611.199</v>
      </c>
      <c r="P5" s="112">
        <v>10691565728609.891</v>
      </c>
      <c r="Q5" s="112">
        <v>10847677275570.699</v>
      </c>
      <c r="R5" s="112">
        <v>10971490889653.561</v>
      </c>
      <c r="S5" s="112">
        <v>11098889718825.289</v>
      </c>
      <c r="T5" s="112">
        <v>11267851992612.5</v>
      </c>
      <c r="U5" s="112">
        <v>11424632847588.43</v>
      </c>
      <c r="V5" s="112">
        <v>11571892800776.02</v>
      </c>
      <c r="W5" s="112">
        <v>11721717309406.381</v>
      </c>
      <c r="X5" s="112">
        <v>11896219574528.811</v>
      </c>
      <c r="Y5" s="112">
        <v>12079545190260.17</v>
      </c>
      <c r="Z5" s="112">
        <v>12250975453392.33</v>
      </c>
      <c r="AA5" s="112">
        <v>12440937944059.391</v>
      </c>
      <c r="AB5" s="112">
        <v>12607187162517.76</v>
      </c>
      <c r="AC5" s="112">
        <v>12788075159075.02</v>
      </c>
      <c r="AD5" s="112">
        <v>12964373374003.07</v>
      </c>
      <c r="AE5" s="112">
        <v>13182854835795</v>
      </c>
      <c r="AF5" s="112">
        <v>13354933447842.551</v>
      </c>
      <c r="AG5" s="112">
        <v>13551131354017.689</v>
      </c>
      <c r="AH5" s="112">
        <v>13787727184820.699</v>
      </c>
      <c r="AI5" s="112">
        <v>13982999783436.789</v>
      </c>
    </row>
    <row r="6" spans="1:35" x14ac:dyDescent="0.2">
      <c r="A6" s="23" t="s">
        <v>632</v>
      </c>
      <c r="B6" s="85"/>
      <c r="C6" s="85"/>
      <c r="D6" s="85">
        <f>'Mining Breakdown'!D223</f>
        <v>62881310169.803673</v>
      </c>
      <c r="E6" s="85">
        <f>'Mining Breakdown'!E223</f>
        <v>67029230249.467133</v>
      </c>
      <c r="F6" s="85">
        <f>'Mining Breakdown'!F223</f>
        <v>69673108979.181595</v>
      </c>
      <c r="G6" s="85">
        <f>'Mining Breakdown'!G223</f>
        <v>71999401364.535156</v>
      </c>
      <c r="H6" s="85">
        <f>'Mining Breakdown'!H223</f>
        <v>73020424016.937195</v>
      </c>
      <c r="I6" s="85">
        <f>'Mining Breakdown'!I223</f>
        <v>74284782545.569977</v>
      </c>
      <c r="J6" s="85">
        <f>'Mining Breakdown'!J223</f>
        <v>75871743094.278</v>
      </c>
      <c r="K6" s="85">
        <f>'Mining Breakdown'!K223</f>
        <v>76757777686.217789</v>
      </c>
      <c r="L6" s="85">
        <f>'Mining Breakdown'!L223</f>
        <v>77176610841.996841</v>
      </c>
      <c r="M6" s="85">
        <f>'Mining Breakdown'!M223</f>
        <v>77660013487.322159</v>
      </c>
      <c r="N6" s="85">
        <f>'Mining Breakdown'!N223</f>
        <v>77859231390.185211</v>
      </c>
      <c r="O6" s="85">
        <f>'Mining Breakdown'!O223</f>
        <v>77730775011.802216</v>
      </c>
      <c r="P6" s="85">
        <f>'Mining Breakdown'!P223</f>
        <v>77961890848.785385</v>
      </c>
      <c r="Q6" s="85">
        <f>'Mining Breakdown'!Q223</f>
        <v>78477343980.47081</v>
      </c>
      <c r="R6" s="85">
        <f>'Mining Breakdown'!R223</f>
        <v>78772468990.015656</v>
      </c>
      <c r="S6" s="85">
        <f>'Mining Breakdown'!S223</f>
        <v>79313525495.029739</v>
      </c>
      <c r="T6" s="85">
        <f>'Mining Breakdown'!T223</f>
        <v>79479006207.947891</v>
      </c>
      <c r="U6" s="85">
        <f>'Mining Breakdown'!U223</f>
        <v>79661286215.455307</v>
      </c>
      <c r="V6" s="85">
        <f>'Mining Breakdown'!V223</f>
        <v>79407868988.295227</v>
      </c>
      <c r="W6" s="85">
        <f>'Mining Breakdown'!W223</f>
        <v>79562907386.147049</v>
      </c>
      <c r="X6" s="85">
        <f>'Mining Breakdown'!X223</f>
        <v>79719172250.244644</v>
      </c>
      <c r="Y6" s="85">
        <f>'Mining Breakdown'!Y223</f>
        <v>80875486481.583069</v>
      </c>
      <c r="Z6" s="85">
        <f>'Mining Breakdown'!Z223</f>
        <v>81039487289.926361</v>
      </c>
      <c r="AA6" s="85">
        <f>'Mining Breakdown'!AA223</f>
        <v>81229855227.411453</v>
      </c>
      <c r="AB6" s="85">
        <f>'Mining Breakdown'!AB223</f>
        <v>81431025557.011948</v>
      </c>
      <c r="AC6" s="85">
        <f>'Mining Breakdown'!AC223</f>
        <v>81489264330.213959</v>
      </c>
      <c r="AD6" s="85">
        <f>'Mining Breakdown'!AD223</f>
        <v>81371694079.669205</v>
      </c>
      <c r="AE6" s="85">
        <f>'Mining Breakdown'!AE223</f>
        <v>81439051122.021103</v>
      </c>
      <c r="AF6" s="85">
        <f>'Mining Breakdown'!AF223</f>
        <v>81527593866.76767</v>
      </c>
      <c r="AG6" s="85">
        <f>'Mining Breakdown'!AG223</f>
        <v>81689451900.812164</v>
      </c>
      <c r="AH6" s="85">
        <f>'Mining Breakdown'!AH223</f>
        <v>81737925986.588837</v>
      </c>
      <c r="AI6" s="85">
        <f>'Mining Breakdown'!AI223</f>
        <v>81390952785.179932</v>
      </c>
    </row>
    <row r="7" spans="1:35" x14ac:dyDescent="0.2">
      <c r="A7" s="122" t="s">
        <v>633</v>
      </c>
      <c r="B7" s="112"/>
      <c r="C7" s="112"/>
      <c r="D7" s="112">
        <v>0</v>
      </c>
      <c r="E7" s="112">
        <v>0</v>
      </c>
      <c r="F7" s="112">
        <v>0</v>
      </c>
      <c r="G7" s="112">
        <v>0</v>
      </c>
      <c r="H7" s="112">
        <v>0</v>
      </c>
      <c r="I7" s="112">
        <v>0</v>
      </c>
      <c r="J7" s="112">
        <v>0</v>
      </c>
      <c r="K7" s="112">
        <v>0</v>
      </c>
      <c r="L7" s="112">
        <v>0</v>
      </c>
      <c r="M7" s="112">
        <v>0</v>
      </c>
      <c r="N7" s="112">
        <v>0</v>
      </c>
      <c r="O7" s="112">
        <v>0</v>
      </c>
      <c r="P7" s="112">
        <v>0</v>
      </c>
      <c r="Q7" s="112">
        <v>0</v>
      </c>
      <c r="R7" s="112">
        <v>0</v>
      </c>
      <c r="S7" s="112">
        <v>0</v>
      </c>
      <c r="T7" s="112">
        <v>0</v>
      </c>
      <c r="U7" s="112">
        <v>0</v>
      </c>
      <c r="V7" s="112">
        <v>0</v>
      </c>
      <c r="W7" s="112">
        <v>0</v>
      </c>
      <c r="X7" s="112">
        <v>0</v>
      </c>
      <c r="Y7" s="112">
        <v>0</v>
      </c>
      <c r="Z7" s="112">
        <v>0</v>
      </c>
      <c r="AA7" s="112">
        <v>0</v>
      </c>
      <c r="AB7" s="112">
        <v>0</v>
      </c>
      <c r="AC7" s="112">
        <v>0</v>
      </c>
      <c r="AD7" s="112">
        <v>0</v>
      </c>
      <c r="AE7" s="112">
        <v>0</v>
      </c>
      <c r="AF7" s="112">
        <v>0</v>
      </c>
      <c r="AG7" s="112">
        <v>0</v>
      </c>
      <c r="AH7" s="112">
        <v>0</v>
      </c>
      <c r="AI7" s="112">
        <v>0</v>
      </c>
    </row>
    <row r="8" spans="1:35" x14ac:dyDescent="0.2">
      <c r="A8" s="122" t="s">
        <v>634</v>
      </c>
      <c r="B8" s="112"/>
      <c r="C8" s="112"/>
      <c r="D8" s="112">
        <v>5522906367357.6621</v>
      </c>
      <c r="E8" s="112">
        <v>6005107744779.3643</v>
      </c>
      <c r="F8" s="112">
        <v>5952297136405.9619</v>
      </c>
      <c r="G8" s="112">
        <v>5899753184419.6924</v>
      </c>
      <c r="H8" s="112">
        <v>5876353501945.8916</v>
      </c>
      <c r="I8" s="112">
        <v>5860034918594.165</v>
      </c>
      <c r="J8" s="112">
        <v>5844669228827.0547</v>
      </c>
      <c r="K8" s="112">
        <v>5823273468487.29</v>
      </c>
      <c r="L8" s="112">
        <v>5829870106974.3223</v>
      </c>
      <c r="M8" s="112">
        <v>5834184907568.0488</v>
      </c>
      <c r="N8" s="112">
        <v>5843825668052.7646</v>
      </c>
      <c r="O8" s="112">
        <v>5852252539015.1133</v>
      </c>
      <c r="P8" s="112">
        <v>5896268254926.4834</v>
      </c>
      <c r="Q8" s="112">
        <v>5951588811150.5713</v>
      </c>
      <c r="R8" s="112">
        <v>5988658202009.0869</v>
      </c>
      <c r="S8" s="112">
        <v>6033404300470.4424</v>
      </c>
      <c r="T8" s="112">
        <v>6075254156174.1865</v>
      </c>
      <c r="U8" s="112">
        <v>6112946934784.0693</v>
      </c>
      <c r="V8" s="112">
        <v>6152269461365.9297</v>
      </c>
      <c r="W8" s="112">
        <v>6192228080946.9561</v>
      </c>
      <c r="X8" s="112">
        <v>6230147554401.875</v>
      </c>
      <c r="Y8" s="112">
        <v>6270205201083.748</v>
      </c>
      <c r="Z8" s="112">
        <v>6309215603103.5615</v>
      </c>
      <c r="AA8" s="112">
        <v>6348508104693.0566</v>
      </c>
      <c r="AB8" s="112">
        <v>6390888873632.7412</v>
      </c>
      <c r="AC8" s="112">
        <v>6435611038237.4766</v>
      </c>
      <c r="AD8" s="112">
        <v>6482637559479.793</v>
      </c>
      <c r="AE8" s="112">
        <v>6530222219489.0371</v>
      </c>
      <c r="AF8" s="112">
        <v>6578596419896.9619</v>
      </c>
      <c r="AG8" s="112">
        <v>6628087820738.0996</v>
      </c>
      <c r="AH8" s="112">
        <v>6679124985709.8652</v>
      </c>
      <c r="AI8" s="112">
        <v>6731591967889.8799</v>
      </c>
    </row>
    <row r="9" spans="1:35" x14ac:dyDescent="0.2">
      <c r="A9" s="23" t="s">
        <v>635</v>
      </c>
      <c r="B9" s="85"/>
      <c r="C9" s="85"/>
      <c r="D9" s="85">
        <f>'Scaling Parameters'!D5+'Mining Breakdown'!D235</f>
        <v>27050113424314.836</v>
      </c>
      <c r="E9" s="85">
        <f>'Scaling Parameters'!E5+'Mining Breakdown'!E235</f>
        <v>27490536858158.258</v>
      </c>
      <c r="F9" s="85">
        <f>'Scaling Parameters'!F5+'Mining Breakdown'!F235</f>
        <v>28070688188641.605</v>
      </c>
      <c r="G9" s="85">
        <f>'Scaling Parameters'!G5+'Mining Breakdown'!G235</f>
        <v>28852057855955.367</v>
      </c>
      <c r="H9" s="85">
        <f>'Scaling Parameters'!H5+'Mining Breakdown'!H235</f>
        <v>29547945796303.469</v>
      </c>
      <c r="I9" s="85">
        <f>'Scaling Parameters'!I5+'Mining Breakdown'!I235</f>
        <v>30100322752151.539</v>
      </c>
      <c r="J9" s="85">
        <f>'Scaling Parameters'!J5+'Mining Breakdown'!J235</f>
        <v>30212929340227.883</v>
      </c>
      <c r="K9" s="85">
        <f>'Scaling Parameters'!K5+'Mining Breakdown'!K235</f>
        <v>30087013092523.289</v>
      </c>
      <c r="L9" s="85">
        <f>'Scaling Parameters'!L5+'Mining Breakdown'!L235</f>
        <v>30040936379846.398</v>
      </c>
      <c r="M9" s="85">
        <f>'Scaling Parameters'!M5+'Mining Breakdown'!M235</f>
        <v>30105211748700.555</v>
      </c>
      <c r="N9" s="85">
        <f>'Scaling Parameters'!N5+'Mining Breakdown'!N235</f>
        <v>30327975620072.172</v>
      </c>
      <c r="O9" s="85">
        <f>'Scaling Parameters'!O5+'Mining Breakdown'!O235</f>
        <v>30269536912509.719</v>
      </c>
      <c r="P9" s="85">
        <f>'Scaling Parameters'!P5+'Mining Breakdown'!P235</f>
        <v>30573251653354.641</v>
      </c>
      <c r="Q9" s="85">
        <f>'Scaling Parameters'!Q5+'Mining Breakdown'!Q235</f>
        <v>30875647115900.375</v>
      </c>
      <c r="R9" s="85">
        <f>'Scaling Parameters'!R5+'Mining Breakdown'!R235</f>
        <v>30993154961674.527</v>
      </c>
      <c r="S9" s="85">
        <f>'Scaling Parameters'!S5+'Mining Breakdown'!S235</f>
        <v>31352432747613.766</v>
      </c>
      <c r="T9" s="85">
        <f>'Scaling Parameters'!T5+'Mining Breakdown'!T235</f>
        <v>31689149964067.312</v>
      </c>
      <c r="U9" s="85">
        <f>'Scaling Parameters'!U5+'Mining Breakdown'!U235</f>
        <v>31903013589402.113</v>
      </c>
      <c r="V9" s="85">
        <f>'Scaling Parameters'!V5+'Mining Breakdown'!V235</f>
        <v>32440095064822.184</v>
      </c>
      <c r="W9" s="85">
        <f>'Scaling Parameters'!W5+'Mining Breakdown'!W235</f>
        <v>32740405867013.258</v>
      </c>
      <c r="X9" s="85">
        <f>'Scaling Parameters'!X5+'Mining Breakdown'!X235</f>
        <v>33075108986143.352</v>
      </c>
      <c r="Y9" s="85">
        <f>'Scaling Parameters'!Y5+'Mining Breakdown'!Y235</f>
        <v>33500903589613.516</v>
      </c>
      <c r="Z9" s="85">
        <f>'Scaling Parameters'!Z5+'Mining Breakdown'!Z235</f>
        <v>33945654178599.047</v>
      </c>
      <c r="AA9" s="85">
        <f>'Scaling Parameters'!AA5+'Mining Breakdown'!AA235</f>
        <v>34350916673672.863</v>
      </c>
      <c r="AB9" s="85">
        <f>'Scaling Parameters'!AB5+'Mining Breakdown'!AB235</f>
        <v>34754685077951.469</v>
      </c>
      <c r="AC9" s="85">
        <f>'Scaling Parameters'!AC5+'Mining Breakdown'!AC235</f>
        <v>35211991062087.688</v>
      </c>
      <c r="AD9" s="85">
        <f>'Scaling Parameters'!AD5+'Mining Breakdown'!AD235</f>
        <v>35707433934610.219</v>
      </c>
      <c r="AE9" s="85">
        <f>'Scaling Parameters'!AE5+'Mining Breakdown'!AE235</f>
        <v>36114199096836.266</v>
      </c>
      <c r="AF9" s="85">
        <f>'Scaling Parameters'!AF5+'Mining Breakdown'!AF235</f>
        <v>36721686597860.305</v>
      </c>
      <c r="AG9" s="85">
        <f>'Scaling Parameters'!AG5+'Mining Breakdown'!AG235</f>
        <v>37233065996347.961</v>
      </c>
      <c r="AH9" s="85">
        <f>'Scaling Parameters'!AH5+'Mining Breakdown'!AH235</f>
        <v>37759810237137.531</v>
      </c>
      <c r="AI9" s="85">
        <f>'Scaling Parameters'!AI5+'Mining Breakdown'!AI235</f>
        <v>38096010676337.18</v>
      </c>
    </row>
    <row r="10" spans="1:35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</row>
    <row r="11" spans="1:35" x14ac:dyDescent="0.2">
      <c r="A11" s="10"/>
      <c r="B11" s="85"/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</row>
    <row r="12" spans="1:35" x14ac:dyDescent="0.2">
      <c r="A12" s="10"/>
      <c r="B12" s="10"/>
      <c r="C12" s="10"/>
      <c r="D12" s="85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</row>
    <row r="13" spans="1:35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</row>
    <row r="14" spans="1:35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  <row r="15" spans="1:35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</row>
    <row r="16" spans="1:35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</row>
    <row r="17" spans="1:35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</row>
    <row r="18" spans="1:35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</row>
    <row r="19" spans="1:35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</row>
    <row r="20" spans="1:35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</row>
    <row r="21" spans="1:35" ht="15.75" customHeight="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</row>
    <row r="22" spans="1:35" ht="15.75" customHeight="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</row>
    <row r="23" spans="1:35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</row>
    <row r="24" spans="1:35" ht="15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</row>
    <row r="25" spans="1:35" ht="15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</row>
    <row r="26" spans="1:35" ht="15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</row>
    <row r="27" spans="1:35" ht="15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</row>
    <row r="28" spans="1:35" ht="15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</row>
    <row r="29" spans="1:35" ht="15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</row>
    <row r="30" spans="1:35" ht="15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</row>
    <row r="31" spans="1:35" ht="15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</row>
    <row r="32" spans="1:35" ht="15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</row>
    <row r="33" spans="1:35" ht="15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</row>
    <row r="34" spans="1:35" ht="15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</row>
    <row r="35" spans="1:35" ht="15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</row>
    <row r="36" spans="1:35" ht="15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</row>
    <row r="37" spans="1:35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</row>
    <row r="38" spans="1:35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</row>
    <row r="39" spans="1:35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</row>
    <row r="40" spans="1:35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</row>
    <row r="41" spans="1:35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</row>
    <row r="42" spans="1:35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</row>
    <row r="43" spans="1:35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</row>
    <row r="44" spans="1:35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</row>
    <row r="45" spans="1:35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</row>
    <row r="46" spans="1:35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</row>
    <row r="47" spans="1:35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</row>
    <row r="48" spans="1:35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</row>
    <row r="49" spans="1:35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</row>
    <row r="50" spans="1:35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</row>
    <row r="51" spans="1:35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</row>
    <row r="52" spans="1:35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</row>
    <row r="53" spans="1:35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</row>
    <row r="54" spans="1:35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</row>
    <row r="55" spans="1:35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</row>
    <row r="56" spans="1:35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</row>
    <row r="57" spans="1:35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</row>
    <row r="58" spans="1:35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</row>
    <row r="59" spans="1:35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</row>
    <row r="60" spans="1:35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</row>
    <row r="61" spans="1:35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</row>
    <row r="62" spans="1:35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</row>
    <row r="63" spans="1:35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</row>
    <row r="64" spans="1:35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</row>
    <row r="65" spans="1:35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</row>
    <row r="66" spans="1:35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</row>
    <row r="67" spans="1:35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</row>
    <row r="68" spans="1:35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</row>
    <row r="69" spans="1:35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</row>
    <row r="70" spans="1:35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</row>
    <row r="71" spans="1:35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</row>
    <row r="72" spans="1:35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</row>
    <row r="73" spans="1:35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</row>
    <row r="74" spans="1:35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</row>
    <row r="75" spans="1:35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</row>
    <row r="76" spans="1:35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5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5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5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5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5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5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5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5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5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5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5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5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5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5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5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</row>
    <row r="92" spans="1:35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</row>
    <row r="93" spans="1:35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</row>
    <row r="94" spans="1:35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</row>
    <row r="95" spans="1:35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</row>
    <row r="96" spans="1:35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</row>
    <row r="97" spans="1:35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</row>
    <row r="98" spans="1:35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</row>
    <row r="99" spans="1:35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</row>
    <row r="100" spans="1:35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</row>
    <row r="101" spans="1:35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</row>
    <row r="102" spans="1:35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</row>
    <row r="103" spans="1:35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</row>
    <row r="104" spans="1:35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spans="1:35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</row>
    <row r="106" spans="1:35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</row>
    <row r="107" spans="1:35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</row>
    <row r="108" spans="1:35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</row>
    <row r="109" spans="1:35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</row>
    <row r="110" spans="1:35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</row>
    <row r="111" spans="1:35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</row>
    <row r="112" spans="1:35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</row>
    <row r="113" spans="1:35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</row>
    <row r="114" spans="1:35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</row>
    <row r="115" spans="1:35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</row>
    <row r="116" spans="1:35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</row>
    <row r="117" spans="1:35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</row>
    <row r="118" spans="1:35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</row>
    <row r="119" spans="1:35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</row>
    <row r="120" spans="1:35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</row>
    <row r="121" spans="1:35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</row>
    <row r="122" spans="1:35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spans="1:35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</row>
    <row r="124" spans="1:35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</row>
    <row r="125" spans="1:35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</row>
    <row r="126" spans="1:35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</row>
    <row r="127" spans="1:35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</row>
    <row r="128" spans="1:35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</row>
    <row r="129" spans="1:35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</row>
    <row r="130" spans="1:35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</row>
    <row r="131" spans="1:35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</row>
    <row r="132" spans="1:35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</row>
    <row r="133" spans="1:35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</row>
    <row r="134" spans="1:35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</row>
    <row r="135" spans="1:35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</row>
    <row r="136" spans="1:35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</row>
    <row r="137" spans="1:35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</row>
    <row r="138" spans="1:35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</row>
    <row r="139" spans="1:35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</row>
    <row r="140" spans="1:35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</row>
    <row r="141" spans="1:35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</row>
    <row r="142" spans="1:35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</row>
    <row r="143" spans="1:35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</row>
    <row r="144" spans="1:35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</row>
    <row r="145" spans="1:35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</row>
    <row r="146" spans="1:35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</row>
    <row r="147" spans="1:35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</row>
    <row r="148" spans="1:35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</row>
    <row r="149" spans="1:35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</row>
    <row r="150" spans="1:35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</row>
    <row r="151" spans="1:35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</row>
    <row r="152" spans="1:35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</row>
    <row r="153" spans="1:35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</row>
    <row r="154" spans="1:35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</row>
    <row r="155" spans="1:35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</row>
    <row r="156" spans="1:35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</row>
    <row r="157" spans="1:35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</row>
    <row r="158" spans="1:35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</row>
    <row r="159" spans="1:35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</row>
    <row r="160" spans="1:35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</row>
    <row r="161" spans="1:35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</row>
    <row r="162" spans="1:35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</row>
    <row r="163" spans="1:35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</row>
    <row r="164" spans="1:35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</row>
    <row r="165" spans="1:35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</row>
    <row r="166" spans="1:35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</row>
    <row r="167" spans="1:35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</row>
    <row r="168" spans="1:35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</row>
    <row r="169" spans="1:35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</row>
    <row r="170" spans="1:35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</row>
    <row r="171" spans="1:35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</row>
    <row r="172" spans="1:35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</row>
    <row r="173" spans="1:35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</row>
    <row r="174" spans="1:35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</row>
    <row r="175" spans="1:35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</row>
    <row r="176" spans="1:35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</row>
    <row r="177" spans="1:35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</row>
    <row r="178" spans="1:35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</row>
    <row r="179" spans="1:35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</row>
    <row r="180" spans="1:35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</row>
    <row r="181" spans="1:35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</row>
    <row r="182" spans="1:35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</row>
    <row r="183" spans="1:35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</row>
    <row r="184" spans="1:35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</row>
    <row r="185" spans="1:35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</row>
    <row r="186" spans="1:35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</row>
    <row r="187" spans="1:35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</row>
    <row r="188" spans="1:35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</row>
    <row r="189" spans="1:35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</row>
    <row r="190" spans="1:35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</row>
    <row r="191" spans="1:35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</row>
    <row r="192" spans="1:35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</row>
    <row r="193" spans="1:35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</row>
    <row r="194" spans="1:35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</row>
    <row r="195" spans="1:35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</row>
    <row r="196" spans="1:35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</row>
    <row r="197" spans="1:35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</row>
    <row r="198" spans="1:35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</row>
    <row r="199" spans="1:35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</row>
    <row r="200" spans="1:35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</row>
    <row r="201" spans="1:35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</row>
    <row r="202" spans="1:35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</row>
    <row r="203" spans="1:35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</row>
    <row r="204" spans="1:35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</row>
    <row r="205" spans="1:35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</row>
    <row r="206" spans="1:35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</row>
    <row r="207" spans="1:35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</row>
    <row r="208" spans="1:35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</row>
    <row r="209" spans="1:35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</row>
    <row r="210" spans="1:35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</row>
    <row r="211" spans="1:35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</row>
    <row r="212" spans="1:35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</row>
    <row r="213" spans="1:35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</row>
    <row r="214" spans="1:35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</row>
    <row r="215" spans="1:35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</row>
    <row r="216" spans="1:35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</row>
    <row r="217" spans="1:35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</row>
    <row r="218" spans="1:35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</row>
    <row r="219" spans="1:35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</row>
    <row r="220" spans="1:35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</row>
    <row r="221" spans="1:35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</row>
    <row r="222" spans="1:35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</row>
    <row r="223" spans="1:35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</row>
    <row r="224" spans="1:35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</row>
    <row r="225" spans="1:35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</row>
    <row r="226" spans="1:35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</row>
    <row r="227" spans="1:35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</row>
    <row r="228" spans="1:35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</row>
    <row r="229" spans="1:35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</row>
    <row r="230" spans="1:35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</row>
    <row r="231" spans="1:35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</row>
    <row r="232" spans="1:35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</row>
    <row r="233" spans="1:35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</row>
    <row r="234" spans="1:35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</row>
    <row r="235" spans="1:35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</row>
    <row r="236" spans="1:35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</row>
    <row r="237" spans="1:35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</row>
    <row r="238" spans="1:35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</row>
    <row r="239" spans="1:35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</row>
    <row r="240" spans="1:35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</row>
    <row r="241" spans="1:35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</row>
    <row r="242" spans="1:35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</row>
    <row r="243" spans="1:35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</row>
    <row r="244" spans="1:35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</row>
    <row r="245" spans="1:35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</row>
    <row r="246" spans="1:35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</row>
    <row r="247" spans="1:35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</row>
    <row r="248" spans="1:35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</row>
    <row r="249" spans="1:35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</row>
    <row r="250" spans="1:35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</row>
    <row r="251" spans="1:35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</row>
    <row r="252" spans="1:35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</row>
    <row r="253" spans="1:35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</row>
    <row r="254" spans="1:35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</row>
    <row r="255" spans="1:35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</row>
    <row r="256" spans="1:35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</row>
    <row r="257" spans="1:35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</row>
    <row r="258" spans="1:35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</row>
    <row r="259" spans="1:35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</row>
    <row r="260" spans="1:35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</row>
    <row r="261" spans="1:35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</row>
    <row r="262" spans="1:35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</row>
    <row r="263" spans="1:35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</row>
    <row r="264" spans="1:35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</row>
    <row r="265" spans="1:35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</row>
    <row r="266" spans="1:35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</row>
    <row r="267" spans="1:35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</row>
    <row r="268" spans="1:35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</row>
    <row r="269" spans="1:35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</row>
    <row r="270" spans="1:35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</row>
    <row r="271" spans="1:35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</row>
    <row r="272" spans="1:35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</row>
    <row r="273" spans="1:35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</row>
    <row r="274" spans="1:35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</row>
    <row r="275" spans="1:35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</row>
    <row r="276" spans="1:35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</row>
    <row r="277" spans="1:35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</row>
    <row r="278" spans="1:35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</row>
    <row r="279" spans="1:35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</row>
    <row r="280" spans="1:35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</row>
    <row r="281" spans="1:35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</row>
    <row r="282" spans="1:35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</row>
    <row r="283" spans="1:35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</row>
    <row r="284" spans="1:35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</row>
    <row r="285" spans="1:35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</row>
    <row r="286" spans="1:35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</row>
    <row r="287" spans="1:35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</row>
    <row r="288" spans="1:35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</row>
    <row r="289" spans="1:35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</row>
    <row r="290" spans="1:35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</row>
    <row r="291" spans="1:35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</row>
    <row r="292" spans="1:35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</row>
    <row r="293" spans="1:35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</row>
    <row r="294" spans="1:35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</row>
    <row r="295" spans="1:35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</row>
    <row r="296" spans="1:35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</row>
    <row r="297" spans="1:35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</row>
    <row r="298" spans="1:35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</row>
    <row r="299" spans="1:35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</row>
    <row r="300" spans="1:35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</row>
    <row r="301" spans="1:35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</row>
    <row r="302" spans="1:35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</row>
    <row r="303" spans="1:35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</row>
    <row r="304" spans="1:35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</row>
    <row r="305" spans="1:35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</row>
    <row r="306" spans="1:35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</row>
    <row r="307" spans="1:35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</row>
    <row r="308" spans="1:35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</row>
    <row r="309" spans="1:35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</row>
    <row r="310" spans="1:35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</row>
    <row r="311" spans="1:35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</row>
    <row r="312" spans="1:35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</row>
    <row r="313" spans="1:35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</row>
    <row r="314" spans="1:35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</row>
    <row r="315" spans="1:35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</row>
    <row r="316" spans="1:35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</row>
    <row r="317" spans="1:35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</row>
    <row r="318" spans="1:35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</row>
    <row r="319" spans="1:35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</row>
    <row r="320" spans="1:35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</row>
    <row r="321" spans="1:35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</row>
    <row r="322" spans="1:35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</row>
    <row r="323" spans="1:35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</row>
    <row r="324" spans="1:35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</row>
    <row r="325" spans="1:35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</row>
    <row r="326" spans="1:35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</row>
    <row r="327" spans="1:35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</row>
    <row r="328" spans="1:35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</row>
    <row r="329" spans="1:35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</row>
    <row r="330" spans="1:35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</row>
    <row r="331" spans="1:35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</row>
    <row r="332" spans="1:35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</row>
    <row r="333" spans="1:35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</row>
    <row r="334" spans="1:35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</row>
    <row r="335" spans="1:35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</row>
    <row r="336" spans="1:35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</row>
    <row r="337" spans="1:35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</row>
    <row r="338" spans="1:35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</row>
    <row r="339" spans="1:35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</row>
    <row r="340" spans="1:35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</row>
    <row r="341" spans="1:35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</row>
    <row r="342" spans="1:35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</row>
    <row r="343" spans="1:35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</row>
    <row r="344" spans="1:35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</row>
    <row r="345" spans="1:35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</row>
    <row r="346" spans="1:35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</row>
    <row r="347" spans="1:35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</row>
    <row r="348" spans="1:35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</row>
    <row r="349" spans="1:35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</row>
    <row r="350" spans="1:35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</row>
    <row r="351" spans="1:35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</row>
    <row r="352" spans="1:35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</row>
    <row r="353" spans="1:35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</row>
    <row r="354" spans="1:35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</row>
    <row r="355" spans="1:35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</row>
    <row r="356" spans="1:35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</row>
    <row r="357" spans="1:35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</row>
    <row r="358" spans="1:35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</row>
    <row r="359" spans="1:35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</row>
    <row r="360" spans="1:35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</row>
    <row r="361" spans="1:35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</row>
    <row r="362" spans="1:35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</row>
    <row r="363" spans="1:35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</row>
    <row r="364" spans="1:35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</row>
    <row r="365" spans="1:35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</row>
    <row r="366" spans="1:35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</row>
    <row r="367" spans="1:35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</row>
    <row r="368" spans="1:35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</row>
    <row r="369" spans="1:35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</row>
    <row r="370" spans="1:35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</row>
    <row r="371" spans="1:35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</row>
    <row r="372" spans="1:35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</row>
    <row r="373" spans="1:35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</row>
    <row r="374" spans="1:35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</row>
    <row r="375" spans="1:35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</row>
    <row r="376" spans="1:35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</row>
    <row r="377" spans="1:35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</row>
    <row r="378" spans="1:35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</row>
    <row r="379" spans="1:35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</row>
    <row r="380" spans="1:35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</row>
    <row r="381" spans="1:35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</row>
    <row r="382" spans="1:35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</row>
    <row r="383" spans="1:35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</row>
    <row r="384" spans="1:35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</row>
    <row r="385" spans="1:35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</row>
    <row r="386" spans="1:35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</row>
    <row r="387" spans="1:35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</row>
    <row r="388" spans="1:35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</row>
    <row r="389" spans="1:35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</row>
    <row r="390" spans="1:35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</row>
    <row r="391" spans="1:35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</row>
    <row r="392" spans="1:35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</row>
    <row r="393" spans="1:35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</row>
    <row r="394" spans="1:35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</row>
    <row r="395" spans="1:35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</row>
    <row r="396" spans="1:35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</row>
    <row r="397" spans="1:35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</row>
    <row r="398" spans="1:35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</row>
    <row r="399" spans="1:35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</row>
    <row r="400" spans="1:35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</row>
    <row r="401" spans="1:35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</row>
    <row r="402" spans="1:35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</row>
    <row r="403" spans="1:35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</row>
    <row r="404" spans="1:35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</row>
    <row r="405" spans="1:35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</row>
    <row r="406" spans="1:35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</row>
    <row r="407" spans="1:35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</row>
    <row r="408" spans="1:35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</row>
    <row r="409" spans="1:35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</row>
    <row r="410" spans="1:35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</row>
    <row r="411" spans="1:35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</row>
    <row r="412" spans="1:35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</row>
    <row r="413" spans="1:35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</row>
    <row r="414" spans="1:35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</row>
    <row r="415" spans="1:35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</row>
    <row r="416" spans="1:35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</row>
    <row r="417" spans="1:35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</row>
    <row r="418" spans="1:35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</row>
    <row r="419" spans="1:35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</row>
    <row r="420" spans="1:35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</row>
    <row r="421" spans="1:35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</row>
    <row r="422" spans="1:35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</row>
    <row r="423" spans="1:35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</row>
    <row r="424" spans="1:35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</row>
    <row r="425" spans="1:35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</row>
    <row r="426" spans="1:35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</row>
    <row r="427" spans="1:35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</row>
    <row r="428" spans="1:35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</row>
    <row r="429" spans="1:35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</row>
    <row r="430" spans="1:35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</row>
    <row r="431" spans="1:35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</row>
    <row r="432" spans="1:35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</row>
    <row r="433" spans="1:35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</row>
    <row r="434" spans="1:35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</row>
    <row r="435" spans="1:35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</row>
    <row r="436" spans="1:35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</row>
    <row r="437" spans="1:35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</row>
    <row r="438" spans="1:35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</row>
    <row r="439" spans="1:35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</row>
    <row r="440" spans="1:35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</row>
    <row r="441" spans="1:35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</row>
    <row r="442" spans="1:35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</row>
    <row r="443" spans="1:35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</row>
    <row r="444" spans="1:35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</row>
    <row r="445" spans="1:35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</row>
    <row r="446" spans="1:35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</row>
    <row r="447" spans="1:35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</row>
    <row r="448" spans="1:35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</row>
    <row r="449" spans="1:35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</row>
    <row r="450" spans="1:35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</row>
    <row r="451" spans="1:35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</row>
    <row r="452" spans="1:35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</row>
    <row r="453" spans="1:35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</row>
    <row r="454" spans="1:35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</row>
    <row r="455" spans="1:35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</row>
    <row r="456" spans="1:35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</row>
    <row r="457" spans="1:35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</row>
    <row r="458" spans="1:35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</row>
    <row r="459" spans="1:35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</row>
    <row r="460" spans="1:35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</row>
    <row r="461" spans="1:35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</row>
    <row r="462" spans="1:35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</row>
    <row r="463" spans="1:35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</row>
    <row r="464" spans="1:35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</row>
    <row r="465" spans="1:35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</row>
    <row r="466" spans="1:35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</row>
    <row r="467" spans="1:35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</row>
    <row r="468" spans="1:35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</row>
    <row r="469" spans="1:35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</row>
    <row r="470" spans="1:35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</row>
    <row r="471" spans="1:35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</row>
    <row r="472" spans="1:35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</row>
    <row r="473" spans="1:35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</row>
    <row r="474" spans="1:35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</row>
    <row r="475" spans="1:35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</row>
    <row r="476" spans="1:35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</row>
    <row r="477" spans="1:35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</row>
    <row r="478" spans="1:35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</row>
    <row r="479" spans="1:35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</row>
    <row r="480" spans="1:35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</row>
    <row r="481" spans="1:35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</row>
    <row r="482" spans="1:35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</row>
    <row r="483" spans="1:35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</row>
    <row r="484" spans="1:35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</row>
    <row r="485" spans="1:35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</row>
    <row r="486" spans="1:35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</row>
    <row r="487" spans="1:35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</row>
    <row r="488" spans="1:35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</row>
    <row r="489" spans="1:35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</row>
    <row r="490" spans="1:35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</row>
    <row r="491" spans="1:35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</row>
    <row r="492" spans="1:35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</row>
    <row r="493" spans="1:35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</row>
    <row r="494" spans="1:35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</row>
    <row r="495" spans="1:35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</row>
    <row r="496" spans="1:35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</row>
    <row r="497" spans="1:35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</row>
    <row r="498" spans="1:35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</row>
    <row r="499" spans="1:35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</row>
    <row r="500" spans="1:35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</row>
    <row r="501" spans="1:35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</row>
    <row r="502" spans="1:35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</row>
    <row r="503" spans="1:35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</row>
    <row r="504" spans="1:35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</row>
    <row r="505" spans="1:35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</row>
    <row r="506" spans="1:35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</row>
    <row r="507" spans="1:35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</row>
    <row r="508" spans="1:35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</row>
    <row r="509" spans="1:35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</row>
    <row r="510" spans="1:35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</row>
    <row r="511" spans="1:35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</row>
    <row r="512" spans="1:35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</row>
    <row r="513" spans="1:35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</row>
    <row r="514" spans="1:35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</row>
    <row r="515" spans="1:35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</row>
    <row r="516" spans="1:35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</row>
    <row r="517" spans="1:35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</row>
    <row r="518" spans="1:35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</row>
    <row r="519" spans="1:35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</row>
    <row r="520" spans="1:35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</row>
    <row r="521" spans="1:35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</row>
    <row r="522" spans="1:35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</row>
    <row r="523" spans="1:35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</row>
    <row r="524" spans="1:35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</row>
    <row r="525" spans="1:35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</row>
    <row r="526" spans="1:35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</row>
    <row r="527" spans="1:35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</row>
    <row r="528" spans="1:35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</row>
    <row r="529" spans="1:35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</row>
    <row r="530" spans="1:35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</row>
    <row r="531" spans="1:35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</row>
    <row r="532" spans="1:35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</row>
    <row r="533" spans="1:35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</row>
    <row r="534" spans="1:35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</row>
    <row r="535" spans="1:35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</row>
    <row r="536" spans="1:35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</row>
    <row r="537" spans="1:35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</row>
    <row r="538" spans="1:35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</row>
    <row r="539" spans="1:35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</row>
    <row r="540" spans="1:35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</row>
    <row r="541" spans="1:35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</row>
    <row r="542" spans="1:35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</row>
    <row r="543" spans="1:35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</row>
    <row r="544" spans="1:35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</row>
    <row r="545" spans="1:35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</row>
    <row r="546" spans="1:35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</row>
    <row r="547" spans="1:35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</row>
    <row r="548" spans="1:35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</row>
    <row r="549" spans="1:35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</row>
    <row r="550" spans="1:35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</row>
    <row r="551" spans="1:35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</row>
    <row r="552" spans="1:35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</row>
    <row r="553" spans="1:35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</row>
    <row r="554" spans="1:35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</row>
    <row r="555" spans="1:35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</row>
    <row r="556" spans="1:35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</row>
    <row r="557" spans="1:35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</row>
    <row r="558" spans="1:35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</row>
    <row r="559" spans="1:35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</row>
    <row r="560" spans="1:35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</row>
    <row r="561" spans="1:35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</row>
    <row r="562" spans="1:35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</row>
    <row r="563" spans="1:35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</row>
    <row r="564" spans="1:35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</row>
    <row r="565" spans="1:35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</row>
    <row r="566" spans="1:35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</row>
    <row r="567" spans="1:35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</row>
    <row r="568" spans="1:35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</row>
    <row r="569" spans="1:35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</row>
    <row r="570" spans="1:35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</row>
    <row r="571" spans="1:35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</row>
    <row r="572" spans="1:35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</row>
    <row r="573" spans="1:35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</row>
    <row r="574" spans="1:35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</row>
    <row r="575" spans="1:35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</row>
    <row r="576" spans="1:35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</row>
    <row r="577" spans="1:35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</row>
    <row r="578" spans="1:35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</row>
    <row r="579" spans="1:35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</row>
    <row r="580" spans="1:35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</row>
    <row r="581" spans="1:35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</row>
    <row r="582" spans="1:35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</row>
    <row r="583" spans="1:35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</row>
    <row r="584" spans="1:35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</row>
    <row r="585" spans="1:35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</row>
    <row r="586" spans="1:35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</row>
    <row r="587" spans="1:35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</row>
    <row r="588" spans="1:35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</row>
    <row r="589" spans="1:35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</row>
    <row r="590" spans="1:35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</row>
    <row r="591" spans="1:35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</row>
    <row r="592" spans="1:35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</row>
    <row r="593" spans="1:35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</row>
    <row r="594" spans="1:35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</row>
    <row r="595" spans="1:35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</row>
    <row r="596" spans="1:35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</row>
    <row r="597" spans="1:35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</row>
    <row r="598" spans="1:35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</row>
    <row r="599" spans="1:35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</row>
    <row r="600" spans="1:35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</row>
    <row r="601" spans="1:35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</row>
    <row r="602" spans="1:35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</row>
    <row r="603" spans="1:35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</row>
    <row r="604" spans="1:35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</row>
    <row r="605" spans="1:35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</row>
    <row r="606" spans="1:35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</row>
    <row r="607" spans="1:35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</row>
    <row r="608" spans="1:35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</row>
    <row r="609" spans="1:35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</row>
    <row r="610" spans="1:35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</row>
    <row r="611" spans="1:35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</row>
    <row r="612" spans="1:35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</row>
    <row r="613" spans="1:35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</row>
    <row r="614" spans="1:35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</row>
    <row r="615" spans="1:35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</row>
    <row r="616" spans="1:35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</row>
    <row r="617" spans="1:35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</row>
    <row r="618" spans="1:35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spans="1:35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spans="1:35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</row>
    <row r="621" spans="1:35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</row>
    <row r="622" spans="1:35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</row>
    <row r="623" spans="1:35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</row>
    <row r="624" spans="1:35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</row>
    <row r="625" spans="1:35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</row>
    <row r="626" spans="1:35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</row>
    <row r="627" spans="1:35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</row>
    <row r="628" spans="1:35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</row>
    <row r="629" spans="1:35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</row>
    <row r="630" spans="1:35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</row>
    <row r="631" spans="1:35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</row>
    <row r="632" spans="1:35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</row>
    <row r="633" spans="1:35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</row>
    <row r="634" spans="1:35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</row>
    <row r="635" spans="1:35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</row>
    <row r="636" spans="1:35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</row>
    <row r="637" spans="1:35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</row>
    <row r="638" spans="1:35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</row>
    <row r="639" spans="1:35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</row>
    <row r="640" spans="1:35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</row>
    <row r="641" spans="1:35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</row>
    <row r="642" spans="1:35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</row>
    <row r="643" spans="1:35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</row>
    <row r="644" spans="1:35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</row>
    <row r="645" spans="1:35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</row>
    <row r="646" spans="1:35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</row>
    <row r="647" spans="1:35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</row>
    <row r="648" spans="1:35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</row>
    <row r="649" spans="1:35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</row>
    <row r="650" spans="1:35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</row>
    <row r="651" spans="1:35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</row>
    <row r="652" spans="1:35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</row>
    <row r="653" spans="1:35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</row>
    <row r="654" spans="1:35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</row>
    <row r="655" spans="1:35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</row>
    <row r="656" spans="1:35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</row>
    <row r="657" spans="1:35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</row>
    <row r="658" spans="1:35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</row>
    <row r="659" spans="1:35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</row>
    <row r="660" spans="1:35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</row>
    <row r="661" spans="1:35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</row>
    <row r="662" spans="1:35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</row>
    <row r="663" spans="1:35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</row>
    <row r="664" spans="1:35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</row>
    <row r="665" spans="1:35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</row>
    <row r="666" spans="1:35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</row>
    <row r="667" spans="1:35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</row>
    <row r="668" spans="1:35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</row>
    <row r="669" spans="1:35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</row>
    <row r="670" spans="1:35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</row>
    <row r="671" spans="1:35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</row>
    <row r="672" spans="1:35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</row>
    <row r="673" spans="1:35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</row>
    <row r="674" spans="1:35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</row>
    <row r="675" spans="1:35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</row>
    <row r="676" spans="1:35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</row>
    <row r="677" spans="1:35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</row>
    <row r="678" spans="1:35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</row>
    <row r="679" spans="1:35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</row>
    <row r="680" spans="1:35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</row>
    <row r="681" spans="1:35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</row>
    <row r="682" spans="1:35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</row>
    <row r="683" spans="1:35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</row>
    <row r="684" spans="1:35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</row>
    <row r="685" spans="1:35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</row>
    <row r="686" spans="1:35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</row>
    <row r="687" spans="1:35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</row>
    <row r="688" spans="1:35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</row>
    <row r="689" spans="1:35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</row>
    <row r="690" spans="1:35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</row>
    <row r="691" spans="1:35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</row>
    <row r="692" spans="1:35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</row>
    <row r="693" spans="1:35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</row>
    <row r="694" spans="1:35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</row>
    <row r="695" spans="1:35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</row>
    <row r="696" spans="1:35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</row>
    <row r="697" spans="1:35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</row>
    <row r="698" spans="1:35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</row>
    <row r="699" spans="1:35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</row>
    <row r="700" spans="1:35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</row>
    <row r="701" spans="1:35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</row>
    <row r="702" spans="1:35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</row>
    <row r="703" spans="1:35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</row>
    <row r="704" spans="1:35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</row>
    <row r="705" spans="1:35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</row>
    <row r="706" spans="1:35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</row>
    <row r="707" spans="1:35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</row>
    <row r="708" spans="1:35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</row>
    <row r="709" spans="1:35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</row>
    <row r="710" spans="1:35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</row>
    <row r="711" spans="1:35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</row>
    <row r="712" spans="1:35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</row>
    <row r="713" spans="1:35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</row>
    <row r="714" spans="1:35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</row>
    <row r="715" spans="1:35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</row>
    <row r="716" spans="1:35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</row>
    <row r="717" spans="1:35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</row>
    <row r="718" spans="1:35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</row>
    <row r="719" spans="1:35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</row>
    <row r="720" spans="1:35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</row>
    <row r="721" spans="1:35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</row>
    <row r="722" spans="1:35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</row>
    <row r="723" spans="1:35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</row>
    <row r="724" spans="1:35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</row>
    <row r="725" spans="1:35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</row>
    <row r="726" spans="1:35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</row>
    <row r="727" spans="1:35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</row>
    <row r="728" spans="1:35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</row>
    <row r="729" spans="1:35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</row>
    <row r="730" spans="1:35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</row>
    <row r="731" spans="1:35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</row>
    <row r="732" spans="1:35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</row>
    <row r="733" spans="1:35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</row>
    <row r="734" spans="1:35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</row>
    <row r="735" spans="1:35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</row>
    <row r="736" spans="1:35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</row>
    <row r="737" spans="1:35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</row>
    <row r="738" spans="1:35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</row>
    <row r="739" spans="1:35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</row>
    <row r="740" spans="1:35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</row>
    <row r="741" spans="1:35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</row>
    <row r="742" spans="1:35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</row>
    <row r="743" spans="1:35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</row>
    <row r="744" spans="1:35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</row>
    <row r="745" spans="1:35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</row>
    <row r="746" spans="1:35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</row>
    <row r="747" spans="1:35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</row>
    <row r="748" spans="1:35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</row>
    <row r="749" spans="1:35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</row>
    <row r="750" spans="1:35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</row>
    <row r="751" spans="1:35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</row>
    <row r="752" spans="1:35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</row>
    <row r="753" spans="1:35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</row>
    <row r="754" spans="1:35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</row>
    <row r="755" spans="1:35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</row>
    <row r="756" spans="1:35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</row>
    <row r="757" spans="1:35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</row>
    <row r="758" spans="1:35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</row>
    <row r="759" spans="1:35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</row>
    <row r="760" spans="1:35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</row>
    <row r="761" spans="1:35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</row>
    <row r="762" spans="1:35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</row>
    <row r="763" spans="1:35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</row>
    <row r="764" spans="1:35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</row>
    <row r="765" spans="1:35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</row>
    <row r="766" spans="1:35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</row>
    <row r="767" spans="1:35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</row>
    <row r="768" spans="1:35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</row>
    <row r="769" spans="1:35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</row>
    <row r="770" spans="1:35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</row>
    <row r="771" spans="1:35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</row>
    <row r="772" spans="1:35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</row>
    <row r="773" spans="1:35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</row>
    <row r="774" spans="1:35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</row>
    <row r="775" spans="1:35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</row>
    <row r="776" spans="1:35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</row>
    <row r="777" spans="1:35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</row>
    <row r="778" spans="1:35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</row>
    <row r="779" spans="1:35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</row>
    <row r="780" spans="1:35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</row>
    <row r="781" spans="1:35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</row>
    <row r="782" spans="1:35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</row>
    <row r="783" spans="1:35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</row>
    <row r="784" spans="1:35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</row>
    <row r="785" spans="1:35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</row>
    <row r="786" spans="1:35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</row>
    <row r="787" spans="1:35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</row>
    <row r="788" spans="1:35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</row>
    <row r="789" spans="1:35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</row>
    <row r="790" spans="1:35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</row>
    <row r="791" spans="1:35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</row>
    <row r="792" spans="1:35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</row>
    <row r="793" spans="1:35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</row>
    <row r="794" spans="1:35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</row>
    <row r="795" spans="1:35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</row>
    <row r="796" spans="1:35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</row>
    <row r="797" spans="1:35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</row>
    <row r="798" spans="1:35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</row>
    <row r="799" spans="1:35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</row>
    <row r="800" spans="1:35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</row>
    <row r="801" spans="1:35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</row>
    <row r="802" spans="1:35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</row>
    <row r="803" spans="1:35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</row>
    <row r="804" spans="1:35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</row>
    <row r="805" spans="1:35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</row>
    <row r="806" spans="1:35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</row>
    <row r="807" spans="1:35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</row>
    <row r="808" spans="1:35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</row>
    <row r="809" spans="1:35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</row>
    <row r="810" spans="1:35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</row>
    <row r="811" spans="1:35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</row>
    <row r="812" spans="1:35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</row>
    <row r="813" spans="1:35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</row>
    <row r="814" spans="1:35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</row>
    <row r="815" spans="1:35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</row>
    <row r="816" spans="1:35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</row>
    <row r="817" spans="1:35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</row>
    <row r="818" spans="1:35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</row>
    <row r="819" spans="1:35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</row>
    <row r="820" spans="1:35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</row>
    <row r="821" spans="1:35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</row>
    <row r="822" spans="1:35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</row>
    <row r="823" spans="1:35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</row>
    <row r="824" spans="1:35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</row>
    <row r="825" spans="1:35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</row>
    <row r="826" spans="1:35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</row>
    <row r="827" spans="1:35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</row>
    <row r="828" spans="1:35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</row>
    <row r="829" spans="1:35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</row>
    <row r="830" spans="1:35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</row>
    <row r="831" spans="1:35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</row>
    <row r="832" spans="1:35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</row>
    <row r="833" spans="1:35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</row>
    <row r="834" spans="1:35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</row>
    <row r="835" spans="1:35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</row>
    <row r="836" spans="1:35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</row>
    <row r="837" spans="1:35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</row>
    <row r="838" spans="1:35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</row>
    <row r="839" spans="1:35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</row>
    <row r="840" spans="1:35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</row>
    <row r="841" spans="1:35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</row>
    <row r="842" spans="1:35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</row>
    <row r="843" spans="1:35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</row>
    <row r="844" spans="1:35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</row>
    <row r="845" spans="1:35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</row>
    <row r="846" spans="1:35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</row>
    <row r="847" spans="1:35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</row>
    <row r="848" spans="1:35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</row>
    <row r="849" spans="1:35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</row>
    <row r="850" spans="1:35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</row>
    <row r="851" spans="1:35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</row>
    <row r="852" spans="1:35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</row>
    <row r="853" spans="1:35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</row>
    <row r="854" spans="1:35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</row>
    <row r="855" spans="1:35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</row>
    <row r="856" spans="1:35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</row>
    <row r="857" spans="1:35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</row>
    <row r="858" spans="1:35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</row>
    <row r="859" spans="1:35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</row>
    <row r="860" spans="1:35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</row>
    <row r="861" spans="1:35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</row>
    <row r="862" spans="1:35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</row>
    <row r="863" spans="1:35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</row>
    <row r="864" spans="1:35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</row>
    <row r="865" spans="1:35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</row>
    <row r="866" spans="1:35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</row>
    <row r="867" spans="1:35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</row>
    <row r="868" spans="1:35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</row>
    <row r="869" spans="1:35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</row>
    <row r="870" spans="1:35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</row>
    <row r="871" spans="1:35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</row>
    <row r="872" spans="1:35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</row>
    <row r="873" spans="1:35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</row>
    <row r="874" spans="1:35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</row>
    <row r="875" spans="1:35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</row>
    <row r="876" spans="1:35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</row>
    <row r="877" spans="1:35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</row>
    <row r="878" spans="1:35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</row>
    <row r="879" spans="1:35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</row>
    <row r="880" spans="1:35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</row>
    <row r="881" spans="1:35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</row>
    <row r="882" spans="1:35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</row>
    <row r="883" spans="1:35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</row>
    <row r="884" spans="1:35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</row>
    <row r="885" spans="1:35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</row>
    <row r="886" spans="1:35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</row>
    <row r="887" spans="1:35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</row>
    <row r="888" spans="1:35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</row>
    <row r="889" spans="1:35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</row>
    <row r="890" spans="1:35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</row>
    <row r="891" spans="1:35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</row>
    <row r="892" spans="1:35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</row>
    <row r="893" spans="1:35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</row>
    <row r="894" spans="1:35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</row>
    <row r="895" spans="1:35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</row>
    <row r="896" spans="1:35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</row>
    <row r="897" spans="1:35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</row>
    <row r="898" spans="1:35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</row>
    <row r="899" spans="1:35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</row>
    <row r="900" spans="1:35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</row>
    <row r="901" spans="1:35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</row>
    <row r="902" spans="1:35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</row>
    <row r="903" spans="1:35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</row>
    <row r="904" spans="1:35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</row>
    <row r="905" spans="1:35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</row>
    <row r="906" spans="1:35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</row>
    <row r="907" spans="1:35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</row>
    <row r="908" spans="1:35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</row>
    <row r="909" spans="1:35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</row>
    <row r="910" spans="1:35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</row>
    <row r="911" spans="1:35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</row>
    <row r="912" spans="1:35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</row>
    <row r="913" spans="1:35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</row>
    <row r="914" spans="1:35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</row>
    <row r="915" spans="1:35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</row>
    <row r="916" spans="1:35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</row>
    <row r="917" spans="1:35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</row>
    <row r="918" spans="1:35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</row>
    <row r="919" spans="1:35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</row>
    <row r="920" spans="1:35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</row>
    <row r="921" spans="1:35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</row>
    <row r="922" spans="1:35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</row>
    <row r="923" spans="1:35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</row>
    <row r="924" spans="1:35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</row>
    <row r="925" spans="1:35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</row>
    <row r="926" spans="1:35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</row>
    <row r="927" spans="1:35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</row>
    <row r="928" spans="1:35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</row>
    <row r="929" spans="1:35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</row>
    <row r="930" spans="1:35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</row>
    <row r="931" spans="1:35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</row>
    <row r="932" spans="1:35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</row>
    <row r="933" spans="1:35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</row>
    <row r="934" spans="1:35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</row>
    <row r="935" spans="1:35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</row>
    <row r="936" spans="1:35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</row>
    <row r="937" spans="1:35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</row>
    <row r="938" spans="1:35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</row>
    <row r="939" spans="1:35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</row>
    <row r="940" spans="1:35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</row>
    <row r="941" spans="1:35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</row>
    <row r="942" spans="1:35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</row>
    <row r="943" spans="1:35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</row>
    <row r="944" spans="1:35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</row>
    <row r="945" spans="1:35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</row>
    <row r="946" spans="1:35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</row>
    <row r="947" spans="1:35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</row>
    <row r="948" spans="1:35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</row>
    <row r="949" spans="1:35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</row>
    <row r="950" spans="1:35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</row>
    <row r="951" spans="1:35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</row>
    <row r="952" spans="1:35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</row>
    <row r="953" spans="1:35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</row>
    <row r="954" spans="1:35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</row>
    <row r="955" spans="1:35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</row>
    <row r="956" spans="1:35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</row>
    <row r="957" spans="1:35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</row>
    <row r="958" spans="1:35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</row>
    <row r="959" spans="1:35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</row>
    <row r="960" spans="1:35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</row>
    <row r="961" spans="1:35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</row>
    <row r="962" spans="1:35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</row>
    <row r="963" spans="1:35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</row>
    <row r="964" spans="1:35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</row>
    <row r="965" spans="1:35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</row>
    <row r="966" spans="1:35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</row>
    <row r="967" spans="1:35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</row>
    <row r="968" spans="1:35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</row>
    <row r="969" spans="1:35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</row>
    <row r="970" spans="1:35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</row>
    <row r="971" spans="1:35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</row>
    <row r="972" spans="1:35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</row>
    <row r="973" spans="1:35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</row>
    <row r="974" spans="1:35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</row>
    <row r="975" spans="1:35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</row>
    <row r="976" spans="1:35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</row>
    <row r="977" spans="1:35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</row>
    <row r="978" spans="1:35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</row>
    <row r="979" spans="1:35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</row>
    <row r="980" spans="1:35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</row>
    <row r="981" spans="1:35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</row>
    <row r="982" spans="1:35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</row>
    <row r="983" spans="1:35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</row>
    <row r="984" spans="1:35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</row>
    <row r="985" spans="1:35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</row>
    <row r="986" spans="1:35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</row>
    <row r="987" spans="1:35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</row>
    <row r="988" spans="1:35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</row>
    <row r="989" spans="1:35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</row>
    <row r="990" spans="1:35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</row>
    <row r="991" spans="1:35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</row>
    <row r="992" spans="1:35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</row>
    <row r="993" spans="1:35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</row>
    <row r="994" spans="1:35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</row>
    <row r="995" spans="1:35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</row>
    <row r="996" spans="1:35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</row>
    <row r="997" spans="1:35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</row>
    <row r="998" spans="1:35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</row>
    <row r="999" spans="1:35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</row>
    <row r="1000" spans="1:35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I1000"/>
  <sheetViews>
    <sheetView workbookViewId="0">
      <selection activeCell="A18" sqref="A18:XFD18"/>
    </sheetView>
  </sheetViews>
  <sheetFormatPr baseColWidth="10" defaultColWidth="12.6640625" defaultRowHeight="15" customHeight="1" x14ac:dyDescent="0.15"/>
  <cols>
    <col min="1" max="1" width="34.83203125" style="120" customWidth="1"/>
    <col min="2" max="35" width="8.5" style="120" customWidth="1"/>
  </cols>
  <sheetData>
    <row r="1" spans="1:35" x14ac:dyDescent="0.2">
      <c r="A1" s="1" t="s">
        <v>211</v>
      </c>
      <c r="B1" s="118">
        <v>2017</v>
      </c>
      <c r="C1" s="118">
        <v>2018</v>
      </c>
      <c r="D1" s="118">
        <v>2019</v>
      </c>
      <c r="E1" s="118">
        <v>2020</v>
      </c>
      <c r="F1" s="118">
        <v>2021</v>
      </c>
      <c r="G1" s="118">
        <v>2022</v>
      </c>
      <c r="H1" s="118">
        <v>2023</v>
      </c>
      <c r="I1" s="118">
        <v>2024</v>
      </c>
      <c r="J1" s="118">
        <v>2025</v>
      </c>
      <c r="K1" s="118">
        <v>2026</v>
      </c>
      <c r="L1" s="118">
        <v>2027</v>
      </c>
      <c r="M1" s="118">
        <v>2028</v>
      </c>
      <c r="N1" s="118">
        <v>2029</v>
      </c>
      <c r="O1" s="118">
        <v>2030</v>
      </c>
      <c r="P1" s="118">
        <v>2031</v>
      </c>
      <c r="Q1" s="118">
        <v>2032</v>
      </c>
      <c r="R1" s="118">
        <v>2033</v>
      </c>
      <c r="S1" s="118">
        <v>2034</v>
      </c>
      <c r="T1" s="118">
        <v>2035</v>
      </c>
      <c r="U1" s="118">
        <v>2036</v>
      </c>
      <c r="V1" s="118">
        <v>2037</v>
      </c>
      <c r="W1" s="118">
        <v>2038</v>
      </c>
      <c r="X1" s="118">
        <v>2039</v>
      </c>
      <c r="Y1" s="118">
        <v>2040</v>
      </c>
      <c r="Z1" s="118">
        <v>2041</v>
      </c>
      <c r="AA1" s="118">
        <v>2042</v>
      </c>
      <c r="AB1" s="118">
        <v>2043</v>
      </c>
      <c r="AC1" s="118">
        <v>2044</v>
      </c>
      <c r="AD1" s="118">
        <v>2045</v>
      </c>
      <c r="AE1" s="118">
        <v>2046</v>
      </c>
      <c r="AF1" s="118">
        <v>2047</v>
      </c>
      <c r="AG1" s="118">
        <v>2048</v>
      </c>
      <c r="AH1" s="118">
        <v>2049</v>
      </c>
      <c r="AI1" s="118">
        <v>2050</v>
      </c>
    </row>
    <row r="2" spans="1:35" x14ac:dyDescent="0.2">
      <c r="A2" s="122" t="s">
        <v>628</v>
      </c>
      <c r="B2" s="112"/>
      <c r="C2" s="112"/>
      <c r="D2" s="112">
        <v>0</v>
      </c>
      <c r="E2" s="112">
        <v>0</v>
      </c>
      <c r="F2" s="112">
        <v>0</v>
      </c>
      <c r="G2" s="112">
        <v>0</v>
      </c>
      <c r="H2" s="112">
        <v>0</v>
      </c>
      <c r="I2" s="112">
        <v>0</v>
      </c>
      <c r="J2" s="112">
        <v>0</v>
      </c>
      <c r="K2" s="112">
        <v>0</v>
      </c>
      <c r="L2" s="112">
        <v>0</v>
      </c>
      <c r="M2" s="112">
        <v>0</v>
      </c>
      <c r="N2" s="112">
        <v>0</v>
      </c>
      <c r="O2" s="112">
        <v>0</v>
      </c>
      <c r="P2" s="112">
        <v>0</v>
      </c>
      <c r="Q2" s="112">
        <v>0</v>
      </c>
      <c r="R2" s="112">
        <v>0</v>
      </c>
      <c r="S2" s="112">
        <v>0</v>
      </c>
      <c r="T2" s="112">
        <v>0</v>
      </c>
      <c r="U2" s="112">
        <v>0</v>
      </c>
      <c r="V2" s="112">
        <v>0</v>
      </c>
      <c r="W2" s="112">
        <v>0</v>
      </c>
      <c r="X2" s="112">
        <v>0</v>
      </c>
      <c r="Y2" s="112">
        <v>0</v>
      </c>
      <c r="Z2" s="112">
        <v>0</v>
      </c>
      <c r="AA2" s="112">
        <v>0</v>
      </c>
      <c r="AB2" s="112">
        <v>0</v>
      </c>
      <c r="AC2" s="112">
        <v>0</v>
      </c>
      <c r="AD2" s="112">
        <v>0</v>
      </c>
      <c r="AE2" s="112">
        <v>0</v>
      </c>
      <c r="AF2" s="112">
        <v>0</v>
      </c>
      <c r="AG2" s="112">
        <v>0</v>
      </c>
      <c r="AH2" s="112">
        <v>0</v>
      </c>
      <c r="AI2" s="112">
        <v>0</v>
      </c>
    </row>
    <row r="3" spans="1:35" x14ac:dyDescent="0.2">
      <c r="A3" s="23" t="s">
        <v>629</v>
      </c>
      <c r="B3" s="85"/>
      <c r="C3" s="85"/>
      <c r="D3" s="85">
        <f>Refineries!E109</f>
        <v>15404755274074.17</v>
      </c>
      <c r="E3" s="85">
        <f>Refineries!F109</f>
        <v>15181856005576.961</v>
      </c>
      <c r="F3" s="85">
        <f>Refineries!G109</f>
        <v>14911635680488.34</v>
      </c>
      <c r="G3" s="85">
        <f>Refineries!H109</f>
        <v>14825514772160.65</v>
      </c>
      <c r="H3" s="85">
        <f>Refineries!I109</f>
        <v>14626106724005.641</v>
      </c>
      <c r="I3" s="85">
        <f>Refineries!J109</f>
        <v>14510894023099.289</v>
      </c>
      <c r="J3" s="85">
        <f>Refineries!K109</f>
        <v>14386595336392.369</v>
      </c>
      <c r="K3" s="85">
        <f>Refineries!L109</f>
        <v>14385098034382.859</v>
      </c>
      <c r="L3" s="85">
        <f>Refineries!M109</f>
        <v>14428045952319.881</v>
      </c>
      <c r="M3" s="85">
        <f>Refineries!N109</f>
        <v>14542267747165.82</v>
      </c>
      <c r="N3" s="85">
        <f>Refineries!O109</f>
        <v>14521429390826.141</v>
      </c>
      <c r="O3" s="85">
        <f>Refineries!P109</f>
        <v>14580224618570.67</v>
      </c>
      <c r="P3" s="85">
        <f>Refineries!Q109</f>
        <v>14603708549324.141</v>
      </c>
      <c r="Q3" s="85">
        <f>Refineries!R109</f>
        <v>14630614284724.689</v>
      </c>
      <c r="R3" s="85">
        <f>Refineries!S109</f>
        <v>14656824009511.17</v>
      </c>
      <c r="S3" s="85">
        <f>Refineries!T109</f>
        <v>14684769646568.439</v>
      </c>
      <c r="T3" s="85">
        <f>Refineries!U109</f>
        <v>14706820857312.73</v>
      </c>
      <c r="U3" s="85">
        <f>Refineries!V109</f>
        <v>14752744634612.039</v>
      </c>
      <c r="V3" s="85">
        <f>Refineries!W109</f>
        <v>14803903275553.881</v>
      </c>
      <c r="W3" s="85">
        <f>Refineries!X109</f>
        <v>14855960106499.1</v>
      </c>
      <c r="X3" s="85">
        <f>Refineries!Y109</f>
        <v>14919748463515.42</v>
      </c>
      <c r="Y3" s="85">
        <f>Refineries!Z109</f>
        <v>15010106022764.881</v>
      </c>
      <c r="Z3" s="85">
        <f>Refineries!AA109</f>
        <v>15112347233436.99</v>
      </c>
      <c r="AA3" s="85">
        <f>Refineries!AB109</f>
        <v>15209896475574.17</v>
      </c>
      <c r="AB3" s="85">
        <f>Refineries!AC109</f>
        <v>15307167501253.73</v>
      </c>
      <c r="AC3" s="85">
        <f>Refineries!AD109</f>
        <v>15334806787796.68</v>
      </c>
      <c r="AD3" s="85">
        <f>Refineries!AE109</f>
        <v>15377823470284.92</v>
      </c>
      <c r="AE3" s="85">
        <f>Refineries!AF109</f>
        <v>15383992988946.07</v>
      </c>
      <c r="AF3" s="85">
        <f>Refineries!AG109</f>
        <v>15503122452452.24</v>
      </c>
      <c r="AG3" s="85">
        <f>Refineries!AH109</f>
        <v>15621442310676.061</v>
      </c>
      <c r="AH3" s="85">
        <f>Refineries!AI109</f>
        <v>15739780930628.23</v>
      </c>
      <c r="AI3" s="85">
        <f>Refineries!AJ109</f>
        <v>15911719520878.73</v>
      </c>
    </row>
    <row r="4" spans="1:35" x14ac:dyDescent="0.2">
      <c r="A4" s="122" t="s">
        <v>630</v>
      </c>
      <c r="B4" s="112"/>
      <c r="C4" s="112"/>
      <c r="D4" s="112">
        <v>0</v>
      </c>
      <c r="E4" s="112">
        <v>0</v>
      </c>
      <c r="F4" s="112">
        <v>0</v>
      </c>
      <c r="G4" s="112">
        <v>0</v>
      </c>
      <c r="H4" s="112">
        <v>0</v>
      </c>
      <c r="I4" s="112">
        <v>0</v>
      </c>
      <c r="J4" s="112">
        <v>0</v>
      </c>
      <c r="K4" s="112">
        <v>0</v>
      </c>
      <c r="L4" s="112">
        <v>0</v>
      </c>
      <c r="M4" s="112">
        <v>0</v>
      </c>
      <c r="N4" s="112">
        <v>0</v>
      </c>
      <c r="O4" s="112">
        <v>0</v>
      </c>
      <c r="P4" s="112">
        <v>0</v>
      </c>
      <c r="Q4" s="112">
        <v>0</v>
      </c>
      <c r="R4" s="112">
        <v>0</v>
      </c>
      <c r="S4" s="112">
        <v>0</v>
      </c>
      <c r="T4" s="112">
        <v>0</v>
      </c>
      <c r="U4" s="112">
        <v>0</v>
      </c>
      <c r="V4" s="112">
        <v>0</v>
      </c>
      <c r="W4" s="112">
        <v>0</v>
      </c>
      <c r="X4" s="112">
        <v>0</v>
      </c>
      <c r="Y4" s="112">
        <v>0</v>
      </c>
      <c r="Z4" s="112">
        <v>0</v>
      </c>
      <c r="AA4" s="112">
        <v>0</v>
      </c>
      <c r="AB4" s="112">
        <v>0</v>
      </c>
      <c r="AC4" s="112">
        <v>0</v>
      </c>
      <c r="AD4" s="112">
        <v>0</v>
      </c>
      <c r="AE4" s="112">
        <v>0</v>
      </c>
      <c r="AF4" s="112">
        <v>0</v>
      </c>
      <c r="AG4" s="112">
        <v>0</v>
      </c>
      <c r="AH4" s="112">
        <v>0</v>
      </c>
      <c r="AI4" s="112">
        <v>0</v>
      </c>
    </row>
    <row r="5" spans="1:35" x14ac:dyDescent="0.2">
      <c r="A5" s="122" t="s">
        <v>631</v>
      </c>
      <c r="B5" s="112"/>
      <c r="C5" s="112"/>
      <c r="D5" s="112">
        <v>0</v>
      </c>
      <c r="E5" s="112">
        <v>0</v>
      </c>
      <c r="F5" s="112">
        <v>0</v>
      </c>
      <c r="G5" s="112">
        <v>0</v>
      </c>
      <c r="H5" s="112">
        <v>0</v>
      </c>
      <c r="I5" s="112">
        <v>0</v>
      </c>
      <c r="J5" s="112">
        <v>0</v>
      </c>
      <c r="K5" s="112">
        <v>0</v>
      </c>
      <c r="L5" s="112">
        <v>0</v>
      </c>
      <c r="M5" s="112">
        <v>0</v>
      </c>
      <c r="N5" s="112">
        <v>0</v>
      </c>
      <c r="O5" s="112">
        <v>0</v>
      </c>
      <c r="P5" s="112">
        <v>0</v>
      </c>
      <c r="Q5" s="112">
        <v>0</v>
      </c>
      <c r="R5" s="112">
        <v>0</v>
      </c>
      <c r="S5" s="112">
        <v>0</v>
      </c>
      <c r="T5" s="112">
        <v>0</v>
      </c>
      <c r="U5" s="112">
        <v>0</v>
      </c>
      <c r="V5" s="112">
        <v>0</v>
      </c>
      <c r="W5" s="112">
        <v>0</v>
      </c>
      <c r="X5" s="112">
        <v>0</v>
      </c>
      <c r="Y5" s="112">
        <v>0</v>
      </c>
      <c r="Z5" s="112">
        <v>0</v>
      </c>
      <c r="AA5" s="112">
        <v>0</v>
      </c>
      <c r="AB5" s="112">
        <v>0</v>
      </c>
      <c r="AC5" s="112">
        <v>0</v>
      </c>
      <c r="AD5" s="112">
        <v>0</v>
      </c>
      <c r="AE5" s="112">
        <v>0</v>
      </c>
      <c r="AF5" s="112">
        <v>0</v>
      </c>
      <c r="AG5" s="112">
        <v>0</v>
      </c>
      <c r="AH5" s="112">
        <v>0</v>
      </c>
      <c r="AI5" s="112">
        <v>0</v>
      </c>
    </row>
    <row r="6" spans="1:35" x14ac:dyDescent="0.2">
      <c r="A6" s="23" t="s">
        <v>632</v>
      </c>
      <c r="B6" s="85"/>
      <c r="C6" s="85"/>
      <c r="D6" s="85">
        <v>0</v>
      </c>
      <c r="E6" s="85">
        <v>0</v>
      </c>
      <c r="F6" s="85">
        <v>0</v>
      </c>
      <c r="G6" s="85">
        <v>0</v>
      </c>
      <c r="H6" s="85">
        <v>0</v>
      </c>
      <c r="I6" s="85">
        <v>0</v>
      </c>
      <c r="J6" s="85">
        <v>0</v>
      </c>
      <c r="K6" s="85">
        <v>0</v>
      </c>
      <c r="L6" s="85">
        <v>0</v>
      </c>
      <c r="M6" s="85">
        <v>0</v>
      </c>
      <c r="N6" s="85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0</v>
      </c>
      <c r="AF6" s="85">
        <v>0</v>
      </c>
      <c r="AG6" s="85">
        <v>0</v>
      </c>
      <c r="AH6" s="85">
        <v>0</v>
      </c>
      <c r="AI6" s="85">
        <v>0</v>
      </c>
    </row>
    <row r="7" spans="1:35" x14ac:dyDescent="0.2">
      <c r="A7" s="122" t="s">
        <v>633</v>
      </c>
      <c r="B7" s="112"/>
      <c r="C7" s="112"/>
      <c r="D7" s="112">
        <v>0</v>
      </c>
      <c r="E7" s="112">
        <v>0</v>
      </c>
      <c r="F7" s="112">
        <v>0</v>
      </c>
      <c r="G7" s="112">
        <v>0</v>
      </c>
      <c r="H7" s="112">
        <v>0</v>
      </c>
      <c r="I7" s="112">
        <v>0</v>
      </c>
      <c r="J7" s="112">
        <v>0</v>
      </c>
      <c r="K7" s="112">
        <v>0</v>
      </c>
      <c r="L7" s="112">
        <v>0</v>
      </c>
      <c r="M7" s="112">
        <v>0</v>
      </c>
      <c r="N7" s="112">
        <v>0</v>
      </c>
      <c r="O7" s="112">
        <v>0</v>
      </c>
      <c r="P7" s="112">
        <v>0</v>
      </c>
      <c r="Q7" s="112">
        <v>0</v>
      </c>
      <c r="R7" s="112">
        <v>0</v>
      </c>
      <c r="S7" s="112">
        <v>0</v>
      </c>
      <c r="T7" s="112">
        <v>0</v>
      </c>
      <c r="U7" s="112">
        <v>0</v>
      </c>
      <c r="V7" s="112">
        <v>0</v>
      </c>
      <c r="W7" s="112">
        <v>0</v>
      </c>
      <c r="X7" s="112">
        <v>0</v>
      </c>
      <c r="Y7" s="112">
        <v>0</v>
      </c>
      <c r="Z7" s="112">
        <v>0</v>
      </c>
      <c r="AA7" s="112">
        <v>0</v>
      </c>
      <c r="AB7" s="112">
        <v>0</v>
      </c>
      <c r="AC7" s="112">
        <v>0</v>
      </c>
      <c r="AD7" s="112">
        <v>0</v>
      </c>
      <c r="AE7" s="112">
        <v>0</v>
      </c>
      <c r="AF7" s="112">
        <v>0</v>
      </c>
      <c r="AG7" s="112">
        <v>0</v>
      </c>
      <c r="AH7" s="112">
        <v>0</v>
      </c>
      <c r="AI7" s="112">
        <v>0</v>
      </c>
    </row>
    <row r="8" spans="1:35" x14ac:dyDescent="0.2">
      <c r="A8" s="122" t="s">
        <v>634</v>
      </c>
      <c r="B8" s="112"/>
      <c r="C8" s="112"/>
      <c r="D8" s="112">
        <v>0</v>
      </c>
      <c r="E8" s="112">
        <v>0</v>
      </c>
      <c r="F8" s="112">
        <v>0</v>
      </c>
      <c r="G8" s="112">
        <v>0</v>
      </c>
      <c r="H8" s="112">
        <v>0</v>
      </c>
      <c r="I8" s="112">
        <v>0</v>
      </c>
      <c r="J8" s="112">
        <v>0</v>
      </c>
      <c r="K8" s="112">
        <v>0</v>
      </c>
      <c r="L8" s="112">
        <v>0</v>
      </c>
      <c r="M8" s="112">
        <v>0</v>
      </c>
      <c r="N8" s="112">
        <v>0</v>
      </c>
      <c r="O8" s="112">
        <v>0</v>
      </c>
      <c r="P8" s="112">
        <v>0</v>
      </c>
      <c r="Q8" s="112">
        <v>0</v>
      </c>
      <c r="R8" s="112">
        <v>0</v>
      </c>
      <c r="S8" s="112">
        <v>0</v>
      </c>
      <c r="T8" s="112">
        <v>0</v>
      </c>
      <c r="U8" s="112">
        <v>0</v>
      </c>
      <c r="V8" s="112">
        <v>0</v>
      </c>
      <c r="W8" s="112">
        <v>0</v>
      </c>
      <c r="X8" s="112">
        <v>0</v>
      </c>
      <c r="Y8" s="112">
        <v>0</v>
      </c>
      <c r="Z8" s="112">
        <v>0</v>
      </c>
      <c r="AA8" s="112">
        <v>0</v>
      </c>
      <c r="AB8" s="112">
        <v>0</v>
      </c>
      <c r="AC8" s="112">
        <v>0</v>
      </c>
      <c r="AD8" s="112">
        <v>0</v>
      </c>
      <c r="AE8" s="112">
        <v>0</v>
      </c>
      <c r="AF8" s="112">
        <v>0</v>
      </c>
      <c r="AG8" s="112">
        <v>0</v>
      </c>
      <c r="AH8" s="112">
        <v>0</v>
      </c>
      <c r="AI8" s="112">
        <v>0</v>
      </c>
    </row>
    <row r="9" spans="1:35" x14ac:dyDescent="0.2">
      <c r="A9" s="23" t="s">
        <v>635</v>
      </c>
      <c r="B9" s="113"/>
      <c r="C9" s="113"/>
      <c r="D9" s="113">
        <f>'Scaling Parameters'!D6</f>
        <v>22099244725925.828</v>
      </c>
      <c r="E9" s="113">
        <f>'Scaling Parameters'!E6</f>
        <v>21779467315492.23</v>
      </c>
      <c r="F9" s="113">
        <f>'Scaling Parameters'!F6</f>
        <v>21391800748431.379</v>
      </c>
      <c r="G9" s="113">
        <f>'Scaling Parameters'!G6</f>
        <v>21268282293312.109</v>
      </c>
      <c r="H9" s="113">
        <f>'Scaling Parameters'!H6</f>
        <v>20982203147885.84</v>
      </c>
      <c r="I9" s="113">
        <f>'Scaling Parameters'!I6</f>
        <v>20816913060548.031</v>
      </c>
      <c r="J9" s="113">
        <f>'Scaling Parameters'!J6</f>
        <v>20638597907989.039</v>
      </c>
      <c r="K9" s="113">
        <f>'Scaling Parameters'!K6</f>
        <v>20636437742912.23</v>
      </c>
      <c r="L9" s="113">
        <f>'Scaling Parameters'!L6</f>
        <v>20698060133942.809</v>
      </c>
      <c r="M9" s="113">
        <f>'Scaling Parameters'!M6</f>
        <v>20861930524034.141</v>
      </c>
      <c r="N9" s="113">
        <f>'Scaling Parameters'!N6</f>
        <v>20832021524551.309</v>
      </c>
      <c r="O9" s="113">
        <f>'Scaling Parameters'!O6</f>
        <v>20916366258684.531</v>
      </c>
      <c r="P9" s="113">
        <f>'Scaling Parameters'!P6</f>
        <v>20950071813280.578</v>
      </c>
      <c r="Q9" s="113">
        <f>'Scaling Parameters'!Q6</f>
        <v>20988667988425.719</v>
      </c>
      <c r="R9" s="113">
        <f>'Scaling Parameters'!R6</f>
        <v>21026256127019.711</v>
      </c>
      <c r="S9" s="113">
        <f>'Scaling Parameters'!S6</f>
        <v>21066347690192.941</v>
      </c>
      <c r="T9" s="113">
        <f>'Scaling Parameters'!T6</f>
        <v>21097994746215.801</v>
      </c>
      <c r="U9" s="113">
        <f>'Scaling Parameters'!U6</f>
        <v>21163873087804.738</v>
      </c>
      <c r="V9" s="113">
        <f>'Scaling Parameters'!V6</f>
        <v>21237276138427.238</v>
      </c>
      <c r="W9" s="113">
        <f>'Scaling Parameters'!W6</f>
        <v>21311942229597.359</v>
      </c>
      <c r="X9" s="113">
        <f>'Scaling Parameters'!X6</f>
        <v>21403471537371.141</v>
      </c>
      <c r="Y9" s="113">
        <f>'Scaling Parameters'!Y6</f>
        <v>21533060748811.871</v>
      </c>
      <c r="Z9" s="113">
        <f>'Scaling Parameters'!Z6</f>
        <v>21679735110638.551</v>
      </c>
      <c r="AA9" s="113">
        <f>'Scaling Parameters'!AA6</f>
        <v>21819671856355.43</v>
      </c>
      <c r="AB9" s="113">
        <f>'Scaling Parameters'!AB6</f>
        <v>21959221824514.25</v>
      </c>
      <c r="AC9" s="113">
        <f>'Scaling Parameters'!AC6</f>
        <v>21998871619934.16</v>
      </c>
      <c r="AD9" s="113">
        <f>'Scaling Parameters'!AD6</f>
        <v>22060591494917.449</v>
      </c>
      <c r="AE9" s="113">
        <f>'Scaling Parameters'!AE6</f>
        <v>22069425903735.34</v>
      </c>
      <c r="AF9" s="113">
        <f>'Scaling Parameters'!AF6</f>
        <v>22240358517448.91</v>
      </c>
      <c r="AG9" s="113">
        <f>'Scaling Parameters'!AG6</f>
        <v>22410064192271.77</v>
      </c>
      <c r="AH9" s="113">
        <f>'Scaling Parameters'!AH6</f>
        <v>22579834229618.238</v>
      </c>
      <c r="AI9" s="113">
        <f>'Scaling Parameters'!AI6</f>
        <v>22826509372245.969</v>
      </c>
    </row>
    <row r="10" spans="1:35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</row>
    <row r="11" spans="1:35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</row>
    <row r="12" spans="1:35" x14ac:dyDescent="0.2">
      <c r="A12" s="10"/>
      <c r="B12" s="10"/>
      <c r="C12" s="10"/>
      <c r="D12" s="10"/>
      <c r="E12" s="10"/>
      <c r="F12" s="10"/>
      <c r="G12" s="10"/>
      <c r="H12" s="85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</row>
    <row r="13" spans="1:35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</row>
    <row r="14" spans="1:35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  <row r="15" spans="1:35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</row>
    <row r="16" spans="1:35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</row>
    <row r="17" spans="1:35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</row>
    <row r="18" spans="1:35" x14ac:dyDescent="0.2">
      <c r="A18" s="10"/>
      <c r="B18" s="10"/>
      <c r="C18" s="10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</row>
    <row r="19" spans="1:35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</row>
    <row r="20" spans="1:35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</row>
    <row r="21" spans="1:35" ht="15.75" customHeight="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</row>
    <row r="22" spans="1:35" ht="15.75" customHeight="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</row>
    <row r="23" spans="1:35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</row>
    <row r="24" spans="1:35" ht="15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</row>
    <row r="25" spans="1:35" ht="15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</row>
    <row r="26" spans="1:35" ht="15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</row>
    <row r="27" spans="1:35" ht="15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</row>
    <row r="28" spans="1:35" ht="15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</row>
    <row r="29" spans="1:35" ht="15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</row>
    <row r="30" spans="1:35" ht="15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</row>
    <row r="31" spans="1:35" ht="15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</row>
    <row r="32" spans="1:35" ht="15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</row>
    <row r="33" spans="1:35" ht="15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</row>
    <row r="34" spans="1:35" ht="15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</row>
    <row r="35" spans="1:35" ht="15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</row>
    <row r="36" spans="1:35" ht="15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</row>
    <row r="37" spans="1:35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</row>
    <row r="38" spans="1:35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</row>
    <row r="39" spans="1:35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</row>
    <row r="40" spans="1:35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</row>
    <row r="41" spans="1:35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</row>
    <row r="42" spans="1:35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</row>
    <row r="43" spans="1:35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</row>
    <row r="44" spans="1:35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</row>
    <row r="45" spans="1:35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</row>
    <row r="46" spans="1:35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</row>
    <row r="47" spans="1:35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</row>
    <row r="48" spans="1:35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</row>
    <row r="49" spans="1:35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</row>
    <row r="50" spans="1:35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</row>
    <row r="51" spans="1:35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</row>
    <row r="52" spans="1:35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</row>
    <row r="53" spans="1:35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</row>
    <row r="54" spans="1:35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</row>
    <row r="55" spans="1:35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</row>
    <row r="56" spans="1:35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</row>
    <row r="57" spans="1:35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</row>
    <row r="58" spans="1:35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</row>
    <row r="59" spans="1:35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</row>
    <row r="60" spans="1:35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</row>
    <row r="61" spans="1:35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</row>
    <row r="62" spans="1:35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</row>
    <row r="63" spans="1:35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</row>
    <row r="64" spans="1:35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</row>
    <row r="65" spans="1:35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</row>
    <row r="66" spans="1:35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</row>
    <row r="67" spans="1:35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</row>
    <row r="68" spans="1:35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</row>
    <row r="69" spans="1:35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</row>
    <row r="70" spans="1:35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</row>
    <row r="71" spans="1:35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</row>
    <row r="72" spans="1:35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</row>
    <row r="73" spans="1:35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</row>
    <row r="74" spans="1:35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</row>
    <row r="75" spans="1:35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</row>
    <row r="76" spans="1:35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5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5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5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5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5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5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5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5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5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5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5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5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5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5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5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</row>
    <row r="92" spans="1:35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</row>
    <row r="93" spans="1:35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</row>
    <row r="94" spans="1:35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</row>
    <row r="95" spans="1:35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</row>
    <row r="96" spans="1:35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</row>
    <row r="97" spans="1:35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</row>
    <row r="98" spans="1:35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</row>
    <row r="99" spans="1:35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</row>
    <row r="100" spans="1:35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</row>
    <row r="101" spans="1:35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</row>
    <row r="102" spans="1:35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</row>
    <row r="103" spans="1:35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</row>
    <row r="104" spans="1:35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spans="1:35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</row>
    <row r="106" spans="1:35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</row>
    <row r="107" spans="1:35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</row>
    <row r="108" spans="1:35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</row>
    <row r="109" spans="1:35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</row>
    <row r="110" spans="1:35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</row>
    <row r="111" spans="1:35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</row>
    <row r="112" spans="1:35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</row>
    <row r="113" spans="1:35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</row>
    <row r="114" spans="1:35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</row>
    <row r="115" spans="1:35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</row>
    <row r="116" spans="1:35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</row>
    <row r="117" spans="1:35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</row>
    <row r="118" spans="1:35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</row>
    <row r="119" spans="1:35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</row>
    <row r="120" spans="1:35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</row>
    <row r="121" spans="1:35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</row>
    <row r="122" spans="1:35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spans="1:35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</row>
    <row r="124" spans="1:35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</row>
    <row r="125" spans="1:35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</row>
    <row r="126" spans="1:35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</row>
    <row r="127" spans="1:35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</row>
    <row r="128" spans="1:35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</row>
    <row r="129" spans="1:35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</row>
    <row r="130" spans="1:35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</row>
    <row r="131" spans="1:35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</row>
    <row r="132" spans="1:35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</row>
    <row r="133" spans="1:35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</row>
    <row r="134" spans="1:35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</row>
    <row r="135" spans="1:35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</row>
    <row r="136" spans="1:35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</row>
    <row r="137" spans="1:35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</row>
    <row r="138" spans="1:35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</row>
    <row r="139" spans="1:35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</row>
    <row r="140" spans="1:35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</row>
    <row r="141" spans="1:35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</row>
    <row r="142" spans="1:35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</row>
    <row r="143" spans="1:35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</row>
    <row r="144" spans="1:35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</row>
    <row r="145" spans="1:35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</row>
    <row r="146" spans="1:35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</row>
    <row r="147" spans="1:35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</row>
    <row r="148" spans="1:35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</row>
    <row r="149" spans="1:35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</row>
    <row r="150" spans="1:35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</row>
    <row r="151" spans="1:35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</row>
    <row r="152" spans="1:35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</row>
    <row r="153" spans="1:35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</row>
    <row r="154" spans="1:35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</row>
    <row r="155" spans="1:35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</row>
    <row r="156" spans="1:35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</row>
    <row r="157" spans="1:35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</row>
    <row r="158" spans="1:35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</row>
    <row r="159" spans="1:35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</row>
    <row r="160" spans="1:35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</row>
    <row r="161" spans="1:35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</row>
    <row r="162" spans="1:35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</row>
    <row r="163" spans="1:35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</row>
    <row r="164" spans="1:35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</row>
    <row r="165" spans="1:35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</row>
    <row r="166" spans="1:35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</row>
    <row r="167" spans="1:35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</row>
    <row r="168" spans="1:35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</row>
    <row r="169" spans="1:35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</row>
    <row r="170" spans="1:35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</row>
    <row r="171" spans="1:35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</row>
    <row r="172" spans="1:35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</row>
    <row r="173" spans="1:35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</row>
    <row r="174" spans="1:35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</row>
    <row r="175" spans="1:35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</row>
    <row r="176" spans="1:35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</row>
    <row r="177" spans="1:35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</row>
    <row r="178" spans="1:35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</row>
    <row r="179" spans="1:35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</row>
    <row r="180" spans="1:35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</row>
    <row r="181" spans="1:35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</row>
    <row r="182" spans="1:35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</row>
    <row r="183" spans="1:35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</row>
    <row r="184" spans="1:35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</row>
    <row r="185" spans="1:35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</row>
    <row r="186" spans="1:35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</row>
    <row r="187" spans="1:35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</row>
    <row r="188" spans="1:35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</row>
    <row r="189" spans="1:35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</row>
    <row r="190" spans="1:35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</row>
    <row r="191" spans="1:35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</row>
    <row r="192" spans="1:35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</row>
    <row r="193" spans="1:35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</row>
    <row r="194" spans="1:35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</row>
    <row r="195" spans="1:35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</row>
    <row r="196" spans="1:35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</row>
    <row r="197" spans="1:35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</row>
    <row r="198" spans="1:35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</row>
    <row r="199" spans="1:35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</row>
    <row r="200" spans="1:35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</row>
    <row r="201" spans="1:35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</row>
    <row r="202" spans="1:35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</row>
    <row r="203" spans="1:35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</row>
    <row r="204" spans="1:35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</row>
    <row r="205" spans="1:35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</row>
    <row r="206" spans="1:35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</row>
    <row r="207" spans="1:35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</row>
    <row r="208" spans="1:35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</row>
    <row r="209" spans="1:35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</row>
    <row r="210" spans="1:35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</row>
    <row r="211" spans="1:35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</row>
    <row r="212" spans="1:35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</row>
    <row r="213" spans="1:35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</row>
    <row r="214" spans="1:35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</row>
    <row r="215" spans="1:35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</row>
    <row r="216" spans="1:35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</row>
    <row r="217" spans="1:35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</row>
    <row r="218" spans="1:35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</row>
    <row r="219" spans="1:35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</row>
    <row r="220" spans="1:35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</row>
    <row r="221" spans="1:35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</row>
    <row r="222" spans="1:35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</row>
    <row r="223" spans="1:35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</row>
    <row r="224" spans="1:35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</row>
    <row r="225" spans="1:35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</row>
    <row r="226" spans="1:35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</row>
    <row r="227" spans="1:35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</row>
    <row r="228" spans="1:35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</row>
    <row r="229" spans="1:35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</row>
    <row r="230" spans="1:35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</row>
    <row r="231" spans="1:35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</row>
    <row r="232" spans="1:35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</row>
    <row r="233" spans="1:35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</row>
    <row r="234" spans="1:35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</row>
    <row r="235" spans="1:35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</row>
    <row r="236" spans="1:35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</row>
    <row r="237" spans="1:35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</row>
    <row r="238" spans="1:35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</row>
    <row r="239" spans="1:35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</row>
    <row r="240" spans="1:35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</row>
    <row r="241" spans="1:35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</row>
    <row r="242" spans="1:35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</row>
    <row r="243" spans="1:35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</row>
    <row r="244" spans="1:35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</row>
    <row r="245" spans="1:35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</row>
    <row r="246" spans="1:35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</row>
    <row r="247" spans="1:35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</row>
    <row r="248" spans="1:35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</row>
    <row r="249" spans="1:35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</row>
    <row r="250" spans="1:35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</row>
    <row r="251" spans="1:35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</row>
    <row r="252" spans="1:35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</row>
    <row r="253" spans="1:35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</row>
    <row r="254" spans="1:35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</row>
    <row r="255" spans="1:35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</row>
    <row r="256" spans="1:35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</row>
    <row r="257" spans="1:35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</row>
    <row r="258" spans="1:35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</row>
    <row r="259" spans="1:35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</row>
    <row r="260" spans="1:35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</row>
    <row r="261" spans="1:35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</row>
    <row r="262" spans="1:35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</row>
    <row r="263" spans="1:35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</row>
    <row r="264" spans="1:35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</row>
    <row r="265" spans="1:35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</row>
    <row r="266" spans="1:35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</row>
    <row r="267" spans="1:35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</row>
    <row r="268" spans="1:35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</row>
    <row r="269" spans="1:35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</row>
    <row r="270" spans="1:35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</row>
    <row r="271" spans="1:35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</row>
    <row r="272" spans="1:35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</row>
    <row r="273" spans="1:35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</row>
    <row r="274" spans="1:35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</row>
    <row r="275" spans="1:35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</row>
    <row r="276" spans="1:35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</row>
    <row r="277" spans="1:35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</row>
    <row r="278" spans="1:35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</row>
    <row r="279" spans="1:35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</row>
    <row r="280" spans="1:35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</row>
    <row r="281" spans="1:35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</row>
    <row r="282" spans="1:35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</row>
    <row r="283" spans="1:35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</row>
    <row r="284" spans="1:35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</row>
    <row r="285" spans="1:35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</row>
    <row r="286" spans="1:35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</row>
    <row r="287" spans="1:35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</row>
    <row r="288" spans="1:35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</row>
    <row r="289" spans="1:35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</row>
    <row r="290" spans="1:35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</row>
    <row r="291" spans="1:35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</row>
    <row r="292" spans="1:35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</row>
    <row r="293" spans="1:35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</row>
    <row r="294" spans="1:35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</row>
    <row r="295" spans="1:35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</row>
    <row r="296" spans="1:35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</row>
    <row r="297" spans="1:35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</row>
    <row r="298" spans="1:35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</row>
    <row r="299" spans="1:35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</row>
    <row r="300" spans="1:35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</row>
    <row r="301" spans="1:35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</row>
    <row r="302" spans="1:35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</row>
    <row r="303" spans="1:35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</row>
    <row r="304" spans="1:35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</row>
    <row r="305" spans="1:35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</row>
    <row r="306" spans="1:35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</row>
    <row r="307" spans="1:35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</row>
    <row r="308" spans="1:35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</row>
    <row r="309" spans="1:35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</row>
    <row r="310" spans="1:35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</row>
    <row r="311" spans="1:35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</row>
    <row r="312" spans="1:35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</row>
    <row r="313" spans="1:35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</row>
    <row r="314" spans="1:35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</row>
    <row r="315" spans="1:35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</row>
    <row r="316" spans="1:35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</row>
    <row r="317" spans="1:35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</row>
    <row r="318" spans="1:35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</row>
    <row r="319" spans="1:35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</row>
    <row r="320" spans="1:35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</row>
    <row r="321" spans="1:35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</row>
    <row r="322" spans="1:35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</row>
    <row r="323" spans="1:35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</row>
    <row r="324" spans="1:35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</row>
    <row r="325" spans="1:35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</row>
    <row r="326" spans="1:35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</row>
    <row r="327" spans="1:35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</row>
    <row r="328" spans="1:35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</row>
    <row r="329" spans="1:35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</row>
    <row r="330" spans="1:35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</row>
    <row r="331" spans="1:35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</row>
    <row r="332" spans="1:35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</row>
    <row r="333" spans="1:35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</row>
    <row r="334" spans="1:35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</row>
    <row r="335" spans="1:35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</row>
    <row r="336" spans="1:35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</row>
    <row r="337" spans="1:35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</row>
    <row r="338" spans="1:35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</row>
    <row r="339" spans="1:35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</row>
    <row r="340" spans="1:35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</row>
    <row r="341" spans="1:35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</row>
    <row r="342" spans="1:35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</row>
    <row r="343" spans="1:35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</row>
    <row r="344" spans="1:35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</row>
    <row r="345" spans="1:35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</row>
    <row r="346" spans="1:35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</row>
    <row r="347" spans="1:35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</row>
    <row r="348" spans="1:35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</row>
    <row r="349" spans="1:35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</row>
    <row r="350" spans="1:35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</row>
    <row r="351" spans="1:35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</row>
    <row r="352" spans="1:35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</row>
    <row r="353" spans="1:35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</row>
    <row r="354" spans="1:35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</row>
    <row r="355" spans="1:35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</row>
    <row r="356" spans="1:35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</row>
    <row r="357" spans="1:35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</row>
    <row r="358" spans="1:35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</row>
    <row r="359" spans="1:35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</row>
    <row r="360" spans="1:35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</row>
    <row r="361" spans="1:35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</row>
    <row r="362" spans="1:35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</row>
    <row r="363" spans="1:35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</row>
    <row r="364" spans="1:35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</row>
    <row r="365" spans="1:35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</row>
    <row r="366" spans="1:35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</row>
    <row r="367" spans="1:35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</row>
    <row r="368" spans="1:35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</row>
    <row r="369" spans="1:35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</row>
    <row r="370" spans="1:35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</row>
    <row r="371" spans="1:35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</row>
    <row r="372" spans="1:35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</row>
    <row r="373" spans="1:35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</row>
    <row r="374" spans="1:35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</row>
    <row r="375" spans="1:35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</row>
    <row r="376" spans="1:35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</row>
    <row r="377" spans="1:35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</row>
    <row r="378" spans="1:35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</row>
    <row r="379" spans="1:35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</row>
    <row r="380" spans="1:35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</row>
    <row r="381" spans="1:35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</row>
    <row r="382" spans="1:35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</row>
    <row r="383" spans="1:35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</row>
    <row r="384" spans="1:35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</row>
    <row r="385" spans="1:35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</row>
    <row r="386" spans="1:35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</row>
    <row r="387" spans="1:35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</row>
    <row r="388" spans="1:35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</row>
    <row r="389" spans="1:35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</row>
    <row r="390" spans="1:35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</row>
    <row r="391" spans="1:35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</row>
    <row r="392" spans="1:35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</row>
    <row r="393" spans="1:35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</row>
    <row r="394" spans="1:35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</row>
    <row r="395" spans="1:35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</row>
    <row r="396" spans="1:35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</row>
    <row r="397" spans="1:35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</row>
    <row r="398" spans="1:35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</row>
    <row r="399" spans="1:35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</row>
    <row r="400" spans="1:35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</row>
    <row r="401" spans="1:35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</row>
    <row r="402" spans="1:35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</row>
    <row r="403" spans="1:35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</row>
    <row r="404" spans="1:35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</row>
    <row r="405" spans="1:35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</row>
    <row r="406" spans="1:35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</row>
    <row r="407" spans="1:35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</row>
    <row r="408" spans="1:35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</row>
    <row r="409" spans="1:35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</row>
    <row r="410" spans="1:35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</row>
    <row r="411" spans="1:35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</row>
    <row r="412" spans="1:35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</row>
    <row r="413" spans="1:35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</row>
    <row r="414" spans="1:35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</row>
    <row r="415" spans="1:35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</row>
    <row r="416" spans="1:35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</row>
    <row r="417" spans="1:35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</row>
    <row r="418" spans="1:35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</row>
    <row r="419" spans="1:35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</row>
    <row r="420" spans="1:35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</row>
    <row r="421" spans="1:35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</row>
    <row r="422" spans="1:35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</row>
    <row r="423" spans="1:35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</row>
    <row r="424" spans="1:35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</row>
    <row r="425" spans="1:35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</row>
    <row r="426" spans="1:35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</row>
    <row r="427" spans="1:35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</row>
    <row r="428" spans="1:35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</row>
    <row r="429" spans="1:35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</row>
    <row r="430" spans="1:35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</row>
    <row r="431" spans="1:35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</row>
    <row r="432" spans="1:35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</row>
    <row r="433" spans="1:35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</row>
    <row r="434" spans="1:35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</row>
    <row r="435" spans="1:35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</row>
    <row r="436" spans="1:35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</row>
    <row r="437" spans="1:35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</row>
    <row r="438" spans="1:35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</row>
    <row r="439" spans="1:35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</row>
    <row r="440" spans="1:35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</row>
    <row r="441" spans="1:35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</row>
    <row r="442" spans="1:35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</row>
    <row r="443" spans="1:35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</row>
    <row r="444" spans="1:35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</row>
    <row r="445" spans="1:35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</row>
    <row r="446" spans="1:35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</row>
    <row r="447" spans="1:35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</row>
    <row r="448" spans="1:35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</row>
    <row r="449" spans="1:35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</row>
    <row r="450" spans="1:35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</row>
    <row r="451" spans="1:35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</row>
    <row r="452" spans="1:35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</row>
    <row r="453" spans="1:35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</row>
    <row r="454" spans="1:35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</row>
    <row r="455" spans="1:35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</row>
    <row r="456" spans="1:35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</row>
    <row r="457" spans="1:35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</row>
    <row r="458" spans="1:35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</row>
    <row r="459" spans="1:35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</row>
    <row r="460" spans="1:35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</row>
    <row r="461" spans="1:35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</row>
    <row r="462" spans="1:35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</row>
    <row r="463" spans="1:35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</row>
    <row r="464" spans="1:35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</row>
    <row r="465" spans="1:35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</row>
    <row r="466" spans="1:35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</row>
    <row r="467" spans="1:35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</row>
    <row r="468" spans="1:35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</row>
    <row r="469" spans="1:35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</row>
    <row r="470" spans="1:35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</row>
    <row r="471" spans="1:35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</row>
    <row r="472" spans="1:35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</row>
    <row r="473" spans="1:35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</row>
    <row r="474" spans="1:35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</row>
    <row r="475" spans="1:35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</row>
    <row r="476" spans="1:35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</row>
    <row r="477" spans="1:35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</row>
    <row r="478" spans="1:35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</row>
    <row r="479" spans="1:35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</row>
    <row r="480" spans="1:35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</row>
    <row r="481" spans="1:35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</row>
    <row r="482" spans="1:35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</row>
    <row r="483" spans="1:35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</row>
    <row r="484" spans="1:35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</row>
    <row r="485" spans="1:35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</row>
    <row r="486" spans="1:35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</row>
    <row r="487" spans="1:35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</row>
    <row r="488" spans="1:35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</row>
    <row r="489" spans="1:35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</row>
    <row r="490" spans="1:35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</row>
    <row r="491" spans="1:35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</row>
    <row r="492" spans="1:35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</row>
    <row r="493" spans="1:35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</row>
    <row r="494" spans="1:35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</row>
    <row r="495" spans="1:35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</row>
    <row r="496" spans="1:35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</row>
    <row r="497" spans="1:35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</row>
    <row r="498" spans="1:35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</row>
    <row r="499" spans="1:35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</row>
    <row r="500" spans="1:35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</row>
    <row r="501" spans="1:35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</row>
    <row r="502" spans="1:35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</row>
    <row r="503" spans="1:35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</row>
    <row r="504" spans="1:35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</row>
    <row r="505" spans="1:35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</row>
    <row r="506" spans="1:35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</row>
    <row r="507" spans="1:35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</row>
    <row r="508" spans="1:35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</row>
    <row r="509" spans="1:35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</row>
    <row r="510" spans="1:35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</row>
    <row r="511" spans="1:35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</row>
    <row r="512" spans="1:35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</row>
    <row r="513" spans="1:35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</row>
    <row r="514" spans="1:35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</row>
    <row r="515" spans="1:35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</row>
    <row r="516" spans="1:35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</row>
    <row r="517" spans="1:35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</row>
    <row r="518" spans="1:35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</row>
    <row r="519" spans="1:35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</row>
    <row r="520" spans="1:35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</row>
    <row r="521" spans="1:35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</row>
    <row r="522" spans="1:35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</row>
    <row r="523" spans="1:35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</row>
    <row r="524" spans="1:35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</row>
    <row r="525" spans="1:35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</row>
    <row r="526" spans="1:35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</row>
    <row r="527" spans="1:35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</row>
    <row r="528" spans="1:35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</row>
    <row r="529" spans="1:35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</row>
    <row r="530" spans="1:35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</row>
    <row r="531" spans="1:35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</row>
    <row r="532" spans="1:35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</row>
    <row r="533" spans="1:35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</row>
    <row r="534" spans="1:35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</row>
    <row r="535" spans="1:35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</row>
    <row r="536" spans="1:35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</row>
    <row r="537" spans="1:35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</row>
    <row r="538" spans="1:35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</row>
    <row r="539" spans="1:35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</row>
    <row r="540" spans="1:35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</row>
    <row r="541" spans="1:35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</row>
    <row r="542" spans="1:35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</row>
    <row r="543" spans="1:35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</row>
    <row r="544" spans="1:35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</row>
    <row r="545" spans="1:35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</row>
    <row r="546" spans="1:35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</row>
    <row r="547" spans="1:35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</row>
    <row r="548" spans="1:35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</row>
    <row r="549" spans="1:35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</row>
    <row r="550" spans="1:35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</row>
    <row r="551" spans="1:35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</row>
    <row r="552" spans="1:35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</row>
    <row r="553" spans="1:35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</row>
    <row r="554" spans="1:35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</row>
    <row r="555" spans="1:35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</row>
    <row r="556" spans="1:35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</row>
    <row r="557" spans="1:35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</row>
    <row r="558" spans="1:35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</row>
    <row r="559" spans="1:35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</row>
    <row r="560" spans="1:35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</row>
    <row r="561" spans="1:35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</row>
    <row r="562" spans="1:35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</row>
    <row r="563" spans="1:35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</row>
    <row r="564" spans="1:35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</row>
    <row r="565" spans="1:35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</row>
    <row r="566" spans="1:35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</row>
    <row r="567" spans="1:35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</row>
    <row r="568" spans="1:35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</row>
    <row r="569" spans="1:35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</row>
    <row r="570" spans="1:35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</row>
    <row r="571" spans="1:35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</row>
    <row r="572" spans="1:35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</row>
    <row r="573" spans="1:35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</row>
    <row r="574" spans="1:35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</row>
    <row r="575" spans="1:35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</row>
    <row r="576" spans="1:35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</row>
    <row r="577" spans="1:35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</row>
    <row r="578" spans="1:35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</row>
    <row r="579" spans="1:35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</row>
    <row r="580" spans="1:35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</row>
    <row r="581" spans="1:35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</row>
    <row r="582" spans="1:35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</row>
    <row r="583" spans="1:35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</row>
    <row r="584" spans="1:35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</row>
    <row r="585" spans="1:35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</row>
    <row r="586" spans="1:35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</row>
    <row r="587" spans="1:35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</row>
    <row r="588" spans="1:35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</row>
    <row r="589" spans="1:35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</row>
    <row r="590" spans="1:35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</row>
    <row r="591" spans="1:35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</row>
    <row r="592" spans="1:35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</row>
    <row r="593" spans="1:35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</row>
    <row r="594" spans="1:35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</row>
    <row r="595" spans="1:35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</row>
    <row r="596" spans="1:35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</row>
    <row r="597" spans="1:35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</row>
    <row r="598" spans="1:35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</row>
    <row r="599" spans="1:35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</row>
    <row r="600" spans="1:35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</row>
    <row r="601" spans="1:35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</row>
    <row r="602" spans="1:35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</row>
    <row r="603" spans="1:35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</row>
    <row r="604" spans="1:35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</row>
    <row r="605" spans="1:35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</row>
    <row r="606" spans="1:35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</row>
    <row r="607" spans="1:35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</row>
    <row r="608" spans="1:35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</row>
    <row r="609" spans="1:35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</row>
    <row r="610" spans="1:35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</row>
    <row r="611" spans="1:35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</row>
    <row r="612" spans="1:35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</row>
    <row r="613" spans="1:35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</row>
    <row r="614" spans="1:35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</row>
    <row r="615" spans="1:35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</row>
    <row r="616" spans="1:35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</row>
    <row r="617" spans="1:35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</row>
    <row r="618" spans="1:35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spans="1:35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spans="1:35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</row>
    <row r="621" spans="1:35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</row>
    <row r="622" spans="1:35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</row>
    <row r="623" spans="1:35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</row>
    <row r="624" spans="1:35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</row>
    <row r="625" spans="1:35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</row>
    <row r="626" spans="1:35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</row>
    <row r="627" spans="1:35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</row>
    <row r="628" spans="1:35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</row>
    <row r="629" spans="1:35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</row>
    <row r="630" spans="1:35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</row>
    <row r="631" spans="1:35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</row>
    <row r="632" spans="1:35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</row>
    <row r="633" spans="1:35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</row>
    <row r="634" spans="1:35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</row>
    <row r="635" spans="1:35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</row>
    <row r="636" spans="1:35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</row>
    <row r="637" spans="1:35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</row>
    <row r="638" spans="1:35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</row>
    <row r="639" spans="1:35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</row>
    <row r="640" spans="1:35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</row>
    <row r="641" spans="1:35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</row>
    <row r="642" spans="1:35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</row>
    <row r="643" spans="1:35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</row>
    <row r="644" spans="1:35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</row>
    <row r="645" spans="1:35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</row>
    <row r="646" spans="1:35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</row>
    <row r="647" spans="1:35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</row>
    <row r="648" spans="1:35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</row>
    <row r="649" spans="1:35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</row>
    <row r="650" spans="1:35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</row>
    <row r="651" spans="1:35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</row>
    <row r="652" spans="1:35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</row>
    <row r="653" spans="1:35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</row>
    <row r="654" spans="1:35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</row>
    <row r="655" spans="1:35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</row>
    <row r="656" spans="1:35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</row>
    <row r="657" spans="1:35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</row>
    <row r="658" spans="1:35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</row>
    <row r="659" spans="1:35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</row>
    <row r="660" spans="1:35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</row>
    <row r="661" spans="1:35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</row>
    <row r="662" spans="1:35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</row>
    <row r="663" spans="1:35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</row>
    <row r="664" spans="1:35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</row>
    <row r="665" spans="1:35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</row>
    <row r="666" spans="1:35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</row>
    <row r="667" spans="1:35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</row>
    <row r="668" spans="1:35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</row>
    <row r="669" spans="1:35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</row>
    <row r="670" spans="1:35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</row>
    <row r="671" spans="1:35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</row>
    <row r="672" spans="1:35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</row>
    <row r="673" spans="1:35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</row>
    <row r="674" spans="1:35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</row>
    <row r="675" spans="1:35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</row>
    <row r="676" spans="1:35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</row>
    <row r="677" spans="1:35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</row>
    <row r="678" spans="1:35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</row>
    <row r="679" spans="1:35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</row>
    <row r="680" spans="1:35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</row>
    <row r="681" spans="1:35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</row>
    <row r="682" spans="1:35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</row>
    <row r="683" spans="1:35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</row>
    <row r="684" spans="1:35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</row>
    <row r="685" spans="1:35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</row>
    <row r="686" spans="1:35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</row>
    <row r="687" spans="1:35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</row>
    <row r="688" spans="1:35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</row>
    <row r="689" spans="1:35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</row>
    <row r="690" spans="1:35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</row>
    <row r="691" spans="1:35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</row>
    <row r="692" spans="1:35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</row>
    <row r="693" spans="1:35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</row>
    <row r="694" spans="1:35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</row>
    <row r="695" spans="1:35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</row>
    <row r="696" spans="1:35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</row>
    <row r="697" spans="1:35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</row>
    <row r="698" spans="1:35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</row>
    <row r="699" spans="1:35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</row>
    <row r="700" spans="1:35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</row>
    <row r="701" spans="1:35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</row>
    <row r="702" spans="1:35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</row>
    <row r="703" spans="1:35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</row>
    <row r="704" spans="1:35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</row>
    <row r="705" spans="1:35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</row>
    <row r="706" spans="1:35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</row>
    <row r="707" spans="1:35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</row>
    <row r="708" spans="1:35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</row>
    <row r="709" spans="1:35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</row>
    <row r="710" spans="1:35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</row>
    <row r="711" spans="1:35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</row>
    <row r="712" spans="1:35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</row>
    <row r="713" spans="1:35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</row>
    <row r="714" spans="1:35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</row>
    <row r="715" spans="1:35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</row>
    <row r="716" spans="1:35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</row>
    <row r="717" spans="1:35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</row>
    <row r="718" spans="1:35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</row>
    <row r="719" spans="1:35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</row>
    <row r="720" spans="1:35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</row>
    <row r="721" spans="1:35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</row>
    <row r="722" spans="1:35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</row>
    <row r="723" spans="1:35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</row>
    <row r="724" spans="1:35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</row>
    <row r="725" spans="1:35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</row>
    <row r="726" spans="1:35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</row>
    <row r="727" spans="1:35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</row>
    <row r="728" spans="1:35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</row>
    <row r="729" spans="1:35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</row>
    <row r="730" spans="1:35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</row>
    <row r="731" spans="1:35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</row>
    <row r="732" spans="1:35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</row>
    <row r="733" spans="1:35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</row>
    <row r="734" spans="1:35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</row>
    <row r="735" spans="1:35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</row>
    <row r="736" spans="1:35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</row>
    <row r="737" spans="1:35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</row>
    <row r="738" spans="1:35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</row>
    <row r="739" spans="1:35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</row>
    <row r="740" spans="1:35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</row>
    <row r="741" spans="1:35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</row>
    <row r="742" spans="1:35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</row>
    <row r="743" spans="1:35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</row>
    <row r="744" spans="1:35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</row>
    <row r="745" spans="1:35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</row>
    <row r="746" spans="1:35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</row>
    <row r="747" spans="1:35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</row>
    <row r="748" spans="1:35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</row>
    <row r="749" spans="1:35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</row>
    <row r="750" spans="1:35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</row>
    <row r="751" spans="1:35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</row>
    <row r="752" spans="1:35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</row>
    <row r="753" spans="1:35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</row>
    <row r="754" spans="1:35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</row>
    <row r="755" spans="1:35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</row>
    <row r="756" spans="1:35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</row>
    <row r="757" spans="1:35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</row>
    <row r="758" spans="1:35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</row>
    <row r="759" spans="1:35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</row>
    <row r="760" spans="1:35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</row>
    <row r="761" spans="1:35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</row>
    <row r="762" spans="1:35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</row>
    <row r="763" spans="1:35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</row>
    <row r="764" spans="1:35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</row>
    <row r="765" spans="1:35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</row>
    <row r="766" spans="1:35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</row>
    <row r="767" spans="1:35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</row>
    <row r="768" spans="1:35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</row>
    <row r="769" spans="1:35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</row>
    <row r="770" spans="1:35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</row>
    <row r="771" spans="1:35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</row>
    <row r="772" spans="1:35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</row>
    <row r="773" spans="1:35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</row>
    <row r="774" spans="1:35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</row>
    <row r="775" spans="1:35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</row>
    <row r="776" spans="1:35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</row>
    <row r="777" spans="1:35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</row>
    <row r="778" spans="1:35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</row>
    <row r="779" spans="1:35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</row>
    <row r="780" spans="1:35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</row>
    <row r="781" spans="1:35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</row>
    <row r="782" spans="1:35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</row>
    <row r="783" spans="1:35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</row>
    <row r="784" spans="1:35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</row>
    <row r="785" spans="1:35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</row>
    <row r="786" spans="1:35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</row>
    <row r="787" spans="1:35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</row>
    <row r="788" spans="1:35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</row>
    <row r="789" spans="1:35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</row>
    <row r="790" spans="1:35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</row>
    <row r="791" spans="1:35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</row>
    <row r="792" spans="1:35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</row>
    <row r="793" spans="1:35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</row>
    <row r="794" spans="1:35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</row>
    <row r="795" spans="1:35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</row>
    <row r="796" spans="1:35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</row>
    <row r="797" spans="1:35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</row>
    <row r="798" spans="1:35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</row>
    <row r="799" spans="1:35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</row>
    <row r="800" spans="1:35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</row>
    <row r="801" spans="1:35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</row>
    <row r="802" spans="1:35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</row>
    <row r="803" spans="1:35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</row>
    <row r="804" spans="1:35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</row>
    <row r="805" spans="1:35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</row>
    <row r="806" spans="1:35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</row>
    <row r="807" spans="1:35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</row>
    <row r="808" spans="1:35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</row>
    <row r="809" spans="1:35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</row>
    <row r="810" spans="1:35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</row>
    <row r="811" spans="1:35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</row>
    <row r="812" spans="1:35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</row>
    <row r="813" spans="1:35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</row>
    <row r="814" spans="1:35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</row>
    <row r="815" spans="1:35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</row>
    <row r="816" spans="1:35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</row>
    <row r="817" spans="1:35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</row>
    <row r="818" spans="1:35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</row>
    <row r="819" spans="1:35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</row>
    <row r="820" spans="1:35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</row>
    <row r="821" spans="1:35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</row>
    <row r="822" spans="1:35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</row>
    <row r="823" spans="1:35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</row>
    <row r="824" spans="1:35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</row>
    <row r="825" spans="1:35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</row>
    <row r="826" spans="1:35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</row>
    <row r="827" spans="1:35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</row>
    <row r="828" spans="1:35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</row>
    <row r="829" spans="1:35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</row>
    <row r="830" spans="1:35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</row>
    <row r="831" spans="1:35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</row>
    <row r="832" spans="1:35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</row>
    <row r="833" spans="1:35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</row>
    <row r="834" spans="1:35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</row>
    <row r="835" spans="1:35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</row>
    <row r="836" spans="1:35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</row>
    <row r="837" spans="1:35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</row>
    <row r="838" spans="1:35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</row>
    <row r="839" spans="1:35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</row>
    <row r="840" spans="1:35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</row>
    <row r="841" spans="1:35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</row>
    <row r="842" spans="1:35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</row>
    <row r="843" spans="1:35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</row>
    <row r="844" spans="1:35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</row>
    <row r="845" spans="1:35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</row>
    <row r="846" spans="1:35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</row>
    <row r="847" spans="1:35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</row>
    <row r="848" spans="1:35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</row>
    <row r="849" spans="1:35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</row>
    <row r="850" spans="1:35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</row>
    <row r="851" spans="1:35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</row>
    <row r="852" spans="1:35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</row>
    <row r="853" spans="1:35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</row>
    <row r="854" spans="1:35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</row>
    <row r="855" spans="1:35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</row>
    <row r="856" spans="1:35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</row>
    <row r="857" spans="1:35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</row>
    <row r="858" spans="1:35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</row>
    <row r="859" spans="1:35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</row>
    <row r="860" spans="1:35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</row>
    <row r="861" spans="1:35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</row>
    <row r="862" spans="1:35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</row>
    <row r="863" spans="1:35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</row>
    <row r="864" spans="1:35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</row>
    <row r="865" spans="1:35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</row>
    <row r="866" spans="1:35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</row>
    <row r="867" spans="1:35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</row>
    <row r="868" spans="1:35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</row>
    <row r="869" spans="1:35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</row>
    <row r="870" spans="1:35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</row>
    <row r="871" spans="1:35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</row>
    <row r="872" spans="1:35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</row>
    <row r="873" spans="1:35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</row>
    <row r="874" spans="1:35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</row>
    <row r="875" spans="1:35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</row>
    <row r="876" spans="1:35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</row>
    <row r="877" spans="1:35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</row>
    <row r="878" spans="1:35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</row>
    <row r="879" spans="1:35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</row>
    <row r="880" spans="1:35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</row>
    <row r="881" spans="1:35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</row>
    <row r="882" spans="1:35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</row>
    <row r="883" spans="1:35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</row>
    <row r="884" spans="1:35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</row>
    <row r="885" spans="1:35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</row>
    <row r="886" spans="1:35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</row>
    <row r="887" spans="1:35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</row>
    <row r="888" spans="1:35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</row>
    <row r="889" spans="1:35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</row>
    <row r="890" spans="1:35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</row>
    <row r="891" spans="1:35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</row>
    <row r="892" spans="1:35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</row>
    <row r="893" spans="1:35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</row>
    <row r="894" spans="1:35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</row>
    <row r="895" spans="1:35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</row>
    <row r="896" spans="1:35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</row>
    <row r="897" spans="1:35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</row>
    <row r="898" spans="1:35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</row>
    <row r="899" spans="1:35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</row>
    <row r="900" spans="1:35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</row>
    <row r="901" spans="1:35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</row>
    <row r="902" spans="1:35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</row>
    <row r="903" spans="1:35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</row>
    <row r="904" spans="1:35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</row>
    <row r="905" spans="1:35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</row>
    <row r="906" spans="1:35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</row>
    <row r="907" spans="1:35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</row>
    <row r="908" spans="1:35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</row>
    <row r="909" spans="1:35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</row>
    <row r="910" spans="1:35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</row>
    <row r="911" spans="1:35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</row>
    <row r="912" spans="1:35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</row>
    <row r="913" spans="1:35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</row>
    <row r="914" spans="1:35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</row>
    <row r="915" spans="1:35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</row>
    <row r="916" spans="1:35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</row>
    <row r="917" spans="1:35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</row>
    <row r="918" spans="1:35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</row>
    <row r="919" spans="1:35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</row>
    <row r="920" spans="1:35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</row>
    <row r="921" spans="1:35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</row>
    <row r="922" spans="1:35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</row>
    <row r="923" spans="1:35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</row>
    <row r="924" spans="1:35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</row>
    <row r="925" spans="1:35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</row>
    <row r="926" spans="1:35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</row>
    <row r="927" spans="1:35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</row>
    <row r="928" spans="1:35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</row>
    <row r="929" spans="1:35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</row>
    <row r="930" spans="1:35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</row>
    <row r="931" spans="1:35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</row>
    <row r="932" spans="1:35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</row>
    <row r="933" spans="1:35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</row>
    <row r="934" spans="1:35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</row>
    <row r="935" spans="1:35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</row>
    <row r="936" spans="1:35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</row>
    <row r="937" spans="1:35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</row>
    <row r="938" spans="1:35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</row>
    <row r="939" spans="1:35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</row>
    <row r="940" spans="1:35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</row>
    <row r="941" spans="1:35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</row>
    <row r="942" spans="1:35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</row>
    <row r="943" spans="1:35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</row>
    <row r="944" spans="1:35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</row>
    <row r="945" spans="1:35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</row>
    <row r="946" spans="1:35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</row>
    <row r="947" spans="1:35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</row>
    <row r="948" spans="1:35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</row>
    <row r="949" spans="1:35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</row>
    <row r="950" spans="1:35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</row>
    <row r="951" spans="1:35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</row>
    <row r="952" spans="1:35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</row>
    <row r="953" spans="1:35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</row>
    <row r="954" spans="1:35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</row>
    <row r="955" spans="1:35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</row>
    <row r="956" spans="1:35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</row>
    <row r="957" spans="1:35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</row>
    <row r="958" spans="1:35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</row>
    <row r="959" spans="1:35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</row>
    <row r="960" spans="1:35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</row>
    <row r="961" spans="1:35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</row>
    <row r="962" spans="1:35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</row>
    <row r="963" spans="1:35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</row>
    <row r="964" spans="1:35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</row>
    <row r="965" spans="1:35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</row>
    <row r="966" spans="1:35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</row>
    <row r="967" spans="1:35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</row>
    <row r="968" spans="1:35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</row>
    <row r="969" spans="1:35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</row>
    <row r="970" spans="1:35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</row>
    <row r="971" spans="1:35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</row>
    <row r="972" spans="1:35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</row>
    <row r="973" spans="1:35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</row>
    <row r="974" spans="1:35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</row>
    <row r="975" spans="1:35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</row>
    <row r="976" spans="1:35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</row>
    <row r="977" spans="1:35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</row>
    <row r="978" spans="1:35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</row>
    <row r="979" spans="1:35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</row>
    <row r="980" spans="1:35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</row>
    <row r="981" spans="1:35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</row>
    <row r="982" spans="1:35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</row>
    <row r="983" spans="1:35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</row>
    <row r="984" spans="1:35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</row>
    <row r="985" spans="1:35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</row>
    <row r="986" spans="1:35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</row>
    <row r="987" spans="1:35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</row>
    <row r="988" spans="1:35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</row>
    <row r="989" spans="1:35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</row>
    <row r="990" spans="1:35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</row>
    <row r="991" spans="1:35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</row>
    <row r="992" spans="1:35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</row>
    <row r="993" spans="1:35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</row>
    <row r="994" spans="1:35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</row>
    <row r="995" spans="1:35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</row>
    <row r="996" spans="1:35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</row>
    <row r="997" spans="1:35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</row>
    <row r="998" spans="1:35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</row>
    <row r="999" spans="1:35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</row>
    <row r="1000" spans="1:35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 x14ac:dyDescent="0.15"/>
  <cols>
    <col min="1" max="1" width="34.83203125" style="120" customWidth="1"/>
    <col min="2" max="2" width="9" style="120" customWidth="1"/>
    <col min="3" max="35" width="8.5" style="120" customWidth="1"/>
  </cols>
  <sheetData>
    <row r="1" spans="1:35" x14ac:dyDescent="0.2">
      <c r="A1" s="1" t="s">
        <v>211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">
      <c r="A2" s="122" t="s">
        <v>628</v>
      </c>
      <c r="B2" s="112"/>
      <c r="C2" s="112"/>
      <c r="D2" s="112">
        <v>172846801832.952</v>
      </c>
      <c r="E2" s="112">
        <v>131752952345.87041</v>
      </c>
      <c r="F2" s="112">
        <v>128112449914.45731</v>
      </c>
      <c r="G2" s="112">
        <v>127012843777.4355</v>
      </c>
      <c r="H2" s="112">
        <v>126524668961.83279</v>
      </c>
      <c r="I2" s="112">
        <v>125824463059.5741</v>
      </c>
      <c r="J2" s="112">
        <v>125352135149.0934</v>
      </c>
      <c r="K2" s="112">
        <v>124681778310.48351</v>
      </c>
      <c r="L2" s="112">
        <v>124552931578.642</v>
      </c>
      <c r="M2" s="112">
        <v>124833293870.7435</v>
      </c>
      <c r="N2" s="112">
        <v>125416550117.07809</v>
      </c>
      <c r="O2" s="112">
        <v>126284348028.3013</v>
      </c>
      <c r="P2" s="112">
        <v>127415645176.255</v>
      </c>
      <c r="Q2" s="112">
        <v>128622842869.2498</v>
      </c>
      <c r="R2" s="112">
        <v>129851486091.3277</v>
      </c>
      <c r="S2" s="112">
        <v>131263649407.53951</v>
      </c>
      <c r="T2" s="112">
        <v>129786127755.20551</v>
      </c>
      <c r="U2" s="112">
        <v>132424221760.186</v>
      </c>
      <c r="V2" s="112">
        <v>134977006732.55881</v>
      </c>
      <c r="W2" s="112">
        <v>137282850398.56599</v>
      </c>
      <c r="X2" s="112">
        <v>139122325889.29901</v>
      </c>
      <c r="Y2" s="112">
        <v>141488374358.0722</v>
      </c>
      <c r="Z2" s="112">
        <v>143954752967.54089</v>
      </c>
      <c r="AA2" s="112">
        <v>146003740164.1474</v>
      </c>
      <c r="AB2" s="112">
        <v>148314356657.08151</v>
      </c>
      <c r="AC2" s="112">
        <v>150859547096.05099</v>
      </c>
      <c r="AD2" s="112">
        <v>153467134199.06729</v>
      </c>
      <c r="AE2" s="112">
        <v>155901438291.86261</v>
      </c>
      <c r="AF2" s="112">
        <v>158198940008.16779</v>
      </c>
      <c r="AG2" s="112">
        <v>160513548319.98611</v>
      </c>
      <c r="AH2" s="112">
        <v>162686950937.56879</v>
      </c>
      <c r="AI2" s="112">
        <v>164784909297.96329</v>
      </c>
    </row>
    <row r="3" spans="1:35" x14ac:dyDescent="0.2">
      <c r="A3" s="23" t="s">
        <v>629</v>
      </c>
      <c r="B3" s="85"/>
      <c r="C3" s="85"/>
      <c r="D3" s="85">
        <f>'Mining Breakdown'!D213</f>
        <v>869550286743.97949</v>
      </c>
      <c r="E3" s="85">
        <f>'Mining Breakdown'!E213</f>
        <v>811058682255.86377</v>
      </c>
      <c r="F3" s="85">
        <f>'Mining Breakdown'!F213</f>
        <v>835286233056.79517</v>
      </c>
      <c r="G3" s="85">
        <f>'Mining Breakdown'!G213</f>
        <v>856850623401.62671</v>
      </c>
      <c r="H3" s="85">
        <f>'Mining Breakdown'!H213</f>
        <v>856416521024.37817</v>
      </c>
      <c r="I3" s="85">
        <f>'Mining Breakdown'!I213</f>
        <v>861332472513.50537</v>
      </c>
      <c r="J3" s="85">
        <f>'Mining Breakdown'!J213</f>
        <v>863645277557.29114</v>
      </c>
      <c r="K3" s="85">
        <f>'Mining Breakdown'!K213</f>
        <v>874827701039.77124</v>
      </c>
      <c r="L3" s="85">
        <f>'Mining Breakdown'!L213</f>
        <v>874426514194.10681</v>
      </c>
      <c r="M3" s="85">
        <f>'Mining Breakdown'!M213</f>
        <v>873399072470.95056</v>
      </c>
      <c r="N3" s="85">
        <f>'Mining Breakdown'!N213</f>
        <v>873039449278.06494</v>
      </c>
      <c r="O3" s="85">
        <f>'Mining Breakdown'!O213</f>
        <v>872673958685.4436</v>
      </c>
      <c r="P3" s="85">
        <f>'Mining Breakdown'!P213</f>
        <v>869382277722.25159</v>
      </c>
      <c r="Q3" s="85">
        <f>'Mining Breakdown'!Q213</f>
        <v>867899626474.28394</v>
      </c>
      <c r="R3" s="85">
        <f>'Mining Breakdown'!R213</f>
        <v>866758659280.20947</v>
      </c>
      <c r="S3" s="85">
        <f>'Mining Breakdown'!S213</f>
        <v>866243629388.19568</v>
      </c>
      <c r="T3" s="85">
        <f>'Mining Breakdown'!T213</f>
        <v>863981752599.53845</v>
      </c>
      <c r="U3" s="85">
        <f>'Mining Breakdown'!U213</f>
        <v>861101475116.00513</v>
      </c>
      <c r="V3" s="85">
        <f>'Mining Breakdown'!V213</f>
        <v>858312609009.3385</v>
      </c>
      <c r="W3" s="85">
        <f>'Mining Breakdown'!W213</f>
        <v>855603853241.63232</v>
      </c>
      <c r="X3" s="85">
        <f>'Mining Breakdown'!X213</f>
        <v>853889542335.20435</v>
      </c>
      <c r="Y3" s="85">
        <f>'Mining Breakdown'!Y213</f>
        <v>855718528955.27124</v>
      </c>
      <c r="Z3" s="85">
        <f>'Mining Breakdown'!Z213</f>
        <v>856284870516.65369</v>
      </c>
      <c r="AA3" s="85">
        <f>'Mining Breakdown'!AA213</f>
        <v>856916698455.67603</v>
      </c>
      <c r="AB3" s="85">
        <f>'Mining Breakdown'!AB213</f>
        <v>856969838120.20935</v>
      </c>
      <c r="AC3" s="85">
        <f>'Mining Breakdown'!AC213</f>
        <v>855431072842.69409</v>
      </c>
      <c r="AD3" s="85">
        <f>'Mining Breakdown'!AD213</f>
        <v>853370267776.45117</v>
      </c>
      <c r="AE3" s="85">
        <f>'Mining Breakdown'!AE213</f>
        <v>851127693377.41797</v>
      </c>
      <c r="AF3" s="85">
        <f>'Mining Breakdown'!AF213</f>
        <v>849539308875.21045</v>
      </c>
      <c r="AG3" s="85">
        <f>'Mining Breakdown'!AG213</f>
        <v>847868091405.65015</v>
      </c>
      <c r="AH3" s="85">
        <f>'Mining Breakdown'!AH213</f>
        <v>846572813534.97266</v>
      </c>
      <c r="AI3" s="85">
        <f>'Mining Breakdown'!AI213</f>
        <v>841963930377.7356</v>
      </c>
    </row>
    <row r="4" spans="1:35" x14ac:dyDescent="0.2">
      <c r="A4" s="122" t="s">
        <v>630</v>
      </c>
      <c r="B4" s="112"/>
      <c r="C4" s="112"/>
      <c r="D4" s="112">
        <v>40418408687.914749</v>
      </c>
      <c r="E4" s="112">
        <v>18984984997.60244</v>
      </c>
      <c r="F4" s="112">
        <v>23497025744.148441</v>
      </c>
      <c r="G4" s="112">
        <v>28367191695.95974</v>
      </c>
      <c r="H4" s="112">
        <v>31389367011.924339</v>
      </c>
      <c r="I4" s="112">
        <v>34157250913.297421</v>
      </c>
      <c r="J4" s="112">
        <v>36577584417.584427</v>
      </c>
      <c r="K4" s="112">
        <v>38714242610.109863</v>
      </c>
      <c r="L4" s="112">
        <v>39481990280.732147</v>
      </c>
      <c r="M4" s="112">
        <v>40185400795.759949</v>
      </c>
      <c r="N4" s="112">
        <v>40918274420.004066</v>
      </c>
      <c r="O4" s="112">
        <v>41688681352.180267</v>
      </c>
      <c r="P4" s="112">
        <v>41198464401.729057</v>
      </c>
      <c r="Q4" s="112">
        <v>41353395620.26088</v>
      </c>
      <c r="R4" s="112">
        <v>41576168184.43483</v>
      </c>
      <c r="S4" s="112">
        <v>41737730582.841476</v>
      </c>
      <c r="T4" s="112">
        <v>41868835949.451019</v>
      </c>
      <c r="U4" s="112">
        <v>42027094073.92688</v>
      </c>
      <c r="V4" s="112">
        <v>42257235244.406563</v>
      </c>
      <c r="W4" s="112">
        <v>42422745043.119812</v>
      </c>
      <c r="X4" s="112">
        <v>42559463149.009071</v>
      </c>
      <c r="Y4" s="112">
        <v>42722198640.101212</v>
      </c>
      <c r="Z4" s="112">
        <v>42753140374.181572</v>
      </c>
      <c r="AA4" s="112">
        <v>42753913634.633408</v>
      </c>
      <c r="AB4" s="112">
        <v>42731905887.773514</v>
      </c>
      <c r="AC4" s="112">
        <v>42651479256.777351</v>
      </c>
      <c r="AD4" s="112">
        <v>42495201433.458679</v>
      </c>
      <c r="AE4" s="112">
        <v>42356733118.546692</v>
      </c>
      <c r="AF4" s="112">
        <v>42105498911.741608</v>
      </c>
      <c r="AG4" s="112">
        <v>41932037732.382057</v>
      </c>
      <c r="AH4" s="112">
        <v>41745140681.171471</v>
      </c>
      <c r="AI4" s="112">
        <v>41526549381.440804</v>
      </c>
    </row>
    <row r="5" spans="1:35" x14ac:dyDescent="0.2">
      <c r="A5" s="122" t="s">
        <v>631</v>
      </c>
      <c r="B5" s="112"/>
      <c r="C5" s="112"/>
      <c r="D5" s="112">
        <v>1614773040606.395</v>
      </c>
      <c r="E5" s="112">
        <v>1370441831000.5591</v>
      </c>
      <c r="F5" s="112">
        <v>1539586617989.8091</v>
      </c>
      <c r="G5" s="112">
        <v>1682599712393.657</v>
      </c>
      <c r="H5" s="112">
        <v>1752132584793.0171</v>
      </c>
      <c r="I5" s="112">
        <v>1816063714486.665</v>
      </c>
      <c r="J5" s="112">
        <v>1874468004715.2671</v>
      </c>
      <c r="K5" s="112">
        <v>1968460189006.728</v>
      </c>
      <c r="L5" s="112">
        <v>2029337977945.719</v>
      </c>
      <c r="M5" s="112">
        <v>2107346113884.303</v>
      </c>
      <c r="N5" s="112">
        <v>2162284882132.292</v>
      </c>
      <c r="O5" s="112">
        <v>2223941587524.499</v>
      </c>
      <c r="P5" s="112">
        <v>2264359076844.8418</v>
      </c>
      <c r="Q5" s="112">
        <v>2311986574244.1802</v>
      </c>
      <c r="R5" s="112">
        <v>2360787002124.4209</v>
      </c>
      <c r="S5" s="112">
        <v>2413933861217.8159</v>
      </c>
      <c r="T5" s="112">
        <v>2460671279845.188</v>
      </c>
      <c r="U5" s="112">
        <v>2498116140829.001</v>
      </c>
      <c r="V5" s="112">
        <v>2539612366208.1699</v>
      </c>
      <c r="W5" s="112">
        <v>2580049743463.8579</v>
      </c>
      <c r="X5" s="112">
        <v>2619593492323.8521</v>
      </c>
      <c r="Y5" s="112">
        <v>2660868760385.2178</v>
      </c>
      <c r="Z5" s="112">
        <v>2699732232934.3218</v>
      </c>
      <c r="AA5" s="112">
        <v>2750663331148.6919</v>
      </c>
      <c r="AB5" s="112">
        <v>2796678627302.5151</v>
      </c>
      <c r="AC5" s="112">
        <v>2847312858781.0718</v>
      </c>
      <c r="AD5" s="112">
        <v>2900867945847.0078</v>
      </c>
      <c r="AE5" s="112">
        <v>2957104495541.542</v>
      </c>
      <c r="AF5" s="112">
        <v>3013641017409.8452</v>
      </c>
      <c r="AG5" s="112">
        <v>3065026637410.9121</v>
      </c>
      <c r="AH5" s="112">
        <v>3122107120768.9321</v>
      </c>
      <c r="AI5" s="112">
        <v>3167238566407.876</v>
      </c>
    </row>
    <row r="6" spans="1:35" x14ac:dyDescent="0.2">
      <c r="A6" s="23" t="s">
        <v>632</v>
      </c>
      <c r="B6" s="85"/>
      <c r="C6" s="85"/>
      <c r="D6" s="85">
        <f>'Mining Breakdown'!D225</f>
        <v>25640845661.562363</v>
      </c>
      <c r="E6" s="85">
        <f>'Mining Breakdown'!E225</f>
        <v>23916075713.187313</v>
      </c>
      <c r="F6" s="85">
        <f>'Mining Breakdown'!F225</f>
        <v>24630485104.242168</v>
      </c>
      <c r="G6" s="85">
        <f>'Mining Breakdown'!G225</f>
        <v>25266364607.758808</v>
      </c>
      <c r="H6" s="85">
        <f>'Mining Breakdown'!H225</f>
        <v>25253564023.104839</v>
      </c>
      <c r="I6" s="85">
        <f>'Mining Breakdown'!I225</f>
        <v>25398523038.510872</v>
      </c>
      <c r="J6" s="85">
        <f>'Mining Breakdown'!J225</f>
        <v>25466721828.249702</v>
      </c>
      <c r="K6" s="85">
        <f>'Mining Breakdown'!K225</f>
        <v>25796463303.82341</v>
      </c>
      <c r="L6" s="85">
        <f>'Mining Breakdown'!L225</f>
        <v>25784633315.20982</v>
      </c>
      <c r="M6" s="85">
        <f>'Mining Breakdown'!M225</f>
        <v>25754336649.161503</v>
      </c>
      <c r="N6" s="85">
        <f>'Mining Breakdown'!N225</f>
        <v>25743732267.878819</v>
      </c>
      <c r="O6" s="85">
        <f>'Mining Breakdown'!O225</f>
        <v>25732954871.770714</v>
      </c>
      <c r="P6" s="85">
        <f>'Mining Breakdown'!P225</f>
        <v>25635891499.092926</v>
      </c>
      <c r="Q6" s="85">
        <f>'Mining Breakdown'!Q225</f>
        <v>25592171851.823975</v>
      </c>
      <c r="R6" s="85">
        <f>'Mining Breakdown'!R225</f>
        <v>25558527605.856655</v>
      </c>
      <c r="S6" s="85">
        <f>'Mining Breakdown'!S225</f>
        <v>25543340672.825253</v>
      </c>
      <c r="T6" s="85">
        <f>'Mining Breakdown'!T225</f>
        <v>25476643628.930759</v>
      </c>
      <c r="U6" s="85">
        <f>'Mining Breakdown'!U225</f>
        <v>25391711507.645065</v>
      </c>
      <c r="V6" s="85">
        <f>'Mining Breakdown'!V225</f>
        <v>25309474877.398449</v>
      </c>
      <c r="W6" s="85">
        <f>'Mining Breakdown'!W225</f>
        <v>25229600499.075039</v>
      </c>
      <c r="X6" s="85">
        <f>'Mining Breakdown'!X225</f>
        <v>25179049792.534248</v>
      </c>
      <c r="Y6" s="85">
        <f>'Mining Breakdown'!Y225</f>
        <v>25232981996.751907</v>
      </c>
      <c r="Z6" s="85">
        <f>'Mining Breakdown'!Z225</f>
        <v>25249681981.546932</v>
      </c>
      <c r="AA6" s="85">
        <f>'Mining Breakdown'!AA225</f>
        <v>25268312994.515488</v>
      </c>
      <c r="AB6" s="85">
        <f>'Mining Breakdown'!AB225</f>
        <v>25269879949.24781</v>
      </c>
      <c r="AC6" s="85">
        <f>'Mining Breakdown'!AC225</f>
        <v>25224505640.72118</v>
      </c>
      <c r="AD6" s="85">
        <f>'Mining Breakdown'!AD225</f>
        <v>25163737694.982285</v>
      </c>
      <c r="AE6" s="85">
        <f>'Mining Breakdown'!AE225</f>
        <v>25097609829.892967</v>
      </c>
      <c r="AF6" s="85">
        <f>'Mining Breakdown'!AF225</f>
        <v>25050772375.529259</v>
      </c>
      <c r="AG6" s="85">
        <f>'Mining Breakdown'!AG225</f>
        <v>25001492385.795303</v>
      </c>
      <c r="AH6" s="85">
        <f>'Mining Breakdown'!AH225</f>
        <v>24963297907.020256</v>
      </c>
      <c r="AI6" s="85">
        <f>'Mining Breakdown'!AI225</f>
        <v>24827393562.54652</v>
      </c>
    </row>
    <row r="7" spans="1:35" x14ac:dyDescent="0.2">
      <c r="A7" s="122" t="s">
        <v>633</v>
      </c>
      <c r="B7" s="112"/>
      <c r="C7" s="112"/>
      <c r="D7" s="112">
        <v>0</v>
      </c>
      <c r="E7" s="112">
        <v>0</v>
      </c>
      <c r="F7" s="112">
        <v>0</v>
      </c>
      <c r="G7" s="112">
        <v>0</v>
      </c>
      <c r="H7" s="112">
        <v>0</v>
      </c>
      <c r="I7" s="112">
        <v>0</v>
      </c>
      <c r="J7" s="112">
        <v>0</v>
      </c>
      <c r="K7" s="112">
        <v>0</v>
      </c>
      <c r="L7" s="112">
        <v>0</v>
      </c>
      <c r="M7" s="112">
        <v>0</v>
      </c>
      <c r="N7" s="112">
        <v>0</v>
      </c>
      <c r="O7" s="112">
        <v>0</v>
      </c>
      <c r="P7" s="112">
        <v>0</v>
      </c>
      <c r="Q7" s="112">
        <v>0</v>
      </c>
      <c r="R7" s="112">
        <v>0</v>
      </c>
      <c r="S7" s="112">
        <v>0</v>
      </c>
      <c r="T7" s="112">
        <v>0</v>
      </c>
      <c r="U7" s="112">
        <v>0</v>
      </c>
      <c r="V7" s="112">
        <v>0</v>
      </c>
      <c r="W7" s="112">
        <v>0</v>
      </c>
      <c r="X7" s="112">
        <v>0</v>
      </c>
      <c r="Y7" s="112">
        <v>0</v>
      </c>
      <c r="Z7" s="112">
        <v>0</v>
      </c>
      <c r="AA7" s="112">
        <v>0</v>
      </c>
      <c r="AB7" s="112">
        <v>0</v>
      </c>
      <c r="AC7" s="112">
        <v>0</v>
      </c>
      <c r="AD7" s="112">
        <v>0</v>
      </c>
      <c r="AE7" s="112">
        <v>0</v>
      </c>
      <c r="AF7" s="112">
        <v>0</v>
      </c>
      <c r="AG7" s="112">
        <v>0</v>
      </c>
      <c r="AH7" s="112">
        <v>0</v>
      </c>
      <c r="AI7" s="112">
        <v>0</v>
      </c>
    </row>
    <row r="8" spans="1:35" x14ac:dyDescent="0.2">
      <c r="A8" s="122" t="s">
        <v>634</v>
      </c>
      <c r="B8" s="112"/>
      <c r="C8" s="112"/>
      <c r="D8" s="112">
        <v>13715738268494.311</v>
      </c>
      <c r="E8" s="112">
        <v>13022026462784.85</v>
      </c>
      <c r="F8" s="112">
        <v>13381893078597.789</v>
      </c>
      <c r="G8" s="112">
        <v>13752323883408.449</v>
      </c>
      <c r="H8" s="112">
        <v>13971179270881.721</v>
      </c>
      <c r="I8" s="112">
        <v>14208754532226.779</v>
      </c>
      <c r="J8" s="112">
        <v>14453506706465.43</v>
      </c>
      <c r="K8" s="112">
        <v>14690138612549.869</v>
      </c>
      <c r="L8" s="112">
        <v>14874495081882.539</v>
      </c>
      <c r="M8" s="112">
        <v>15059212094856.369</v>
      </c>
      <c r="N8" s="112">
        <v>15252884666068.08</v>
      </c>
      <c r="O8" s="112">
        <v>15457857105343.939</v>
      </c>
      <c r="P8" s="112">
        <v>15632928638555.779</v>
      </c>
      <c r="Q8" s="112">
        <v>15834234241294.08</v>
      </c>
      <c r="R8" s="112">
        <v>15986961048313.381</v>
      </c>
      <c r="S8" s="112">
        <v>16160005780323.779</v>
      </c>
      <c r="T8" s="112">
        <v>16325245961669.289</v>
      </c>
      <c r="U8" s="112">
        <v>16478352131193.711</v>
      </c>
      <c r="V8" s="112">
        <v>16636839659948.029</v>
      </c>
      <c r="W8" s="112">
        <v>16794782420801.539</v>
      </c>
      <c r="X8" s="112">
        <v>16949607125161.881</v>
      </c>
      <c r="Y8" s="112">
        <v>17108549267995.359</v>
      </c>
      <c r="Z8" s="112">
        <v>17263319306899.35</v>
      </c>
      <c r="AA8" s="112">
        <v>17417808018116.189</v>
      </c>
      <c r="AB8" s="112">
        <v>17578788473182.109</v>
      </c>
      <c r="AC8" s="112">
        <v>17744127644617.879</v>
      </c>
      <c r="AD8" s="112">
        <v>17914865083602.941</v>
      </c>
      <c r="AE8" s="112">
        <v>18087349166310.84</v>
      </c>
      <c r="AF8" s="112">
        <v>18260946666627.422</v>
      </c>
      <c r="AG8" s="112">
        <v>18437330266319.051</v>
      </c>
      <c r="AH8" s="112">
        <v>18616859792572.68</v>
      </c>
      <c r="AI8" s="112">
        <v>18799036187266.211</v>
      </c>
    </row>
    <row r="9" spans="1:35" x14ac:dyDescent="0.2">
      <c r="A9" s="23" t="s">
        <v>635</v>
      </c>
      <c r="B9" s="85"/>
      <c r="C9" s="85"/>
      <c r="D9" s="85">
        <f>'Scaling Parameters'!D7+'Mining Breakdown'!D237</f>
        <v>-5580819343293.5645</v>
      </c>
      <c r="E9" s="85">
        <f>'Scaling Parameters'!E7+'Mining Breakdown'!E237</f>
        <v>-5563594414292.5732</v>
      </c>
      <c r="F9" s="85">
        <f>'Scaling Parameters'!F7+'Mining Breakdown'!F237</f>
        <v>-5584528179681.7373</v>
      </c>
      <c r="G9" s="85">
        <f>'Scaling Parameters'!G7+'Mining Breakdown'!G237</f>
        <v>-5640807402864.4619</v>
      </c>
      <c r="H9" s="85">
        <f>'Scaling Parameters'!H7+'Mining Breakdown'!H237</f>
        <v>-5718038842981.4014</v>
      </c>
      <c r="I9" s="85">
        <f>'Scaling Parameters'!I7+'Mining Breakdown'!I237</f>
        <v>-5790117234724.6338</v>
      </c>
      <c r="J9" s="85">
        <f>'Scaling Parameters'!J7+'Mining Breakdown'!J237</f>
        <v>-5839422581539.9287</v>
      </c>
      <c r="K9" s="85">
        <f>'Scaling Parameters'!K7+'Mining Breakdown'!K237</f>
        <v>-5810786156962.9688</v>
      </c>
      <c r="L9" s="85">
        <f>'Scaling Parameters'!L7+'Mining Breakdown'!L237</f>
        <v>-5820943845124.498</v>
      </c>
      <c r="M9" s="85">
        <f>'Scaling Parameters'!M7+'Mining Breakdown'!M237</f>
        <v>-5795889052808.4785</v>
      </c>
      <c r="N9" s="85">
        <f>'Scaling Parameters'!N7+'Mining Breakdown'!N237</f>
        <v>-5821673354635.127</v>
      </c>
      <c r="O9" s="85">
        <f>'Scaling Parameters'!O7+'Mining Breakdown'!O237</f>
        <v>-5841846339933.9873</v>
      </c>
      <c r="P9" s="85">
        <f>'Scaling Parameters'!P7+'Mining Breakdown'!P237</f>
        <v>-5874806164244.9844</v>
      </c>
      <c r="Q9" s="85">
        <f>'Scaling Parameters'!Q7+'Mining Breakdown'!Q237</f>
        <v>-5946201586663.9258</v>
      </c>
      <c r="R9" s="85">
        <f>'Scaling Parameters'!R7+'Mining Breakdown'!R237</f>
        <v>-5978594953244.7783</v>
      </c>
      <c r="S9" s="85">
        <f>'Scaling Parameters'!S7+'Mining Breakdown'!S237</f>
        <v>-6009325937249.3145</v>
      </c>
      <c r="T9" s="85">
        <f>'Scaling Parameters'!T7+'Mining Breakdown'!T237</f>
        <v>-6047608087526.7812</v>
      </c>
      <c r="U9" s="85">
        <f>'Scaling Parameters'!U7+'Mining Breakdown'!U237</f>
        <v>-6100695592727.0078</v>
      </c>
      <c r="V9" s="85">
        <f>'Scaling Parameters'!V7+'Mining Breakdown'!V237</f>
        <v>-6154133481654.2715</v>
      </c>
      <c r="W9" s="85">
        <f>'Scaling Parameters'!W7+'Mining Breakdown'!W237</f>
        <v>-6208970532568.9043</v>
      </c>
      <c r="X9" s="85">
        <f>'Scaling Parameters'!X7+'Mining Breakdown'!X237</f>
        <v>-6271678310790.2881</v>
      </c>
      <c r="Y9" s="85">
        <f>'Scaling Parameters'!Y7+'Mining Breakdown'!Y237</f>
        <v>-6324642269124.0049</v>
      </c>
      <c r="Z9" s="85">
        <f>'Scaling Parameters'!Z7+'Mining Breakdown'!Z237</f>
        <v>-6369758594277.8779</v>
      </c>
      <c r="AA9" s="85">
        <f>'Scaling Parameters'!AA7+'Mining Breakdown'!AA237</f>
        <v>-6404606577525.1133</v>
      </c>
      <c r="AB9" s="85">
        <f>'Scaling Parameters'!AB7+'Mining Breakdown'!AB237</f>
        <v>-6438643313444.7363</v>
      </c>
      <c r="AC9" s="85">
        <f>'Scaling Parameters'!AC7+'Mining Breakdown'!AC237</f>
        <v>-6462949769049.2842</v>
      </c>
      <c r="AD9" s="85">
        <f>'Scaling Parameters'!AD7+'Mining Breakdown'!AD237</f>
        <v>-6481255356770.1699</v>
      </c>
      <c r="AE9" s="85">
        <f>'Scaling Parameters'!AE7+'Mining Breakdown'!AE237</f>
        <v>-6500290837111.5879</v>
      </c>
      <c r="AF9" s="85">
        <f>'Scaling Parameters'!AF7+'Mining Breakdown'!AF237</f>
        <v>-6520190871696.2842</v>
      </c>
      <c r="AG9" s="85">
        <f>'Scaling Parameters'!AG7+'Mining Breakdown'!AG237</f>
        <v>-6555710174273.9473</v>
      </c>
      <c r="AH9" s="85">
        <f>'Scaling Parameters'!AH7+'Mining Breakdown'!AH237</f>
        <v>-6587736336502.6816</v>
      </c>
      <c r="AI9" s="85">
        <f>'Scaling Parameters'!AI7+'Mining Breakdown'!AI237</f>
        <v>-6644829457140.5088</v>
      </c>
    </row>
    <row r="10" spans="1:35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</row>
    <row r="11" spans="1:35" x14ac:dyDescent="0.2">
      <c r="A11" s="10"/>
      <c r="B11" s="10"/>
      <c r="C11" s="10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</row>
    <row r="12" spans="1:35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</row>
    <row r="13" spans="1:35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</row>
    <row r="14" spans="1:35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  <row r="15" spans="1:35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</row>
    <row r="16" spans="1:35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</row>
    <row r="17" spans="1:35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</row>
    <row r="18" spans="1:35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</row>
    <row r="19" spans="1:35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</row>
    <row r="20" spans="1:35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</row>
    <row r="21" spans="1:35" ht="15.75" customHeight="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</row>
    <row r="22" spans="1:35" ht="15.75" customHeight="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</row>
    <row r="23" spans="1:35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</row>
    <row r="24" spans="1:35" ht="15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</row>
    <row r="25" spans="1:35" ht="15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</row>
    <row r="26" spans="1:35" ht="15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</row>
    <row r="27" spans="1:35" ht="15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</row>
    <row r="28" spans="1:35" ht="15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</row>
    <row r="29" spans="1:35" ht="15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</row>
    <row r="30" spans="1:35" ht="15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</row>
    <row r="31" spans="1:35" ht="15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</row>
    <row r="32" spans="1:35" ht="15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</row>
    <row r="33" spans="1:35" ht="15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</row>
    <row r="34" spans="1:35" ht="15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</row>
    <row r="35" spans="1:35" ht="15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</row>
    <row r="36" spans="1:35" ht="15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</row>
    <row r="37" spans="1:35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</row>
    <row r="38" spans="1:35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</row>
    <row r="39" spans="1:35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</row>
    <row r="40" spans="1:35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</row>
    <row r="41" spans="1:35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</row>
    <row r="42" spans="1:35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</row>
    <row r="43" spans="1:35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</row>
    <row r="44" spans="1:35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</row>
    <row r="45" spans="1:35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</row>
    <row r="46" spans="1:35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</row>
    <row r="47" spans="1:35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</row>
    <row r="48" spans="1:35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</row>
    <row r="49" spans="1:35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</row>
    <row r="50" spans="1:35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</row>
    <row r="51" spans="1:35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</row>
    <row r="52" spans="1:35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</row>
    <row r="53" spans="1:35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</row>
    <row r="54" spans="1:35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</row>
    <row r="55" spans="1:35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</row>
    <row r="56" spans="1:35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</row>
    <row r="57" spans="1:35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</row>
    <row r="58" spans="1:35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</row>
    <row r="59" spans="1:35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</row>
    <row r="60" spans="1:35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</row>
    <row r="61" spans="1:35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</row>
    <row r="62" spans="1:35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</row>
    <row r="63" spans="1:35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</row>
    <row r="64" spans="1:35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</row>
    <row r="65" spans="1:35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</row>
    <row r="66" spans="1:35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</row>
    <row r="67" spans="1:35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</row>
    <row r="68" spans="1:35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</row>
    <row r="69" spans="1:35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</row>
    <row r="70" spans="1:35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</row>
    <row r="71" spans="1:35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</row>
    <row r="72" spans="1:35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</row>
    <row r="73" spans="1:35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</row>
    <row r="74" spans="1:35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</row>
    <row r="75" spans="1:35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</row>
    <row r="76" spans="1:35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5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5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5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5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5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5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5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5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5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5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5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5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5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5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5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</row>
    <row r="92" spans="1:35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</row>
    <row r="93" spans="1:35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</row>
    <row r="94" spans="1:35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</row>
    <row r="95" spans="1:35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</row>
    <row r="96" spans="1:35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</row>
    <row r="97" spans="1:35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</row>
    <row r="98" spans="1:35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</row>
    <row r="99" spans="1:35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</row>
    <row r="100" spans="1:35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</row>
    <row r="101" spans="1:35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</row>
    <row r="102" spans="1:35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</row>
    <row r="103" spans="1:35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</row>
    <row r="104" spans="1:35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spans="1:35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</row>
    <row r="106" spans="1:35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</row>
    <row r="107" spans="1:35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</row>
    <row r="108" spans="1:35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</row>
    <row r="109" spans="1:35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</row>
    <row r="110" spans="1:35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</row>
    <row r="111" spans="1:35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</row>
    <row r="112" spans="1:35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</row>
    <row r="113" spans="1:35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</row>
    <row r="114" spans="1:35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</row>
    <row r="115" spans="1:35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</row>
    <row r="116" spans="1:35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</row>
    <row r="117" spans="1:35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</row>
    <row r="118" spans="1:35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</row>
    <row r="119" spans="1:35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</row>
    <row r="120" spans="1:35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</row>
    <row r="121" spans="1:35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</row>
    <row r="122" spans="1:35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spans="1:35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</row>
    <row r="124" spans="1:35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</row>
    <row r="125" spans="1:35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</row>
    <row r="126" spans="1:35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</row>
    <row r="127" spans="1:35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</row>
    <row r="128" spans="1:35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</row>
    <row r="129" spans="1:35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</row>
    <row r="130" spans="1:35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</row>
    <row r="131" spans="1:35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</row>
    <row r="132" spans="1:35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</row>
    <row r="133" spans="1:35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</row>
    <row r="134" spans="1:35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</row>
    <row r="135" spans="1:35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</row>
    <row r="136" spans="1:35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</row>
    <row r="137" spans="1:35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</row>
    <row r="138" spans="1:35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</row>
    <row r="139" spans="1:35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</row>
    <row r="140" spans="1:35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</row>
    <row r="141" spans="1:35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</row>
    <row r="142" spans="1:35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</row>
    <row r="143" spans="1:35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</row>
    <row r="144" spans="1:35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</row>
    <row r="145" spans="1:35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</row>
    <row r="146" spans="1:35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</row>
    <row r="147" spans="1:35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</row>
    <row r="148" spans="1:35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</row>
    <row r="149" spans="1:35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</row>
    <row r="150" spans="1:35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</row>
    <row r="151" spans="1:35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</row>
    <row r="152" spans="1:35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</row>
    <row r="153" spans="1:35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</row>
    <row r="154" spans="1:35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</row>
    <row r="155" spans="1:35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</row>
    <row r="156" spans="1:35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</row>
    <row r="157" spans="1:35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</row>
    <row r="158" spans="1:35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</row>
    <row r="159" spans="1:35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</row>
    <row r="160" spans="1:35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</row>
    <row r="161" spans="1:35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</row>
    <row r="162" spans="1:35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</row>
    <row r="163" spans="1:35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</row>
    <row r="164" spans="1:35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</row>
    <row r="165" spans="1:35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</row>
    <row r="166" spans="1:35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</row>
    <row r="167" spans="1:35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</row>
    <row r="168" spans="1:35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</row>
    <row r="169" spans="1:35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</row>
    <row r="170" spans="1:35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</row>
    <row r="171" spans="1:35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</row>
    <row r="172" spans="1:35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</row>
    <row r="173" spans="1:35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</row>
    <row r="174" spans="1:35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</row>
    <row r="175" spans="1:35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</row>
    <row r="176" spans="1:35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</row>
    <row r="177" spans="1:35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</row>
    <row r="178" spans="1:35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</row>
    <row r="179" spans="1:35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</row>
    <row r="180" spans="1:35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</row>
    <row r="181" spans="1:35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</row>
    <row r="182" spans="1:35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</row>
    <row r="183" spans="1:35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</row>
    <row r="184" spans="1:35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</row>
    <row r="185" spans="1:35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</row>
    <row r="186" spans="1:35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</row>
    <row r="187" spans="1:35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</row>
    <row r="188" spans="1:35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</row>
    <row r="189" spans="1:35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</row>
    <row r="190" spans="1:35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</row>
    <row r="191" spans="1:35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</row>
    <row r="192" spans="1:35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</row>
    <row r="193" spans="1:35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</row>
    <row r="194" spans="1:35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</row>
    <row r="195" spans="1:35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</row>
    <row r="196" spans="1:35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</row>
    <row r="197" spans="1:35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</row>
    <row r="198" spans="1:35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</row>
    <row r="199" spans="1:35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</row>
    <row r="200" spans="1:35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</row>
    <row r="201" spans="1:35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</row>
    <row r="202" spans="1:35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</row>
    <row r="203" spans="1:35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</row>
    <row r="204" spans="1:35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</row>
    <row r="205" spans="1:35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</row>
    <row r="206" spans="1:35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</row>
    <row r="207" spans="1:35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</row>
    <row r="208" spans="1:35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</row>
    <row r="209" spans="1:35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</row>
    <row r="210" spans="1:35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</row>
    <row r="211" spans="1:35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</row>
    <row r="212" spans="1:35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</row>
    <row r="213" spans="1:35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</row>
    <row r="214" spans="1:35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</row>
    <row r="215" spans="1:35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</row>
    <row r="216" spans="1:35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</row>
    <row r="217" spans="1:35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</row>
    <row r="218" spans="1:35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</row>
    <row r="219" spans="1:35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</row>
    <row r="220" spans="1:35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</row>
    <row r="221" spans="1:35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</row>
    <row r="222" spans="1:35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</row>
    <row r="223" spans="1:35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</row>
    <row r="224" spans="1:35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</row>
    <row r="225" spans="1:35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</row>
    <row r="226" spans="1:35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</row>
    <row r="227" spans="1:35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</row>
    <row r="228" spans="1:35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</row>
    <row r="229" spans="1:35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</row>
    <row r="230" spans="1:35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</row>
    <row r="231" spans="1:35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</row>
    <row r="232" spans="1:35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</row>
    <row r="233" spans="1:35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</row>
    <row r="234" spans="1:35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</row>
    <row r="235" spans="1:35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</row>
    <row r="236" spans="1:35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</row>
    <row r="237" spans="1:35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</row>
    <row r="238" spans="1:35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</row>
    <row r="239" spans="1:35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</row>
    <row r="240" spans="1:35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</row>
    <row r="241" spans="1:35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</row>
    <row r="242" spans="1:35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</row>
    <row r="243" spans="1:35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</row>
    <row r="244" spans="1:35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</row>
    <row r="245" spans="1:35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</row>
    <row r="246" spans="1:35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</row>
    <row r="247" spans="1:35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</row>
    <row r="248" spans="1:35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</row>
    <row r="249" spans="1:35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</row>
    <row r="250" spans="1:35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</row>
    <row r="251" spans="1:35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</row>
    <row r="252" spans="1:35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</row>
    <row r="253" spans="1:35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</row>
    <row r="254" spans="1:35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</row>
    <row r="255" spans="1:35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</row>
    <row r="256" spans="1:35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</row>
    <row r="257" spans="1:35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</row>
    <row r="258" spans="1:35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</row>
    <row r="259" spans="1:35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</row>
    <row r="260" spans="1:35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</row>
    <row r="261" spans="1:35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</row>
    <row r="262" spans="1:35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</row>
    <row r="263" spans="1:35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</row>
    <row r="264" spans="1:35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</row>
    <row r="265" spans="1:35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</row>
    <row r="266" spans="1:35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</row>
    <row r="267" spans="1:35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</row>
    <row r="268" spans="1:35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</row>
    <row r="269" spans="1:35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</row>
    <row r="270" spans="1:35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</row>
    <row r="271" spans="1:35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</row>
    <row r="272" spans="1:35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</row>
    <row r="273" spans="1:35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</row>
    <row r="274" spans="1:35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</row>
    <row r="275" spans="1:35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</row>
    <row r="276" spans="1:35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</row>
    <row r="277" spans="1:35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</row>
    <row r="278" spans="1:35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</row>
    <row r="279" spans="1:35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</row>
    <row r="280" spans="1:35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</row>
    <row r="281" spans="1:35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</row>
    <row r="282" spans="1:35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</row>
    <row r="283" spans="1:35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</row>
    <row r="284" spans="1:35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</row>
    <row r="285" spans="1:35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</row>
    <row r="286" spans="1:35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</row>
    <row r="287" spans="1:35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</row>
    <row r="288" spans="1:35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</row>
    <row r="289" spans="1:35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</row>
    <row r="290" spans="1:35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</row>
    <row r="291" spans="1:35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</row>
    <row r="292" spans="1:35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</row>
    <row r="293" spans="1:35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</row>
    <row r="294" spans="1:35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</row>
    <row r="295" spans="1:35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</row>
    <row r="296" spans="1:35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</row>
    <row r="297" spans="1:35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</row>
    <row r="298" spans="1:35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</row>
    <row r="299" spans="1:35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</row>
    <row r="300" spans="1:35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</row>
    <row r="301" spans="1:35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</row>
    <row r="302" spans="1:35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</row>
    <row r="303" spans="1:35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</row>
    <row r="304" spans="1:35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</row>
    <row r="305" spans="1:35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</row>
    <row r="306" spans="1:35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</row>
    <row r="307" spans="1:35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</row>
    <row r="308" spans="1:35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</row>
    <row r="309" spans="1:35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</row>
    <row r="310" spans="1:35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</row>
    <row r="311" spans="1:35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</row>
    <row r="312" spans="1:35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</row>
    <row r="313" spans="1:35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</row>
    <row r="314" spans="1:35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</row>
    <row r="315" spans="1:35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</row>
    <row r="316" spans="1:35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</row>
    <row r="317" spans="1:35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</row>
    <row r="318" spans="1:35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</row>
    <row r="319" spans="1:35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</row>
    <row r="320" spans="1:35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</row>
    <row r="321" spans="1:35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</row>
    <row r="322" spans="1:35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</row>
    <row r="323" spans="1:35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</row>
    <row r="324" spans="1:35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</row>
    <row r="325" spans="1:35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</row>
    <row r="326" spans="1:35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</row>
    <row r="327" spans="1:35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</row>
    <row r="328" spans="1:35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</row>
    <row r="329" spans="1:35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</row>
    <row r="330" spans="1:35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</row>
    <row r="331" spans="1:35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</row>
    <row r="332" spans="1:35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</row>
    <row r="333" spans="1:35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</row>
    <row r="334" spans="1:35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</row>
    <row r="335" spans="1:35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</row>
    <row r="336" spans="1:35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</row>
    <row r="337" spans="1:35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</row>
    <row r="338" spans="1:35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</row>
    <row r="339" spans="1:35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</row>
    <row r="340" spans="1:35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</row>
    <row r="341" spans="1:35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</row>
    <row r="342" spans="1:35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</row>
    <row r="343" spans="1:35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</row>
    <row r="344" spans="1:35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</row>
    <row r="345" spans="1:35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</row>
    <row r="346" spans="1:35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</row>
    <row r="347" spans="1:35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</row>
    <row r="348" spans="1:35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</row>
    <row r="349" spans="1:35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</row>
    <row r="350" spans="1:35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</row>
    <row r="351" spans="1:35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</row>
    <row r="352" spans="1:35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</row>
    <row r="353" spans="1:35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</row>
    <row r="354" spans="1:35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</row>
    <row r="355" spans="1:35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</row>
    <row r="356" spans="1:35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</row>
    <row r="357" spans="1:35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</row>
    <row r="358" spans="1:35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</row>
    <row r="359" spans="1:35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</row>
    <row r="360" spans="1:35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</row>
    <row r="361" spans="1:35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</row>
    <row r="362" spans="1:35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</row>
    <row r="363" spans="1:35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</row>
    <row r="364" spans="1:35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</row>
    <row r="365" spans="1:35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</row>
    <row r="366" spans="1:35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</row>
    <row r="367" spans="1:35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</row>
    <row r="368" spans="1:35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</row>
    <row r="369" spans="1:35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</row>
    <row r="370" spans="1:35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</row>
    <row r="371" spans="1:35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</row>
    <row r="372" spans="1:35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</row>
    <row r="373" spans="1:35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</row>
    <row r="374" spans="1:35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</row>
    <row r="375" spans="1:35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</row>
    <row r="376" spans="1:35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</row>
    <row r="377" spans="1:35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</row>
    <row r="378" spans="1:35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</row>
    <row r="379" spans="1:35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</row>
    <row r="380" spans="1:35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</row>
    <row r="381" spans="1:35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</row>
    <row r="382" spans="1:35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</row>
    <row r="383" spans="1:35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</row>
    <row r="384" spans="1:35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</row>
    <row r="385" spans="1:35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</row>
    <row r="386" spans="1:35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</row>
    <row r="387" spans="1:35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</row>
    <row r="388" spans="1:35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</row>
    <row r="389" spans="1:35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</row>
    <row r="390" spans="1:35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</row>
    <row r="391" spans="1:35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</row>
    <row r="392" spans="1:35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</row>
    <row r="393" spans="1:35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</row>
    <row r="394" spans="1:35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</row>
    <row r="395" spans="1:35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</row>
    <row r="396" spans="1:35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</row>
    <row r="397" spans="1:35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</row>
    <row r="398" spans="1:35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</row>
    <row r="399" spans="1:35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</row>
    <row r="400" spans="1:35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</row>
    <row r="401" spans="1:35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</row>
    <row r="402" spans="1:35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</row>
    <row r="403" spans="1:35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</row>
    <row r="404" spans="1:35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</row>
    <row r="405" spans="1:35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</row>
    <row r="406" spans="1:35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</row>
    <row r="407" spans="1:35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</row>
    <row r="408" spans="1:35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</row>
    <row r="409" spans="1:35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</row>
    <row r="410" spans="1:35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</row>
    <row r="411" spans="1:35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</row>
    <row r="412" spans="1:35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</row>
    <row r="413" spans="1:35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</row>
    <row r="414" spans="1:35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</row>
    <row r="415" spans="1:35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</row>
    <row r="416" spans="1:35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</row>
    <row r="417" spans="1:35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</row>
    <row r="418" spans="1:35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</row>
    <row r="419" spans="1:35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</row>
    <row r="420" spans="1:35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</row>
    <row r="421" spans="1:35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</row>
    <row r="422" spans="1:35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</row>
    <row r="423" spans="1:35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</row>
    <row r="424" spans="1:35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</row>
    <row r="425" spans="1:35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</row>
    <row r="426" spans="1:35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</row>
    <row r="427" spans="1:35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</row>
    <row r="428" spans="1:35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</row>
    <row r="429" spans="1:35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</row>
    <row r="430" spans="1:35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</row>
    <row r="431" spans="1:35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</row>
    <row r="432" spans="1:35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</row>
    <row r="433" spans="1:35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</row>
    <row r="434" spans="1:35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</row>
    <row r="435" spans="1:35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</row>
    <row r="436" spans="1:35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</row>
    <row r="437" spans="1:35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</row>
    <row r="438" spans="1:35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</row>
    <row r="439" spans="1:35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</row>
    <row r="440" spans="1:35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</row>
    <row r="441" spans="1:35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</row>
    <row r="442" spans="1:35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</row>
    <row r="443" spans="1:35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</row>
    <row r="444" spans="1:35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</row>
    <row r="445" spans="1:35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</row>
    <row r="446" spans="1:35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</row>
    <row r="447" spans="1:35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</row>
    <row r="448" spans="1:35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</row>
    <row r="449" spans="1:35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</row>
    <row r="450" spans="1:35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</row>
    <row r="451" spans="1:35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</row>
    <row r="452" spans="1:35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</row>
    <row r="453" spans="1:35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</row>
    <row r="454" spans="1:35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</row>
    <row r="455" spans="1:35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</row>
    <row r="456" spans="1:35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</row>
    <row r="457" spans="1:35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</row>
    <row r="458" spans="1:35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</row>
    <row r="459" spans="1:35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</row>
    <row r="460" spans="1:35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</row>
    <row r="461" spans="1:35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</row>
    <row r="462" spans="1:35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</row>
    <row r="463" spans="1:35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</row>
    <row r="464" spans="1:35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</row>
    <row r="465" spans="1:35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</row>
    <row r="466" spans="1:35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</row>
    <row r="467" spans="1:35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</row>
    <row r="468" spans="1:35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</row>
    <row r="469" spans="1:35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</row>
    <row r="470" spans="1:35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</row>
    <row r="471" spans="1:35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</row>
    <row r="472" spans="1:35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</row>
    <row r="473" spans="1:35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</row>
    <row r="474" spans="1:35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</row>
    <row r="475" spans="1:35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</row>
    <row r="476" spans="1:35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</row>
    <row r="477" spans="1:35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</row>
    <row r="478" spans="1:35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</row>
    <row r="479" spans="1:35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</row>
    <row r="480" spans="1:35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</row>
    <row r="481" spans="1:35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</row>
    <row r="482" spans="1:35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</row>
    <row r="483" spans="1:35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</row>
    <row r="484" spans="1:35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</row>
    <row r="485" spans="1:35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</row>
    <row r="486" spans="1:35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</row>
    <row r="487" spans="1:35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</row>
    <row r="488" spans="1:35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</row>
    <row r="489" spans="1:35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</row>
    <row r="490" spans="1:35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</row>
    <row r="491" spans="1:35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</row>
    <row r="492" spans="1:35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</row>
    <row r="493" spans="1:35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</row>
    <row r="494" spans="1:35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</row>
    <row r="495" spans="1:35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</row>
    <row r="496" spans="1:35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</row>
    <row r="497" spans="1:35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</row>
    <row r="498" spans="1:35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</row>
    <row r="499" spans="1:35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</row>
    <row r="500" spans="1:35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</row>
    <row r="501" spans="1:35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</row>
    <row r="502" spans="1:35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</row>
    <row r="503" spans="1:35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</row>
    <row r="504" spans="1:35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</row>
    <row r="505" spans="1:35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</row>
    <row r="506" spans="1:35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</row>
    <row r="507" spans="1:35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</row>
    <row r="508" spans="1:35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</row>
    <row r="509" spans="1:35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</row>
    <row r="510" spans="1:35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</row>
    <row r="511" spans="1:35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</row>
    <row r="512" spans="1:35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</row>
    <row r="513" spans="1:35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</row>
    <row r="514" spans="1:35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</row>
    <row r="515" spans="1:35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</row>
    <row r="516" spans="1:35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</row>
    <row r="517" spans="1:35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</row>
    <row r="518" spans="1:35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</row>
    <row r="519" spans="1:35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</row>
    <row r="520" spans="1:35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</row>
    <row r="521" spans="1:35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</row>
    <row r="522" spans="1:35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</row>
    <row r="523" spans="1:35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</row>
    <row r="524" spans="1:35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</row>
    <row r="525" spans="1:35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</row>
    <row r="526" spans="1:35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</row>
    <row r="527" spans="1:35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</row>
    <row r="528" spans="1:35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</row>
    <row r="529" spans="1:35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</row>
    <row r="530" spans="1:35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</row>
    <row r="531" spans="1:35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</row>
    <row r="532" spans="1:35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</row>
    <row r="533" spans="1:35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</row>
    <row r="534" spans="1:35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</row>
    <row r="535" spans="1:35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</row>
    <row r="536" spans="1:35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</row>
    <row r="537" spans="1:35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</row>
    <row r="538" spans="1:35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</row>
    <row r="539" spans="1:35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</row>
    <row r="540" spans="1:35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</row>
    <row r="541" spans="1:35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</row>
    <row r="542" spans="1:35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</row>
    <row r="543" spans="1:35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</row>
    <row r="544" spans="1:35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</row>
    <row r="545" spans="1:35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</row>
    <row r="546" spans="1:35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</row>
    <row r="547" spans="1:35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</row>
    <row r="548" spans="1:35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</row>
    <row r="549" spans="1:35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</row>
    <row r="550" spans="1:35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</row>
    <row r="551" spans="1:35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</row>
    <row r="552" spans="1:35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</row>
    <row r="553" spans="1:35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</row>
    <row r="554" spans="1:35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</row>
    <row r="555" spans="1:35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</row>
    <row r="556" spans="1:35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</row>
    <row r="557" spans="1:35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</row>
    <row r="558" spans="1:35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</row>
    <row r="559" spans="1:35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</row>
    <row r="560" spans="1:35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</row>
    <row r="561" spans="1:35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</row>
    <row r="562" spans="1:35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</row>
    <row r="563" spans="1:35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</row>
    <row r="564" spans="1:35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</row>
    <row r="565" spans="1:35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</row>
    <row r="566" spans="1:35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</row>
    <row r="567" spans="1:35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</row>
    <row r="568" spans="1:35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</row>
    <row r="569" spans="1:35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</row>
    <row r="570" spans="1:35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</row>
    <row r="571" spans="1:35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</row>
    <row r="572" spans="1:35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</row>
    <row r="573" spans="1:35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</row>
    <row r="574" spans="1:35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</row>
    <row r="575" spans="1:35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</row>
    <row r="576" spans="1:35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</row>
    <row r="577" spans="1:35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</row>
    <row r="578" spans="1:35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</row>
    <row r="579" spans="1:35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</row>
    <row r="580" spans="1:35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</row>
    <row r="581" spans="1:35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</row>
    <row r="582" spans="1:35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</row>
    <row r="583" spans="1:35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</row>
    <row r="584" spans="1:35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</row>
    <row r="585" spans="1:35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</row>
    <row r="586" spans="1:35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</row>
    <row r="587" spans="1:35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</row>
    <row r="588" spans="1:35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</row>
    <row r="589" spans="1:35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</row>
    <row r="590" spans="1:35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</row>
    <row r="591" spans="1:35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</row>
    <row r="592" spans="1:35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</row>
    <row r="593" spans="1:35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</row>
    <row r="594" spans="1:35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</row>
    <row r="595" spans="1:35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</row>
    <row r="596" spans="1:35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</row>
    <row r="597" spans="1:35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</row>
    <row r="598" spans="1:35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</row>
    <row r="599" spans="1:35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</row>
    <row r="600" spans="1:35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</row>
    <row r="601" spans="1:35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</row>
    <row r="602" spans="1:35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</row>
    <row r="603" spans="1:35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</row>
    <row r="604" spans="1:35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</row>
    <row r="605" spans="1:35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</row>
    <row r="606" spans="1:35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</row>
    <row r="607" spans="1:35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</row>
    <row r="608" spans="1:35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</row>
    <row r="609" spans="1:35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</row>
    <row r="610" spans="1:35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</row>
    <row r="611" spans="1:35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</row>
    <row r="612" spans="1:35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</row>
    <row r="613" spans="1:35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</row>
    <row r="614" spans="1:35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</row>
    <row r="615" spans="1:35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</row>
    <row r="616" spans="1:35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</row>
    <row r="617" spans="1:35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</row>
    <row r="618" spans="1:35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spans="1:35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spans="1:35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</row>
    <row r="621" spans="1:35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</row>
    <row r="622" spans="1:35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</row>
    <row r="623" spans="1:35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</row>
    <row r="624" spans="1:35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</row>
    <row r="625" spans="1:35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</row>
    <row r="626" spans="1:35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</row>
    <row r="627" spans="1:35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</row>
    <row r="628" spans="1:35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</row>
    <row r="629" spans="1:35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</row>
    <row r="630" spans="1:35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</row>
    <row r="631" spans="1:35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</row>
    <row r="632" spans="1:35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</row>
    <row r="633" spans="1:35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</row>
    <row r="634" spans="1:35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</row>
    <row r="635" spans="1:35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</row>
    <row r="636" spans="1:35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</row>
    <row r="637" spans="1:35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</row>
    <row r="638" spans="1:35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</row>
    <row r="639" spans="1:35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</row>
    <row r="640" spans="1:35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</row>
    <row r="641" spans="1:35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</row>
    <row r="642" spans="1:35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</row>
    <row r="643" spans="1:35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</row>
    <row r="644" spans="1:35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</row>
    <row r="645" spans="1:35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</row>
    <row r="646" spans="1:35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</row>
    <row r="647" spans="1:35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</row>
    <row r="648" spans="1:35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</row>
    <row r="649" spans="1:35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</row>
    <row r="650" spans="1:35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</row>
    <row r="651" spans="1:35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</row>
    <row r="652" spans="1:35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</row>
    <row r="653" spans="1:35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</row>
    <row r="654" spans="1:35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</row>
    <row r="655" spans="1:35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</row>
    <row r="656" spans="1:35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</row>
    <row r="657" spans="1:35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</row>
    <row r="658" spans="1:35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</row>
    <row r="659" spans="1:35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</row>
    <row r="660" spans="1:35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</row>
    <row r="661" spans="1:35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</row>
    <row r="662" spans="1:35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</row>
    <row r="663" spans="1:35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</row>
    <row r="664" spans="1:35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</row>
    <row r="665" spans="1:35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</row>
    <row r="666" spans="1:35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</row>
    <row r="667" spans="1:35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</row>
    <row r="668" spans="1:35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</row>
    <row r="669" spans="1:35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</row>
    <row r="670" spans="1:35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</row>
    <row r="671" spans="1:35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</row>
    <row r="672" spans="1:35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</row>
    <row r="673" spans="1:35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</row>
    <row r="674" spans="1:35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</row>
    <row r="675" spans="1:35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</row>
    <row r="676" spans="1:35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</row>
    <row r="677" spans="1:35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</row>
    <row r="678" spans="1:35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</row>
    <row r="679" spans="1:35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</row>
    <row r="680" spans="1:35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</row>
    <row r="681" spans="1:35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</row>
    <row r="682" spans="1:35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</row>
    <row r="683" spans="1:35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</row>
    <row r="684" spans="1:35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</row>
    <row r="685" spans="1:35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</row>
    <row r="686" spans="1:35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</row>
    <row r="687" spans="1:35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</row>
    <row r="688" spans="1:35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</row>
    <row r="689" spans="1:35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</row>
    <row r="690" spans="1:35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</row>
    <row r="691" spans="1:35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</row>
    <row r="692" spans="1:35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</row>
    <row r="693" spans="1:35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</row>
    <row r="694" spans="1:35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</row>
    <row r="695" spans="1:35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</row>
    <row r="696" spans="1:35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</row>
    <row r="697" spans="1:35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</row>
    <row r="698" spans="1:35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</row>
    <row r="699" spans="1:35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</row>
    <row r="700" spans="1:35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</row>
    <row r="701" spans="1:35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</row>
    <row r="702" spans="1:35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</row>
    <row r="703" spans="1:35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</row>
    <row r="704" spans="1:35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</row>
    <row r="705" spans="1:35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</row>
    <row r="706" spans="1:35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</row>
    <row r="707" spans="1:35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</row>
    <row r="708" spans="1:35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</row>
    <row r="709" spans="1:35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</row>
    <row r="710" spans="1:35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</row>
    <row r="711" spans="1:35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</row>
    <row r="712" spans="1:35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</row>
    <row r="713" spans="1:35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</row>
    <row r="714" spans="1:35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</row>
    <row r="715" spans="1:35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</row>
    <row r="716" spans="1:35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</row>
    <row r="717" spans="1:35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</row>
    <row r="718" spans="1:35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</row>
    <row r="719" spans="1:35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</row>
    <row r="720" spans="1:35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</row>
    <row r="721" spans="1:35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</row>
    <row r="722" spans="1:35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</row>
    <row r="723" spans="1:35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</row>
    <row r="724" spans="1:35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</row>
    <row r="725" spans="1:35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</row>
    <row r="726" spans="1:35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</row>
    <row r="727" spans="1:35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</row>
    <row r="728" spans="1:35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</row>
    <row r="729" spans="1:35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</row>
    <row r="730" spans="1:35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</row>
    <row r="731" spans="1:35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</row>
    <row r="732" spans="1:35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</row>
    <row r="733" spans="1:35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</row>
    <row r="734" spans="1:35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</row>
    <row r="735" spans="1:35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</row>
    <row r="736" spans="1:35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</row>
    <row r="737" spans="1:35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</row>
    <row r="738" spans="1:35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</row>
    <row r="739" spans="1:35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</row>
    <row r="740" spans="1:35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</row>
    <row r="741" spans="1:35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</row>
    <row r="742" spans="1:35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</row>
    <row r="743" spans="1:35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</row>
    <row r="744" spans="1:35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</row>
    <row r="745" spans="1:35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</row>
    <row r="746" spans="1:35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</row>
    <row r="747" spans="1:35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</row>
    <row r="748" spans="1:35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</row>
    <row r="749" spans="1:35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</row>
    <row r="750" spans="1:35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</row>
    <row r="751" spans="1:35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</row>
    <row r="752" spans="1:35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</row>
    <row r="753" spans="1:35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</row>
    <row r="754" spans="1:35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</row>
    <row r="755" spans="1:35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</row>
    <row r="756" spans="1:35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</row>
    <row r="757" spans="1:35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</row>
    <row r="758" spans="1:35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</row>
    <row r="759" spans="1:35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</row>
    <row r="760" spans="1:35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</row>
    <row r="761" spans="1:35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</row>
    <row r="762" spans="1:35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</row>
    <row r="763" spans="1:35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</row>
    <row r="764" spans="1:35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</row>
    <row r="765" spans="1:35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</row>
    <row r="766" spans="1:35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</row>
    <row r="767" spans="1:35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</row>
    <row r="768" spans="1:35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</row>
    <row r="769" spans="1:35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</row>
    <row r="770" spans="1:35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</row>
    <row r="771" spans="1:35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</row>
    <row r="772" spans="1:35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</row>
    <row r="773" spans="1:35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</row>
    <row r="774" spans="1:35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</row>
    <row r="775" spans="1:35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</row>
    <row r="776" spans="1:35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</row>
    <row r="777" spans="1:35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</row>
    <row r="778" spans="1:35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</row>
    <row r="779" spans="1:35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</row>
    <row r="780" spans="1:35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</row>
    <row r="781" spans="1:35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</row>
    <row r="782" spans="1:35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</row>
    <row r="783" spans="1:35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</row>
    <row r="784" spans="1:35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</row>
    <row r="785" spans="1:35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</row>
    <row r="786" spans="1:35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</row>
    <row r="787" spans="1:35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</row>
    <row r="788" spans="1:35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</row>
    <row r="789" spans="1:35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</row>
    <row r="790" spans="1:35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</row>
    <row r="791" spans="1:35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</row>
    <row r="792" spans="1:35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</row>
    <row r="793" spans="1:35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</row>
    <row r="794" spans="1:35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</row>
    <row r="795" spans="1:35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</row>
    <row r="796" spans="1:35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</row>
    <row r="797" spans="1:35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</row>
    <row r="798" spans="1:35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</row>
    <row r="799" spans="1:35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</row>
    <row r="800" spans="1:35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</row>
    <row r="801" spans="1:35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</row>
    <row r="802" spans="1:35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</row>
    <row r="803" spans="1:35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</row>
    <row r="804" spans="1:35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</row>
    <row r="805" spans="1:35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</row>
    <row r="806" spans="1:35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</row>
    <row r="807" spans="1:35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</row>
    <row r="808" spans="1:35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</row>
    <row r="809" spans="1:35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</row>
    <row r="810" spans="1:35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</row>
    <row r="811" spans="1:35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</row>
    <row r="812" spans="1:35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</row>
    <row r="813" spans="1:35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</row>
    <row r="814" spans="1:35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</row>
    <row r="815" spans="1:35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</row>
    <row r="816" spans="1:35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</row>
    <row r="817" spans="1:35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</row>
    <row r="818" spans="1:35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</row>
    <row r="819" spans="1:35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</row>
    <row r="820" spans="1:35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</row>
    <row r="821" spans="1:35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</row>
    <row r="822" spans="1:35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</row>
    <row r="823" spans="1:35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</row>
    <row r="824" spans="1:35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</row>
    <row r="825" spans="1:35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</row>
    <row r="826" spans="1:35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</row>
    <row r="827" spans="1:35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</row>
    <row r="828" spans="1:35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</row>
    <row r="829" spans="1:35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</row>
    <row r="830" spans="1:35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</row>
    <row r="831" spans="1:35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</row>
    <row r="832" spans="1:35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</row>
    <row r="833" spans="1:35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</row>
    <row r="834" spans="1:35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</row>
    <row r="835" spans="1:35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</row>
    <row r="836" spans="1:35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</row>
    <row r="837" spans="1:35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</row>
    <row r="838" spans="1:35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</row>
    <row r="839" spans="1:35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</row>
    <row r="840" spans="1:35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</row>
    <row r="841" spans="1:35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</row>
    <row r="842" spans="1:35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</row>
    <row r="843" spans="1:35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</row>
    <row r="844" spans="1:35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</row>
    <row r="845" spans="1:35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</row>
    <row r="846" spans="1:35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</row>
    <row r="847" spans="1:35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</row>
    <row r="848" spans="1:35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</row>
    <row r="849" spans="1:35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</row>
    <row r="850" spans="1:35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</row>
    <row r="851" spans="1:35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</row>
    <row r="852" spans="1:35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</row>
    <row r="853" spans="1:35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</row>
    <row r="854" spans="1:35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</row>
    <row r="855" spans="1:35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</row>
    <row r="856" spans="1:35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</row>
    <row r="857" spans="1:35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</row>
    <row r="858" spans="1:35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</row>
    <row r="859" spans="1:35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</row>
    <row r="860" spans="1:35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</row>
    <row r="861" spans="1:35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</row>
    <row r="862" spans="1:35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</row>
    <row r="863" spans="1:35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</row>
    <row r="864" spans="1:35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</row>
    <row r="865" spans="1:35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</row>
    <row r="866" spans="1:35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</row>
    <row r="867" spans="1:35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</row>
    <row r="868" spans="1:35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</row>
    <row r="869" spans="1:35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</row>
    <row r="870" spans="1:35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</row>
    <row r="871" spans="1:35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</row>
    <row r="872" spans="1:35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</row>
    <row r="873" spans="1:35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</row>
    <row r="874" spans="1:35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</row>
    <row r="875" spans="1:35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</row>
    <row r="876" spans="1:35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</row>
    <row r="877" spans="1:35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</row>
    <row r="878" spans="1:35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</row>
    <row r="879" spans="1:35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</row>
    <row r="880" spans="1:35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</row>
    <row r="881" spans="1:35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</row>
    <row r="882" spans="1:35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</row>
    <row r="883" spans="1:35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</row>
    <row r="884" spans="1:35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</row>
    <row r="885" spans="1:35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</row>
    <row r="886" spans="1:35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</row>
    <row r="887" spans="1:35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</row>
    <row r="888" spans="1:35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</row>
    <row r="889" spans="1:35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</row>
    <row r="890" spans="1:35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</row>
    <row r="891" spans="1:35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</row>
    <row r="892" spans="1:35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</row>
    <row r="893" spans="1:35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</row>
    <row r="894" spans="1:35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</row>
    <row r="895" spans="1:35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</row>
    <row r="896" spans="1:35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</row>
    <row r="897" spans="1:35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</row>
    <row r="898" spans="1:35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</row>
    <row r="899" spans="1:35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</row>
    <row r="900" spans="1:35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</row>
    <row r="901" spans="1:35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</row>
    <row r="902" spans="1:35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</row>
    <row r="903" spans="1:35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</row>
    <row r="904" spans="1:35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</row>
    <row r="905" spans="1:35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</row>
    <row r="906" spans="1:35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</row>
    <row r="907" spans="1:35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</row>
    <row r="908" spans="1:35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</row>
    <row r="909" spans="1:35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</row>
    <row r="910" spans="1:35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</row>
    <row r="911" spans="1:35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</row>
    <row r="912" spans="1:35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</row>
    <row r="913" spans="1:35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</row>
    <row r="914" spans="1:35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</row>
    <row r="915" spans="1:35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</row>
    <row r="916" spans="1:35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</row>
    <row r="917" spans="1:35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</row>
    <row r="918" spans="1:35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</row>
    <row r="919" spans="1:35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</row>
    <row r="920" spans="1:35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</row>
    <row r="921" spans="1:35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</row>
    <row r="922" spans="1:35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</row>
    <row r="923" spans="1:35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</row>
    <row r="924" spans="1:35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</row>
    <row r="925" spans="1:35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</row>
    <row r="926" spans="1:35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</row>
    <row r="927" spans="1:35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</row>
    <row r="928" spans="1:35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</row>
    <row r="929" spans="1:35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</row>
    <row r="930" spans="1:35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</row>
    <row r="931" spans="1:35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</row>
    <row r="932" spans="1:35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</row>
    <row r="933" spans="1:35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</row>
    <row r="934" spans="1:35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</row>
    <row r="935" spans="1:35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</row>
    <row r="936" spans="1:35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</row>
    <row r="937" spans="1:35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</row>
    <row r="938" spans="1:35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</row>
    <row r="939" spans="1:35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</row>
    <row r="940" spans="1:35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</row>
    <row r="941" spans="1:35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</row>
    <row r="942" spans="1:35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</row>
    <row r="943" spans="1:35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</row>
    <row r="944" spans="1:35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</row>
    <row r="945" spans="1:35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</row>
    <row r="946" spans="1:35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</row>
    <row r="947" spans="1:35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</row>
    <row r="948" spans="1:35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</row>
    <row r="949" spans="1:35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</row>
    <row r="950" spans="1:35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</row>
    <row r="951" spans="1:35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</row>
    <row r="952" spans="1:35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</row>
    <row r="953" spans="1:35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</row>
    <row r="954" spans="1:35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</row>
    <row r="955" spans="1:35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</row>
    <row r="956" spans="1:35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</row>
    <row r="957" spans="1:35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</row>
    <row r="958" spans="1:35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</row>
    <row r="959" spans="1:35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</row>
    <row r="960" spans="1:35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</row>
    <row r="961" spans="1:35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</row>
    <row r="962" spans="1:35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</row>
    <row r="963" spans="1:35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</row>
    <row r="964" spans="1:35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</row>
    <row r="965" spans="1:35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</row>
    <row r="966" spans="1:35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</row>
    <row r="967" spans="1:35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</row>
    <row r="968" spans="1:35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</row>
    <row r="969" spans="1:35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</row>
    <row r="970" spans="1:35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</row>
    <row r="971" spans="1:35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</row>
    <row r="972" spans="1:35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</row>
    <row r="973" spans="1:35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</row>
    <row r="974" spans="1:35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</row>
    <row r="975" spans="1:35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</row>
    <row r="976" spans="1:35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</row>
    <row r="977" spans="1:35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</row>
    <row r="978" spans="1:35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</row>
    <row r="979" spans="1:35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</row>
    <row r="980" spans="1:35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</row>
    <row r="981" spans="1:35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</row>
    <row r="982" spans="1:35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</row>
    <row r="983" spans="1:35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</row>
    <row r="984" spans="1:35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</row>
    <row r="985" spans="1:35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</row>
    <row r="986" spans="1:35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</row>
    <row r="987" spans="1:35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</row>
    <row r="988" spans="1:35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</row>
    <row r="989" spans="1:35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</row>
    <row r="990" spans="1:35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</row>
    <row r="991" spans="1:35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</row>
    <row r="992" spans="1:35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</row>
    <row r="993" spans="1:35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</row>
    <row r="994" spans="1:35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</row>
    <row r="995" spans="1:35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</row>
    <row r="996" spans="1:35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</row>
    <row r="997" spans="1:35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</row>
    <row r="998" spans="1:35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</row>
    <row r="999" spans="1:35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</row>
    <row r="1000" spans="1:35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4.83203125" style="120" customWidth="1"/>
    <col min="2" max="35" width="8" style="120" customWidth="1"/>
  </cols>
  <sheetData>
    <row r="1" spans="1:35" x14ac:dyDescent="0.2">
      <c r="A1" s="1" t="s">
        <v>211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">
      <c r="A2" s="3" t="s">
        <v>628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</row>
    <row r="3" spans="1:35" x14ac:dyDescent="0.2">
      <c r="A3" s="3" t="s">
        <v>629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</row>
    <row r="4" spans="1:35" x14ac:dyDescent="0.2">
      <c r="A4" s="3" t="s">
        <v>630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</row>
    <row r="5" spans="1:35" x14ac:dyDescent="0.2">
      <c r="A5" s="3" t="s">
        <v>631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</row>
    <row r="6" spans="1:35" x14ac:dyDescent="0.2">
      <c r="A6" s="3" t="s">
        <v>632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</row>
    <row r="7" spans="1:35" x14ac:dyDescent="0.2">
      <c r="A7" s="3" t="s">
        <v>633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</row>
    <row r="8" spans="1:35" x14ac:dyDescent="0.2">
      <c r="A8" s="3" t="s">
        <v>634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</row>
    <row r="9" spans="1:35" x14ac:dyDescent="0.2">
      <c r="A9" s="3" t="s">
        <v>635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</row>
    <row r="10" spans="1:35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</row>
    <row r="11" spans="1:35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</row>
    <row r="12" spans="1:35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</row>
    <row r="13" spans="1:35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</row>
    <row r="14" spans="1:35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  <row r="15" spans="1:35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</row>
    <row r="16" spans="1:35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</row>
    <row r="17" spans="1:35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</row>
    <row r="18" spans="1:35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</row>
    <row r="19" spans="1:35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</row>
    <row r="20" spans="1:35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</row>
    <row r="21" spans="1:35" ht="15.75" customHeight="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</row>
    <row r="22" spans="1:35" ht="15.75" customHeight="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</row>
    <row r="23" spans="1:35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</row>
    <row r="24" spans="1:35" ht="15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</row>
    <row r="25" spans="1:35" ht="15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</row>
    <row r="26" spans="1:35" ht="15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</row>
    <row r="27" spans="1:35" ht="15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</row>
    <row r="28" spans="1:35" ht="15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</row>
    <row r="29" spans="1:35" ht="15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</row>
    <row r="30" spans="1:35" ht="15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</row>
    <row r="31" spans="1:35" ht="15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</row>
    <row r="32" spans="1:35" ht="15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</row>
    <row r="33" spans="1:35" ht="15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</row>
    <row r="34" spans="1:35" ht="15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</row>
    <row r="35" spans="1:35" ht="15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</row>
    <row r="36" spans="1:35" ht="15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</row>
    <row r="37" spans="1:35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</row>
    <row r="38" spans="1:35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</row>
    <row r="39" spans="1:35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</row>
    <row r="40" spans="1:35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</row>
    <row r="41" spans="1:35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</row>
    <row r="42" spans="1:35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</row>
    <row r="43" spans="1:35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</row>
    <row r="44" spans="1:35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</row>
    <row r="45" spans="1:35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</row>
    <row r="46" spans="1:35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</row>
    <row r="47" spans="1:35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</row>
    <row r="48" spans="1:35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</row>
    <row r="49" spans="1:35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</row>
    <row r="50" spans="1:35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</row>
    <row r="51" spans="1:35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</row>
    <row r="52" spans="1:35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</row>
    <row r="53" spans="1:35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</row>
    <row r="54" spans="1:35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</row>
    <row r="55" spans="1:35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</row>
    <row r="56" spans="1:35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</row>
    <row r="57" spans="1:35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</row>
    <row r="58" spans="1:35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</row>
    <row r="59" spans="1:35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</row>
    <row r="60" spans="1:35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</row>
    <row r="61" spans="1:35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</row>
    <row r="62" spans="1:35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</row>
    <row r="63" spans="1:35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</row>
    <row r="64" spans="1:35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</row>
    <row r="65" spans="1:35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</row>
    <row r="66" spans="1:35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</row>
    <row r="67" spans="1:35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</row>
    <row r="68" spans="1:35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</row>
    <row r="69" spans="1:35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</row>
    <row r="70" spans="1:35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</row>
    <row r="71" spans="1:35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</row>
    <row r="72" spans="1:35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</row>
    <row r="73" spans="1:35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</row>
    <row r="74" spans="1:35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</row>
    <row r="75" spans="1:35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</row>
    <row r="76" spans="1:35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5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5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5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5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5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5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5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5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5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5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5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5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5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5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5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</row>
    <row r="92" spans="1:35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</row>
    <row r="93" spans="1:35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</row>
    <row r="94" spans="1:35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</row>
    <row r="95" spans="1:35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</row>
    <row r="96" spans="1:35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</row>
    <row r="97" spans="1:35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</row>
    <row r="98" spans="1:35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</row>
    <row r="99" spans="1:35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</row>
    <row r="100" spans="1:35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</row>
    <row r="101" spans="1:35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</row>
    <row r="102" spans="1:35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</row>
    <row r="103" spans="1:35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</row>
    <row r="104" spans="1:35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spans="1:35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</row>
    <row r="106" spans="1:35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</row>
    <row r="107" spans="1:35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</row>
    <row r="108" spans="1:35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</row>
    <row r="109" spans="1:35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</row>
    <row r="110" spans="1:35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</row>
    <row r="111" spans="1:35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</row>
    <row r="112" spans="1:35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</row>
    <row r="113" spans="1:35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</row>
    <row r="114" spans="1:35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</row>
    <row r="115" spans="1:35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</row>
    <row r="116" spans="1:35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</row>
    <row r="117" spans="1:35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</row>
    <row r="118" spans="1:35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</row>
    <row r="119" spans="1:35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</row>
    <row r="120" spans="1:35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</row>
    <row r="121" spans="1:35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</row>
    <row r="122" spans="1:35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spans="1:35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</row>
    <row r="124" spans="1:35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</row>
    <row r="125" spans="1:35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</row>
    <row r="126" spans="1:35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</row>
    <row r="127" spans="1:35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</row>
    <row r="128" spans="1:35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</row>
    <row r="129" spans="1:35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</row>
    <row r="130" spans="1:35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</row>
    <row r="131" spans="1:35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</row>
    <row r="132" spans="1:35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</row>
    <row r="133" spans="1:35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</row>
    <row r="134" spans="1:35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</row>
    <row r="135" spans="1:35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</row>
    <row r="136" spans="1:35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</row>
    <row r="137" spans="1:35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</row>
    <row r="138" spans="1:35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</row>
    <row r="139" spans="1:35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</row>
    <row r="140" spans="1:35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</row>
    <row r="141" spans="1:35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</row>
    <row r="142" spans="1:35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</row>
    <row r="143" spans="1:35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</row>
    <row r="144" spans="1:35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</row>
    <row r="145" spans="1:35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</row>
    <row r="146" spans="1:35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</row>
    <row r="147" spans="1:35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</row>
    <row r="148" spans="1:35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</row>
    <row r="149" spans="1:35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</row>
    <row r="150" spans="1:35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</row>
    <row r="151" spans="1:35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</row>
    <row r="152" spans="1:35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</row>
    <row r="153" spans="1:35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</row>
    <row r="154" spans="1:35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</row>
    <row r="155" spans="1:35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</row>
    <row r="156" spans="1:35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</row>
    <row r="157" spans="1:35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</row>
    <row r="158" spans="1:35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</row>
    <row r="159" spans="1:35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</row>
    <row r="160" spans="1:35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</row>
    <row r="161" spans="1:35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</row>
    <row r="162" spans="1:35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</row>
    <row r="163" spans="1:35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</row>
    <row r="164" spans="1:35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</row>
    <row r="165" spans="1:35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</row>
    <row r="166" spans="1:35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</row>
    <row r="167" spans="1:35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</row>
    <row r="168" spans="1:35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</row>
    <row r="169" spans="1:35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</row>
    <row r="170" spans="1:35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</row>
    <row r="171" spans="1:35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</row>
    <row r="172" spans="1:35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</row>
    <row r="173" spans="1:35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</row>
    <row r="174" spans="1:35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</row>
    <row r="175" spans="1:35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</row>
    <row r="176" spans="1:35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</row>
    <row r="177" spans="1:35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</row>
    <row r="178" spans="1:35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</row>
    <row r="179" spans="1:35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</row>
    <row r="180" spans="1:35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</row>
    <row r="181" spans="1:35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</row>
    <row r="182" spans="1:35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</row>
    <row r="183" spans="1:35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</row>
    <row r="184" spans="1:35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</row>
    <row r="185" spans="1:35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</row>
    <row r="186" spans="1:35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</row>
    <row r="187" spans="1:35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</row>
    <row r="188" spans="1:35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</row>
    <row r="189" spans="1:35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</row>
    <row r="190" spans="1:35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</row>
    <row r="191" spans="1:35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</row>
    <row r="192" spans="1:35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</row>
    <row r="193" spans="1:35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</row>
    <row r="194" spans="1:35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</row>
    <row r="195" spans="1:35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</row>
    <row r="196" spans="1:35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</row>
    <row r="197" spans="1:35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</row>
    <row r="198" spans="1:35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</row>
    <row r="199" spans="1:35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</row>
    <row r="200" spans="1:35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</row>
    <row r="201" spans="1:35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</row>
    <row r="202" spans="1:35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</row>
    <row r="203" spans="1:35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</row>
    <row r="204" spans="1:35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</row>
    <row r="205" spans="1:35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</row>
    <row r="206" spans="1:35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</row>
    <row r="207" spans="1:35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</row>
    <row r="208" spans="1:35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</row>
    <row r="209" spans="1:35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</row>
    <row r="210" spans="1:35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</row>
    <row r="211" spans="1:35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</row>
    <row r="212" spans="1:35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</row>
    <row r="213" spans="1:35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</row>
    <row r="214" spans="1:35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</row>
    <row r="215" spans="1:35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</row>
    <row r="216" spans="1:35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</row>
    <row r="217" spans="1:35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</row>
    <row r="218" spans="1:35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</row>
    <row r="219" spans="1:35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</row>
    <row r="220" spans="1:35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</row>
    <row r="221" spans="1:35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</row>
    <row r="222" spans="1:35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</row>
    <row r="223" spans="1:35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</row>
    <row r="224" spans="1:35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</row>
    <row r="225" spans="1:35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</row>
    <row r="226" spans="1:35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</row>
    <row r="227" spans="1:35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</row>
    <row r="228" spans="1:35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</row>
    <row r="229" spans="1:35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</row>
    <row r="230" spans="1:35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</row>
    <row r="231" spans="1:35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</row>
    <row r="232" spans="1:35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</row>
    <row r="233" spans="1:35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</row>
    <row r="234" spans="1:35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</row>
    <row r="235" spans="1:35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</row>
    <row r="236" spans="1:35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</row>
    <row r="237" spans="1:35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</row>
    <row r="238" spans="1:35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</row>
    <row r="239" spans="1:35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</row>
    <row r="240" spans="1:35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</row>
    <row r="241" spans="1:35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</row>
    <row r="242" spans="1:35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</row>
    <row r="243" spans="1:35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</row>
    <row r="244" spans="1:35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</row>
    <row r="245" spans="1:35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</row>
    <row r="246" spans="1:35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</row>
    <row r="247" spans="1:35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</row>
    <row r="248" spans="1:35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</row>
    <row r="249" spans="1:35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</row>
    <row r="250" spans="1:35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</row>
    <row r="251" spans="1:35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</row>
    <row r="252" spans="1:35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</row>
    <row r="253" spans="1:35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</row>
    <row r="254" spans="1:35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</row>
    <row r="255" spans="1:35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</row>
    <row r="256" spans="1:35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</row>
    <row r="257" spans="1:35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</row>
    <row r="258" spans="1:35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</row>
    <row r="259" spans="1:35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</row>
    <row r="260" spans="1:35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</row>
    <row r="261" spans="1:35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</row>
    <row r="262" spans="1:35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</row>
    <row r="263" spans="1:35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</row>
    <row r="264" spans="1:35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</row>
    <row r="265" spans="1:35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</row>
    <row r="266" spans="1:35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</row>
    <row r="267" spans="1:35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</row>
    <row r="268" spans="1:35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</row>
    <row r="269" spans="1:35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</row>
    <row r="270" spans="1:35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</row>
    <row r="271" spans="1:35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</row>
    <row r="272" spans="1:35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</row>
    <row r="273" spans="1:35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</row>
    <row r="274" spans="1:35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</row>
    <row r="275" spans="1:35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</row>
    <row r="276" spans="1:35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</row>
    <row r="277" spans="1:35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</row>
    <row r="278" spans="1:35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</row>
    <row r="279" spans="1:35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</row>
    <row r="280" spans="1:35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</row>
    <row r="281" spans="1:35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</row>
    <row r="282" spans="1:35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</row>
    <row r="283" spans="1:35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</row>
    <row r="284" spans="1:35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</row>
    <row r="285" spans="1:35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</row>
    <row r="286" spans="1:35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</row>
    <row r="287" spans="1:35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</row>
    <row r="288" spans="1:35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</row>
    <row r="289" spans="1:35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</row>
    <row r="290" spans="1:35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</row>
    <row r="291" spans="1:35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</row>
    <row r="292" spans="1:35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</row>
    <row r="293" spans="1:35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</row>
    <row r="294" spans="1:35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</row>
    <row r="295" spans="1:35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</row>
    <row r="296" spans="1:35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</row>
    <row r="297" spans="1:35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</row>
    <row r="298" spans="1:35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</row>
    <row r="299" spans="1:35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</row>
    <row r="300" spans="1:35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</row>
    <row r="301" spans="1:35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</row>
    <row r="302" spans="1:35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</row>
    <row r="303" spans="1:35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</row>
    <row r="304" spans="1:35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</row>
    <row r="305" spans="1:35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</row>
    <row r="306" spans="1:35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</row>
    <row r="307" spans="1:35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</row>
    <row r="308" spans="1:35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</row>
    <row r="309" spans="1:35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</row>
    <row r="310" spans="1:35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</row>
    <row r="311" spans="1:35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</row>
    <row r="312" spans="1:35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</row>
    <row r="313" spans="1:35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</row>
    <row r="314" spans="1:35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</row>
    <row r="315" spans="1:35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</row>
    <row r="316" spans="1:35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</row>
    <row r="317" spans="1:35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</row>
    <row r="318" spans="1:35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</row>
    <row r="319" spans="1:35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</row>
    <row r="320" spans="1:35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</row>
    <row r="321" spans="1:35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</row>
    <row r="322" spans="1:35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</row>
    <row r="323" spans="1:35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</row>
    <row r="324" spans="1:35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</row>
    <row r="325" spans="1:35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</row>
    <row r="326" spans="1:35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</row>
    <row r="327" spans="1:35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</row>
    <row r="328" spans="1:35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</row>
    <row r="329" spans="1:35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</row>
    <row r="330" spans="1:35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</row>
    <row r="331" spans="1:35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</row>
    <row r="332" spans="1:35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</row>
    <row r="333" spans="1:35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</row>
    <row r="334" spans="1:35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</row>
    <row r="335" spans="1:35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</row>
    <row r="336" spans="1:35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</row>
    <row r="337" spans="1:35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</row>
    <row r="338" spans="1:35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</row>
    <row r="339" spans="1:35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</row>
    <row r="340" spans="1:35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</row>
    <row r="341" spans="1:35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</row>
    <row r="342" spans="1:35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</row>
    <row r="343" spans="1:35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</row>
    <row r="344" spans="1:35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</row>
    <row r="345" spans="1:35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</row>
    <row r="346" spans="1:35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</row>
    <row r="347" spans="1:35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</row>
    <row r="348" spans="1:35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</row>
    <row r="349" spans="1:35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</row>
    <row r="350" spans="1:35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</row>
    <row r="351" spans="1:35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</row>
    <row r="352" spans="1:35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</row>
    <row r="353" spans="1:35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</row>
    <row r="354" spans="1:35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</row>
    <row r="355" spans="1:35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</row>
    <row r="356" spans="1:35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</row>
    <row r="357" spans="1:35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</row>
    <row r="358" spans="1:35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</row>
    <row r="359" spans="1:35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</row>
    <row r="360" spans="1:35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</row>
    <row r="361" spans="1:35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</row>
    <row r="362" spans="1:35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</row>
    <row r="363" spans="1:35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</row>
    <row r="364" spans="1:35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</row>
    <row r="365" spans="1:35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</row>
    <row r="366" spans="1:35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</row>
    <row r="367" spans="1:35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</row>
    <row r="368" spans="1:35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</row>
    <row r="369" spans="1:35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</row>
    <row r="370" spans="1:35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</row>
    <row r="371" spans="1:35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</row>
    <row r="372" spans="1:35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</row>
    <row r="373" spans="1:35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</row>
    <row r="374" spans="1:35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</row>
    <row r="375" spans="1:35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</row>
    <row r="376" spans="1:35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</row>
    <row r="377" spans="1:35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</row>
    <row r="378" spans="1:35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</row>
    <row r="379" spans="1:35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</row>
    <row r="380" spans="1:35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</row>
    <row r="381" spans="1:35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</row>
    <row r="382" spans="1:35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</row>
    <row r="383" spans="1:35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</row>
    <row r="384" spans="1:35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</row>
    <row r="385" spans="1:35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</row>
    <row r="386" spans="1:35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</row>
    <row r="387" spans="1:35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</row>
    <row r="388" spans="1:35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</row>
    <row r="389" spans="1:35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</row>
    <row r="390" spans="1:35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</row>
    <row r="391" spans="1:35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</row>
    <row r="392" spans="1:35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</row>
    <row r="393" spans="1:35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</row>
    <row r="394" spans="1:35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</row>
    <row r="395" spans="1:35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</row>
    <row r="396" spans="1:35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</row>
    <row r="397" spans="1:35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</row>
    <row r="398" spans="1:35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</row>
    <row r="399" spans="1:35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</row>
    <row r="400" spans="1:35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</row>
    <row r="401" spans="1:35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</row>
    <row r="402" spans="1:35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</row>
    <row r="403" spans="1:35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</row>
    <row r="404" spans="1:35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</row>
    <row r="405" spans="1:35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</row>
    <row r="406" spans="1:35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</row>
    <row r="407" spans="1:35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</row>
    <row r="408" spans="1:35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</row>
    <row r="409" spans="1:35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</row>
    <row r="410" spans="1:35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</row>
    <row r="411" spans="1:35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</row>
    <row r="412" spans="1:35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</row>
    <row r="413" spans="1:35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</row>
    <row r="414" spans="1:35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</row>
    <row r="415" spans="1:35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</row>
    <row r="416" spans="1:35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</row>
    <row r="417" spans="1:35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</row>
    <row r="418" spans="1:35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</row>
    <row r="419" spans="1:35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</row>
    <row r="420" spans="1:35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</row>
    <row r="421" spans="1:35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</row>
    <row r="422" spans="1:35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</row>
    <row r="423" spans="1:35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</row>
    <row r="424" spans="1:35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</row>
    <row r="425" spans="1:35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</row>
    <row r="426" spans="1:35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</row>
    <row r="427" spans="1:35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</row>
    <row r="428" spans="1:35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</row>
    <row r="429" spans="1:35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</row>
    <row r="430" spans="1:35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</row>
    <row r="431" spans="1:35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</row>
    <row r="432" spans="1:35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</row>
    <row r="433" spans="1:35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</row>
    <row r="434" spans="1:35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</row>
    <row r="435" spans="1:35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</row>
    <row r="436" spans="1:35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</row>
    <row r="437" spans="1:35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</row>
    <row r="438" spans="1:35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</row>
    <row r="439" spans="1:35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</row>
    <row r="440" spans="1:35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</row>
    <row r="441" spans="1:35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</row>
    <row r="442" spans="1:35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</row>
    <row r="443" spans="1:35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</row>
    <row r="444" spans="1:35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</row>
    <row r="445" spans="1:35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</row>
    <row r="446" spans="1:35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</row>
    <row r="447" spans="1:35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</row>
    <row r="448" spans="1:35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</row>
    <row r="449" spans="1:35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</row>
    <row r="450" spans="1:35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</row>
    <row r="451" spans="1:35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</row>
    <row r="452" spans="1:35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</row>
    <row r="453" spans="1:35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</row>
    <row r="454" spans="1:35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</row>
    <row r="455" spans="1:35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</row>
    <row r="456" spans="1:35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</row>
    <row r="457" spans="1:35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</row>
    <row r="458" spans="1:35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</row>
    <row r="459" spans="1:35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</row>
    <row r="460" spans="1:35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</row>
    <row r="461" spans="1:35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</row>
    <row r="462" spans="1:35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</row>
    <row r="463" spans="1:35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</row>
    <row r="464" spans="1:35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</row>
    <row r="465" spans="1:35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</row>
    <row r="466" spans="1:35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</row>
    <row r="467" spans="1:35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</row>
    <row r="468" spans="1:35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</row>
    <row r="469" spans="1:35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</row>
    <row r="470" spans="1:35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</row>
    <row r="471" spans="1:35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</row>
    <row r="472" spans="1:35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</row>
    <row r="473" spans="1:35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</row>
    <row r="474" spans="1:35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</row>
    <row r="475" spans="1:35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</row>
    <row r="476" spans="1:35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</row>
    <row r="477" spans="1:35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</row>
    <row r="478" spans="1:35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</row>
    <row r="479" spans="1:35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</row>
    <row r="480" spans="1:35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</row>
    <row r="481" spans="1:35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</row>
    <row r="482" spans="1:35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</row>
    <row r="483" spans="1:35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</row>
    <row r="484" spans="1:35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</row>
    <row r="485" spans="1:35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</row>
    <row r="486" spans="1:35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</row>
    <row r="487" spans="1:35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</row>
    <row r="488" spans="1:35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</row>
    <row r="489" spans="1:35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</row>
    <row r="490" spans="1:35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</row>
    <row r="491" spans="1:35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</row>
    <row r="492" spans="1:35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</row>
    <row r="493" spans="1:35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</row>
    <row r="494" spans="1:35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</row>
    <row r="495" spans="1:35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</row>
    <row r="496" spans="1:35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</row>
    <row r="497" spans="1:35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</row>
    <row r="498" spans="1:35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</row>
    <row r="499" spans="1:35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</row>
    <row r="500" spans="1:35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</row>
    <row r="501" spans="1:35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</row>
    <row r="502" spans="1:35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</row>
    <row r="503" spans="1:35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</row>
    <row r="504" spans="1:35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</row>
    <row r="505" spans="1:35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</row>
    <row r="506" spans="1:35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</row>
    <row r="507" spans="1:35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</row>
    <row r="508" spans="1:35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</row>
    <row r="509" spans="1:35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</row>
    <row r="510" spans="1:35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</row>
    <row r="511" spans="1:35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</row>
    <row r="512" spans="1:35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</row>
    <row r="513" spans="1:35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</row>
    <row r="514" spans="1:35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</row>
    <row r="515" spans="1:35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</row>
    <row r="516" spans="1:35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</row>
    <row r="517" spans="1:35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</row>
    <row r="518" spans="1:35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</row>
    <row r="519" spans="1:35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</row>
    <row r="520" spans="1:35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</row>
    <row r="521" spans="1:35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</row>
    <row r="522" spans="1:35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</row>
    <row r="523" spans="1:35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</row>
    <row r="524" spans="1:35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</row>
    <row r="525" spans="1:35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</row>
    <row r="526" spans="1:35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</row>
    <row r="527" spans="1:35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</row>
    <row r="528" spans="1:35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</row>
    <row r="529" spans="1:35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</row>
    <row r="530" spans="1:35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</row>
    <row r="531" spans="1:35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</row>
    <row r="532" spans="1:35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</row>
    <row r="533" spans="1:35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</row>
    <row r="534" spans="1:35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</row>
    <row r="535" spans="1:35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</row>
    <row r="536" spans="1:35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</row>
    <row r="537" spans="1:35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</row>
    <row r="538" spans="1:35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</row>
    <row r="539" spans="1:35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</row>
    <row r="540" spans="1:35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</row>
    <row r="541" spans="1:35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</row>
    <row r="542" spans="1:35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</row>
    <row r="543" spans="1:35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</row>
    <row r="544" spans="1:35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</row>
    <row r="545" spans="1:35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</row>
    <row r="546" spans="1:35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</row>
    <row r="547" spans="1:35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</row>
    <row r="548" spans="1:35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</row>
    <row r="549" spans="1:35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</row>
    <row r="550" spans="1:35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</row>
    <row r="551" spans="1:35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</row>
    <row r="552" spans="1:35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</row>
    <row r="553" spans="1:35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</row>
    <row r="554" spans="1:35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</row>
    <row r="555" spans="1:35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</row>
    <row r="556" spans="1:35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</row>
    <row r="557" spans="1:35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</row>
    <row r="558" spans="1:35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</row>
    <row r="559" spans="1:35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</row>
    <row r="560" spans="1:35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</row>
    <row r="561" spans="1:35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</row>
    <row r="562" spans="1:35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</row>
    <row r="563" spans="1:35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</row>
    <row r="564" spans="1:35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</row>
    <row r="565" spans="1:35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</row>
    <row r="566" spans="1:35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</row>
    <row r="567" spans="1:35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</row>
    <row r="568" spans="1:35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</row>
    <row r="569" spans="1:35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</row>
    <row r="570" spans="1:35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</row>
    <row r="571" spans="1:35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</row>
    <row r="572" spans="1:35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</row>
    <row r="573" spans="1:35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</row>
    <row r="574" spans="1:35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</row>
    <row r="575" spans="1:35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</row>
    <row r="576" spans="1:35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</row>
    <row r="577" spans="1:35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</row>
    <row r="578" spans="1:35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</row>
    <row r="579" spans="1:35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</row>
    <row r="580" spans="1:35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</row>
    <row r="581" spans="1:35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</row>
    <row r="582" spans="1:35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</row>
    <row r="583" spans="1:35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</row>
    <row r="584" spans="1:35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</row>
    <row r="585" spans="1:35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</row>
    <row r="586" spans="1:35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</row>
    <row r="587" spans="1:35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</row>
    <row r="588" spans="1:35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</row>
    <row r="589" spans="1:35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</row>
    <row r="590" spans="1:35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</row>
    <row r="591" spans="1:35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</row>
    <row r="592" spans="1:35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</row>
    <row r="593" spans="1:35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</row>
    <row r="594" spans="1:35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</row>
    <row r="595" spans="1:35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</row>
    <row r="596" spans="1:35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</row>
    <row r="597" spans="1:35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</row>
    <row r="598" spans="1:35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</row>
    <row r="599" spans="1:35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</row>
    <row r="600" spans="1:35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</row>
    <row r="601" spans="1:35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</row>
    <row r="602" spans="1:35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</row>
    <row r="603" spans="1:35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</row>
    <row r="604" spans="1:35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</row>
    <row r="605" spans="1:35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</row>
    <row r="606" spans="1:35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</row>
    <row r="607" spans="1:35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</row>
    <row r="608" spans="1:35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</row>
    <row r="609" spans="1:35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</row>
    <row r="610" spans="1:35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</row>
    <row r="611" spans="1:35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</row>
    <row r="612" spans="1:35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</row>
    <row r="613" spans="1:35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</row>
    <row r="614" spans="1:35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</row>
    <row r="615" spans="1:35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</row>
    <row r="616" spans="1:35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</row>
    <row r="617" spans="1:35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</row>
    <row r="618" spans="1:35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spans="1:35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spans="1:35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</row>
    <row r="621" spans="1:35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</row>
    <row r="622" spans="1:35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</row>
    <row r="623" spans="1:35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</row>
    <row r="624" spans="1:35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</row>
    <row r="625" spans="1:35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</row>
    <row r="626" spans="1:35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</row>
    <row r="627" spans="1:35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</row>
    <row r="628" spans="1:35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</row>
    <row r="629" spans="1:35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</row>
    <row r="630" spans="1:35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</row>
    <row r="631" spans="1:35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</row>
    <row r="632" spans="1:35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</row>
    <row r="633" spans="1:35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</row>
    <row r="634" spans="1:35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</row>
    <row r="635" spans="1:35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</row>
    <row r="636" spans="1:35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</row>
    <row r="637" spans="1:35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</row>
    <row r="638" spans="1:35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</row>
    <row r="639" spans="1:35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</row>
    <row r="640" spans="1:35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</row>
    <row r="641" spans="1:35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</row>
    <row r="642" spans="1:35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</row>
    <row r="643" spans="1:35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</row>
    <row r="644" spans="1:35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</row>
    <row r="645" spans="1:35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</row>
    <row r="646" spans="1:35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</row>
    <row r="647" spans="1:35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</row>
    <row r="648" spans="1:35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</row>
    <row r="649" spans="1:35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</row>
    <row r="650" spans="1:35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</row>
    <row r="651" spans="1:35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</row>
    <row r="652" spans="1:35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</row>
    <row r="653" spans="1:35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</row>
    <row r="654" spans="1:35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</row>
    <row r="655" spans="1:35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</row>
    <row r="656" spans="1:35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</row>
    <row r="657" spans="1:35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</row>
    <row r="658" spans="1:35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</row>
    <row r="659" spans="1:35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</row>
    <row r="660" spans="1:35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</row>
    <row r="661" spans="1:35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</row>
    <row r="662" spans="1:35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</row>
    <row r="663" spans="1:35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</row>
    <row r="664" spans="1:35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</row>
    <row r="665" spans="1:35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</row>
    <row r="666" spans="1:35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</row>
    <row r="667" spans="1:35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</row>
    <row r="668" spans="1:35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</row>
    <row r="669" spans="1:35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</row>
    <row r="670" spans="1:35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</row>
    <row r="671" spans="1:35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</row>
    <row r="672" spans="1:35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</row>
    <row r="673" spans="1:35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</row>
    <row r="674" spans="1:35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</row>
    <row r="675" spans="1:35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</row>
    <row r="676" spans="1:35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</row>
    <row r="677" spans="1:35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</row>
    <row r="678" spans="1:35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</row>
    <row r="679" spans="1:35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</row>
    <row r="680" spans="1:35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</row>
    <row r="681" spans="1:35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</row>
    <row r="682" spans="1:35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</row>
    <row r="683" spans="1:35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</row>
    <row r="684" spans="1:35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</row>
    <row r="685" spans="1:35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</row>
    <row r="686" spans="1:35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</row>
    <row r="687" spans="1:35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</row>
    <row r="688" spans="1:35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</row>
    <row r="689" spans="1:35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</row>
    <row r="690" spans="1:35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</row>
    <row r="691" spans="1:35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</row>
    <row r="692" spans="1:35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</row>
    <row r="693" spans="1:35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</row>
    <row r="694" spans="1:35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</row>
    <row r="695" spans="1:35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</row>
    <row r="696" spans="1:35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</row>
    <row r="697" spans="1:35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</row>
    <row r="698" spans="1:35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</row>
    <row r="699" spans="1:35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</row>
    <row r="700" spans="1:35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</row>
    <row r="701" spans="1:35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</row>
    <row r="702" spans="1:35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</row>
    <row r="703" spans="1:35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</row>
    <row r="704" spans="1:35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</row>
    <row r="705" spans="1:35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</row>
    <row r="706" spans="1:35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</row>
    <row r="707" spans="1:35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</row>
    <row r="708" spans="1:35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</row>
    <row r="709" spans="1:35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</row>
    <row r="710" spans="1:35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</row>
    <row r="711" spans="1:35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</row>
    <row r="712" spans="1:35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</row>
    <row r="713" spans="1:35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</row>
    <row r="714" spans="1:35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</row>
    <row r="715" spans="1:35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</row>
    <row r="716" spans="1:35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</row>
    <row r="717" spans="1:35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</row>
    <row r="718" spans="1:35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</row>
    <row r="719" spans="1:35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</row>
    <row r="720" spans="1:35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</row>
    <row r="721" spans="1:35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</row>
    <row r="722" spans="1:35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</row>
    <row r="723" spans="1:35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</row>
    <row r="724" spans="1:35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</row>
    <row r="725" spans="1:35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</row>
    <row r="726" spans="1:35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</row>
    <row r="727" spans="1:35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</row>
    <row r="728" spans="1:35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</row>
    <row r="729" spans="1:35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</row>
    <row r="730" spans="1:35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</row>
    <row r="731" spans="1:35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</row>
    <row r="732" spans="1:35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</row>
    <row r="733" spans="1:35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</row>
    <row r="734" spans="1:35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</row>
    <row r="735" spans="1:35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</row>
    <row r="736" spans="1:35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</row>
    <row r="737" spans="1:35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</row>
    <row r="738" spans="1:35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</row>
    <row r="739" spans="1:35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</row>
    <row r="740" spans="1:35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</row>
    <row r="741" spans="1:35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</row>
    <row r="742" spans="1:35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</row>
    <row r="743" spans="1:35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</row>
    <row r="744" spans="1:35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</row>
    <row r="745" spans="1:35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</row>
    <row r="746" spans="1:35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</row>
    <row r="747" spans="1:35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</row>
    <row r="748" spans="1:35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</row>
    <row r="749" spans="1:35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</row>
    <row r="750" spans="1:35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</row>
    <row r="751" spans="1:35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</row>
    <row r="752" spans="1:35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</row>
    <row r="753" spans="1:35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</row>
    <row r="754" spans="1:35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</row>
    <row r="755" spans="1:35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</row>
    <row r="756" spans="1:35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</row>
    <row r="757" spans="1:35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</row>
    <row r="758" spans="1:35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</row>
    <row r="759" spans="1:35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</row>
    <row r="760" spans="1:35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</row>
    <row r="761" spans="1:35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</row>
    <row r="762" spans="1:35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</row>
    <row r="763" spans="1:35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</row>
    <row r="764" spans="1:35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</row>
    <row r="765" spans="1:35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</row>
    <row r="766" spans="1:35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</row>
    <row r="767" spans="1:35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</row>
    <row r="768" spans="1:35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</row>
    <row r="769" spans="1:35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</row>
    <row r="770" spans="1:35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</row>
    <row r="771" spans="1:35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</row>
    <row r="772" spans="1:35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</row>
    <row r="773" spans="1:35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</row>
    <row r="774" spans="1:35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</row>
    <row r="775" spans="1:35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</row>
    <row r="776" spans="1:35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</row>
    <row r="777" spans="1:35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</row>
    <row r="778" spans="1:35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</row>
    <row r="779" spans="1:35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</row>
    <row r="780" spans="1:35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</row>
    <row r="781" spans="1:35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</row>
    <row r="782" spans="1:35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</row>
    <row r="783" spans="1:35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</row>
    <row r="784" spans="1:35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</row>
    <row r="785" spans="1:35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</row>
    <row r="786" spans="1:35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</row>
    <row r="787" spans="1:35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</row>
    <row r="788" spans="1:35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</row>
    <row r="789" spans="1:35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</row>
    <row r="790" spans="1:35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</row>
    <row r="791" spans="1:35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</row>
    <row r="792" spans="1:35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</row>
    <row r="793" spans="1:35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</row>
    <row r="794" spans="1:35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</row>
    <row r="795" spans="1:35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</row>
    <row r="796" spans="1:35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</row>
    <row r="797" spans="1:35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</row>
    <row r="798" spans="1:35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</row>
    <row r="799" spans="1:35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</row>
    <row r="800" spans="1:35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</row>
    <row r="801" spans="1:35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</row>
    <row r="802" spans="1:35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</row>
    <row r="803" spans="1:35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</row>
    <row r="804" spans="1:35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</row>
    <row r="805" spans="1:35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</row>
    <row r="806" spans="1:35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</row>
    <row r="807" spans="1:35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</row>
    <row r="808" spans="1:35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</row>
    <row r="809" spans="1:35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</row>
    <row r="810" spans="1:35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</row>
    <row r="811" spans="1:35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</row>
    <row r="812" spans="1:35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</row>
    <row r="813" spans="1:35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</row>
    <row r="814" spans="1:35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</row>
    <row r="815" spans="1:35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</row>
    <row r="816" spans="1:35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</row>
    <row r="817" spans="1:35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</row>
    <row r="818" spans="1:35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</row>
    <row r="819" spans="1:35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</row>
    <row r="820" spans="1:35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</row>
    <row r="821" spans="1:35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</row>
    <row r="822" spans="1:35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</row>
    <row r="823" spans="1:35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</row>
    <row r="824" spans="1:35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</row>
    <row r="825" spans="1:35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</row>
    <row r="826" spans="1:35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</row>
    <row r="827" spans="1:35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</row>
    <row r="828" spans="1:35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</row>
    <row r="829" spans="1:35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</row>
    <row r="830" spans="1:35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</row>
    <row r="831" spans="1:35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</row>
    <row r="832" spans="1:35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</row>
    <row r="833" spans="1:35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</row>
    <row r="834" spans="1:35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</row>
    <row r="835" spans="1:35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</row>
    <row r="836" spans="1:35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</row>
    <row r="837" spans="1:35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</row>
    <row r="838" spans="1:35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</row>
    <row r="839" spans="1:35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</row>
    <row r="840" spans="1:35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</row>
    <row r="841" spans="1:35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</row>
    <row r="842" spans="1:35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</row>
    <row r="843" spans="1:35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</row>
    <row r="844" spans="1:35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</row>
    <row r="845" spans="1:35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</row>
    <row r="846" spans="1:35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</row>
    <row r="847" spans="1:35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</row>
    <row r="848" spans="1:35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</row>
    <row r="849" spans="1:35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</row>
    <row r="850" spans="1:35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</row>
    <row r="851" spans="1:35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</row>
    <row r="852" spans="1:35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</row>
    <row r="853" spans="1:35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</row>
    <row r="854" spans="1:35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</row>
    <row r="855" spans="1:35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</row>
    <row r="856" spans="1:35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</row>
    <row r="857" spans="1:35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</row>
    <row r="858" spans="1:35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</row>
    <row r="859" spans="1:35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</row>
    <row r="860" spans="1:35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</row>
    <row r="861" spans="1:35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</row>
    <row r="862" spans="1:35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</row>
    <row r="863" spans="1:35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</row>
    <row r="864" spans="1:35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</row>
    <row r="865" spans="1:35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</row>
    <row r="866" spans="1:35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</row>
    <row r="867" spans="1:35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</row>
    <row r="868" spans="1:35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</row>
    <row r="869" spans="1:35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</row>
    <row r="870" spans="1:35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</row>
    <row r="871" spans="1:35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</row>
    <row r="872" spans="1:35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</row>
    <row r="873" spans="1:35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</row>
    <row r="874" spans="1:35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</row>
    <row r="875" spans="1:35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</row>
    <row r="876" spans="1:35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</row>
    <row r="877" spans="1:35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</row>
    <row r="878" spans="1:35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</row>
    <row r="879" spans="1:35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</row>
    <row r="880" spans="1:35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</row>
    <row r="881" spans="1:35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</row>
    <row r="882" spans="1:35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</row>
    <row r="883" spans="1:35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</row>
    <row r="884" spans="1:35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</row>
    <row r="885" spans="1:35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</row>
    <row r="886" spans="1:35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</row>
    <row r="887" spans="1:35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</row>
    <row r="888" spans="1:35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</row>
    <row r="889" spans="1:35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</row>
    <row r="890" spans="1:35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</row>
    <row r="891" spans="1:35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</row>
    <row r="892" spans="1:35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</row>
    <row r="893" spans="1:35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</row>
    <row r="894" spans="1:35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</row>
    <row r="895" spans="1:35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</row>
    <row r="896" spans="1:35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</row>
    <row r="897" spans="1:35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</row>
    <row r="898" spans="1:35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</row>
    <row r="899" spans="1:35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</row>
    <row r="900" spans="1:35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</row>
    <row r="901" spans="1:35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</row>
    <row r="902" spans="1:35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</row>
    <row r="903" spans="1:35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</row>
    <row r="904" spans="1:35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</row>
    <row r="905" spans="1:35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</row>
    <row r="906" spans="1:35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</row>
    <row r="907" spans="1:35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</row>
    <row r="908" spans="1:35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</row>
    <row r="909" spans="1:35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</row>
    <row r="910" spans="1:35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</row>
    <row r="911" spans="1:35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</row>
    <row r="912" spans="1:35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</row>
    <row r="913" spans="1:35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</row>
    <row r="914" spans="1:35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</row>
    <row r="915" spans="1:35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</row>
    <row r="916" spans="1:35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</row>
    <row r="917" spans="1:35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</row>
    <row r="918" spans="1:35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</row>
    <row r="919" spans="1:35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</row>
    <row r="920" spans="1:35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</row>
    <row r="921" spans="1:35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</row>
    <row r="922" spans="1:35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</row>
    <row r="923" spans="1:35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</row>
    <row r="924" spans="1:35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</row>
    <row r="925" spans="1:35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</row>
    <row r="926" spans="1:35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</row>
    <row r="927" spans="1:35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</row>
    <row r="928" spans="1:35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</row>
    <row r="929" spans="1:35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</row>
    <row r="930" spans="1:35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</row>
    <row r="931" spans="1:35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</row>
    <row r="932" spans="1:35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</row>
    <row r="933" spans="1:35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</row>
    <row r="934" spans="1:35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</row>
    <row r="935" spans="1:35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</row>
    <row r="936" spans="1:35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</row>
    <row r="937" spans="1:35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</row>
    <row r="938" spans="1:35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</row>
    <row r="939" spans="1:35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</row>
    <row r="940" spans="1:35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</row>
    <row r="941" spans="1:35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</row>
    <row r="942" spans="1:35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</row>
    <row r="943" spans="1:35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</row>
    <row r="944" spans="1:35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</row>
    <row r="945" spans="1:35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</row>
    <row r="946" spans="1:35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</row>
    <row r="947" spans="1:35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</row>
    <row r="948" spans="1:35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</row>
    <row r="949" spans="1:35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</row>
    <row r="950" spans="1:35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</row>
    <row r="951" spans="1:35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</row>
    <row r="952" spans="1:35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</row>
    <row r="953" spans="1:35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</row>
    <row r="954" spans="1:35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</row>
    <row r="955" spans="1:35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</row>
    <row r="956" spans="1:35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</row>
    <row r="957" spans="1:35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</row>
    <row r="958" spans="1:35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</row>
    <row r="959" spans="1:35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</row>
    <row r="960" spans="1:35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</row>
    <row r="961" spans="1:35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</row>
    <row r="962" spans="1:35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</row>
    <row r="963" spans="1:35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</row>
    <row r="964" spans="1:35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</row>
    <row r="965" spans="1:35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</row>
    <row r="966" spans="1:35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</row>
    <row r="967" spans="1:35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</row>
    <row r="968" spans="1:35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</row>
    <row r="969" spans="1:35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</row>
    <row r="970" spans="1:35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</row>
    <row r="971" spans="1:35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</row>
    <row r="972" spans="1:35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</row>
    <row r="973" spans="1:35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</row>
    <row r="974" spans="1:35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</row>
    <row r="975" spans="1:35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</row>
    <row r="976" spans="1:35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</row>
    <row r="977" spans="1:35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</row>
    <row r="978" spans="1:35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</row>
    <row r="979" spans="1:35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</row>
    <row r="980" spans="1:35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</row>
    <row r="981" spans="1:35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</row>
    <row r="982" spans="1:35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</row>
    <row r="983" spans="1:35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</row>
    <row r="984" spans="1:35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</row>
    <row r="985" spans="1:35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</row>
    <row r="986" spans="1:35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</row>
    <row r="987" spans="1:35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</row>
    <row r="988" spans="1:35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</row>
    <row r="989" spans="1:35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</row>
    <row r="990" spans="1:35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</row>
    <row r="991" spans="1:35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</row>
    <row r="992" spans="1:35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</row>
    <row r="993" spans="1:35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</row>
    <row r="994" spans="1:35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</row>
    <row r="995" spans="1:35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</row>
    <row r="996" spans="1:35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</row>
    <row r="997" spans="1:35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</row>
    <row r="998" spans="1:35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</row>
    <row r="999" spans="1:35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</row>
    <row r="1000" spans="1:35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D3" sqref="D3"/>
    </sheetView>
  </sheetViews>
  <sheetFormatPr baseColWidth="10" defaultColWidth="12.6640625" defaultRowHeight="15" customHeight="1" x14ac:dyDescent="0.15"/>
  <cols>
    <col min="1" max="1" width="34.83203125" style="120" customWidth="1"/>
    <col min="2" max="2" width="10.5" style="120" customWidth="1"/>
    <col min="3" max="35" width="8" style="120" customWidth="1"/>
  </cols>
  <sheetData>
    <row r="1" spans="1:35" x14ac:dyDescent="0.2">
      <c r="A1" s="1" t="s">
        <v>211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">
      <c r="A2" s="3" t="s">
        <v>628</v>
      </c>
      <c r="B2" s="3"/>
      <c r="C2" s="3"/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</row>
    <row r="3" spans="1:35" x14ac:dyDescent="0.2">
      <c r="A3" s="23" t="s">
        <v>629</v>
      </c>
      <c r="B3" s="10"/>
      <c r="C3" s="10"/>
      <c r="D3" s="23">
        <f>Refineries!E105</f>
        <v>0</v>
      </c>
      <c r="E3" s="23">
        <f>Refineries!F105</f>
        <v>0</v>
      </c>
      <c r="F3" s="23">
        <f>Refineries!G105</f>
        <v>0</v>
      </c>
      <c r="G3" s="23">
        <f>Refineries!H105</f>
        <v>0</v>
      </c>
      <c r="H3" s="23">
        <f>Refineries!I105</f>
        <v>0</v>
      </c>
      <c r="I3" s="23">
        <f>Refineries!J105</f>
        <v>0</v>
      </c>
      <c r="J3" s="23">
        <f>Refineries!K105</f>
        <v>0</v>
      </c>
      <c r="K3" s="23">
        <f>Refineries!L105</f>
        <v>0</v>
      </c>
      <c r="L3" s="23">
        <f>Refineries!M105</f>
        <v>0</v>
      </c>
      <c r="M3" s="23">
        <f>Refineries!N105</f>
        <v>0</v>
      </c>
      <c r="N3" s="23">
        <f>Refineries!O105</f>
        <v>0</v>
      </c>
      <c r="O3" s="23">
        <f>Refineries!P105</f>
        <v>0</v>
      </c>
      <c r="P3" s="23">
        <f>Refineries!Q105</f>
        <v>0</v>
      </c>
      <c r="Q3" s="23">
        <f>Refineries!R105</f>
        <v>0</v>
      </c>
      <c r="R3" s="23">
        <f>Refineries!S105</f>
        <v>0</v>
      </c>
      <c r="S3" s="23">
        <f>Refineries!T105</f>
        <v>0</v>
      </c>
      <c r="T3" s="23">
        <f>Refineries!U105</f>
        <v>0</v>
      </c>
      <c r="U3" s="23">
        <f>Refineries!V105</f>
        <v>0</v>
      </c>
      <c r="V3" s="23">
        <f>Refineries!W105</f>
        <v>0</v>
      </c>
      <c r="W3" s="23">
        <f>Refineries!X105</f>
        <v>0</v>
      </c>
      <c r="X3" s="23">
        <f>Refineries!Y105</f>
        <v>0</v>
      </c>
      <c r="Y3" s="23">
        <f>Refineries!Z105</f>
        <v>0</v>
      </c>
      <c r="Z3" s="23">
        <f>Refineries!AA105</f>
        <v>0</v>
      </c>
      <c r="AA3" s="23">
        <f>Refineries!AB105</f>
        <v>0</v>
      </c>
      <c r="AB3" s="23">
        <f>Refineries!AC105</f>
        <v>0</v>
      </c>
      <c r="AC3" s="23">
        <f>Refineries!AD105</f>
        <v>0</v>
      </c>
      <c r="AD3" s="23">
        <f>Refineries!AE105</f>
        <v>0</v>
      </c>
      <c r="AE3" s="23">
        <f>Refineries!AF105</f>
        <v>0</v>
      </c>
      <c r="AF3" s="23">
        <f>Refineries!AG105</f>
        <v>0</v>
      </c>
      <c r="AG3" s="23">
        <f>Refineries!AH105</f>
        <v>0</v>
      </c>
      <c r="AH3" s="23">
        <f>Refineries!AI105</f>
        <v>0</v>
      </c>
      <c r="AI3" s="23">
        <f>Refineries!AJ105</f>
        <v>0</v>
      </c>
    </row>
    <row r="4" spans="1:35" x14ac:dyDescent="0.2">
      <c r="A4" s="3" t="s">
        <v>630</v>
      </c>
      <c r="B4" s="3"/>
      <c r="C4" s="3"/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</row>
    <row r="5" spans="1:35" x14ac:dyDescent="0.2">
      <c r="A5" s="3" t="s">
        <v>631</v>
      </c>
      <c r="B5" s="3"/>
      <c r="C5" s="3"/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</row>
    <row r="6" spans="1:35" x14ac:dyDescent="0.2">
      <c r="A6" s="3" t="s">
        <v>632</v>
      </c>
      <c r="B6" s="3"/>
      <c r="C6" s="3"/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</row>
    <row r="7" spans="1:35" x14ac:dyDescent="0.2">
      <c r="A7" s="3" t="s">
        <v>633</v>
      </c>
      <c r="B7" s="3"/>
      <c r="C7" s="3"/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</row>
    <row r="8" spans="1:35" x14ac:dyDescent="0.2">
      <c r="A8" s="3" t="s">
        <v>634</v>
      </c>
      <c r="B8" s="3"/>
      <c r="C8" s="3"/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</row>
    <row r="9" spans="1:35" x14ac:dyDescent="0.2">
      <c r="A9" s="3" t="s">
        <v>635</v>
      </c>
      <c r="B9" s="3"/>
      <c r="C9" s="3"/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</row>
    <row r="10" spans="1:35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</row>
    <row r="11" spans="1:35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</row>
    <row r="12" spans="1:35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</row>
    <row r="13" spans="1:35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</row>
    <row r="14" spans="1:35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  <row r="15" spans="1:35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</row>
    <row r="16" spans="1:35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</row>
    <row r="17" spans="1:35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</row>
    <row r="18" spans="1:35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</row>
    <row r="19" spans="1:35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</row>
    <row r="20" spans="1:35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</row>
    <row r="21" spans="1:35" ht="15.75" customHeight="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</row>
    <row r="22" spans="1:35" ht="15.75" customHeight="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</row>
    <row r="23" spans="1:35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</row>
    <row r="24" spans="1:35" ht="15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</row>
    <row r="25" spans="1:35" ht="15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</row>
    <row r="26" spans="1:35" ht="15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</row>
    <row r="27" spans="1:35" ht="15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</row>
    <row r="28" spans="1:35" ht="15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</row>
    <row r="29" spans="1:35" ht="15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</row>
    <row r="30" spans="1:35" ht="15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</row>
    <row r="31" spans="1:35" ht="15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</row>
    <row r="32" spans="1:35" ht="15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</row>
    <row r="33" spans="1:35" ht="15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</row>
    <row r="34" spans="1:35" ht="15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</row>
    <row r="35" spans="1:35" ht="15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</row>
    <row r="36" spans="1:35" ht="15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</row>
    <row r="37" spans="1:35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</row>
    <row r="38" spans="1:35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</row>
    <row r="39" spans="1:35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</row>
    <row r="40" spans="1:35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</row>
    <row r="41" spans="1:35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</row>
    <row r="42" spans="1:35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</row>
    <row r="43" spans="1:35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</row>
    <row r="44" spans="1:35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</row>
    <row r="45" spans="1:35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</row>
    <row r="46" spans="1:35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</row>
    <row r="47" spans="1:35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</row>
    <row r="48" spans="1:35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</row>
    <row r="49" spans="1:35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</row>
    <row r="50" spans="1:35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</row>
    <row r="51" spans="1:35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</row>
    <row r="52" spans="1:35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</row>
    <row r="53" spans="1:35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</row>
    <row r="54" spans="1:35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</row>
    <row r="55" spans="1:35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</row>
    <row r="56" spans="1:35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</row>
    <row r="57" spans="1:35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</row>
    <row r="58" spans="1:35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</row>
    <row r="59" spans="1:35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</row>
    <row r="60" spans="1:35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</row>
    <row r="61" spans="1:35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</row>
    <row r="62" spans="1:35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</row>
    <row r="63" spans="1:35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</row>
    <row r="64" spans="1:35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</row>
    <row r="65" spans="1:35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</row>
    <row r="66" spans="1:35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</row>
    <row r="67" spans="1:35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</row>
    <row r="68" spans="1:35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</row>
    <row r="69" spans="1:35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</row>
    <row r="70" spans="1:35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</row>
    <row r="71" spans="1:35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</row>
    <row r="72" spans="1:35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</row>
    <row r="73" spans="1:35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</row>
    <row r="74" spans="1:35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</row>
    <row r="75" spans="1:35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</row>
    <row r="76" spans="1:35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5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5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5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5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5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5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5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5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5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5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5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5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5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5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5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</row>
    <row r="92" spans="1:35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</row>
    <row r="93" spans="1:35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</row>
    <row r="94" spans="1:35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</row>
    <row r="95" spans="1:35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</row>
    <row r="96" spans="1:35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</row>
    <row r="97" spans="1:35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</row>
    <row r="98" spans="1:35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</row>
    <row r="99" spans="1:35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</row>
    <row r="100" spans="1:35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</row>
    <row r="101" spans="1:35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</row>
    <row r="102" spans="1:35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</row>
    <row r="103" spans="1:35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</row>
    <row r="104" spans="1:35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spans="1:35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</row>
    <row r="106" spans="1:35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</row>
    <row r="107" spans="1:35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</row>
    <row r="108" spans="1:35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</row>
    <row r="109" spans="1:35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</row>
    <row r="110" spans="1:35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</row>
    <row r="111" spans="1:35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</row>
    <row r="112" spans="1:35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</row>
    <row r="113" spans="1:35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</row>
    <row r="114" spans="1:35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</row>
    <row r="115" spans="1:35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</row>
    <row r="116" spans="1:35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</row>
    <row r="117" spans="1:35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</row>
    <row r="118" spans="1:35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</row>
    <row r="119" spans="1:35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</row>
    <row r="120" spans="1:35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</row>
    <row r="121" spans="1:35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</row>
    <row r="122" spans="1:35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spans="1:35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</row>
    <row r="124" spans="1:35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</row>
    <row r="125" spans="1:35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</row>
    <row r="126" spans="1:35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</row>
    <row r="127" spans="1:35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</row>
    <row r="128" spans="1:35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</row>
    <row r="129" spans="1:35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</row>
    <row r="130" spans="1:35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</row>
    <row r="131" spans="1:35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</row>
    <row r="132" spans="1:35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</row>
    <row r="133" spans="1:35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</row>
    <row r="134" spans="1:35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</row>
    <row r="135" spans="1:35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</row>
    <row r="136" spans="1:35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</row>
    <row r="137" spans="1:35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</row>
    <row r="138" spans="1:35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</row>
    <row r="139" spans="1:35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</row>
    <row r="140" spans="1:35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</row>
    <row r="141" spans="1:35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</row>
    <row r="142" spans="1:35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</row>
    <row r="143" spans="1:35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</row>
    <row r="144" spans="1:35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</row>
    <row r="145" spans="1:35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</row>
    <row r="146" spans="1:35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</row>
    <row r="147" spans="1:35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</row>
    <row r="148" spans="1:35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</row>
    <row r="149" spans="1:35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</row>
    <row r="150" spans="1:35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</row>
    <row r="151" spans="1:35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</row>
    <row r="152" spans="1:35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</row>
    <row r="153" spans="1:35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</row>
    <row r="154" spans="1:35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</row>
    <row r="155" spans="1:35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</row>
    <row r="156" spans="1:35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</row>
    <row r="157" spans="1:35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</row>
    <row r="158" spans="1:35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</row>
    <row r="159" spans="1:35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</row>
    <row r="160" spans="1:35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</row>
    <row r="161" spans="1:35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</row>
    <row r="162" spans="1:35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</row>
    <row r="163" spans="1:35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</row>
    <row r="164" spans="1:35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</row>
    <row r="165" spans="1:35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</row>
    <row r="166" spans="1:35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</row>
    <row r="167" spans="1:35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</row>
    <row r="168" spans="1:35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</row>
    <row r="169" spans="1:35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</row>
    <row r="170" spans="1:35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</row>
    <row r="171" spans="1:35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</row>
    <row r="172" spans="1:35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</row>
    <row r="173" spans="1:35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</row>
    <row r="174" spans="1:35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</row>
    <row r="175" spans="1:35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</row>
    <row r="176" spans="1:35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</row>
    <row r="177" spans="1:35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</row>
    <row r="178" spans="1:35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</row>
    <row r="179" spans="1:35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</row>
    <row r="180" spans="1:35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</row>
    <row r="181" spans="1:35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</row>
    <row r="182" spans="1:35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</row>
    <row r="183" spans="1:35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</row>
    <row r="184" spans="1:35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</row>
    <row r="185" spans="1:35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</row>
    <row r="186" spans="1:35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</row>
    <row r="187" spans="1:35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</row>
    <row r="188" spans="1:35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</row>
    <row r="189" spans="1:35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</row>
    <row r="190" spans="1:35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</row>
    <row r="191" spans="1:35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</row>
    <row r="192" spans="1:35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</row>
    <row r="193" spans="1:35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</row>
    <row r="194" spans="1:35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</row>
    <row r="195" spans="1:35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</row>
    <row r="196" spans="1:35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</row>
    <row r="197" spans="1:35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</row>
    <row r="198" spans="1:35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</row>
    <row r="199" spans="1:35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</row>
    <row r="200" spans="1:35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</row>
    <row r="201" spans="1:35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</row>
    <row r="202" spans="1:35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</row>
    <row r="203" spans="1:35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</row>
    <row r="204" spans="1:35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</row>
    <row r="205" spans="1:35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</row>
    <row r="206" spans="1:35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</row>
    <row r="207" spans="1:35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</row>
    <row r="208" spans="1:35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</row>
    <row r="209" spans="1:35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</row>
    <row r="210" spans="1:35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</row>
    <row r="211" spans="1:35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</row>
    <row r="212" spans="1:35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</row>
    <row r="213" spans="1:35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</row>
    <row r="214" spans="1:35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</row>
    <row r="215" spans="1:35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</row>
    <row r="216" spans="1:35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</row>
    <row r="217" spans="1:35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</row>
    <row r="218" spans="1:35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</row>
    <row r="219" spans="1:35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</row>
    <row r="220" spans="1:35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</row>
    <row r="221" spans="1:35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</row>
    <row r="222" spans="1:35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</row>
    <row r="223" spans="1:35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</row>
    <row r="224" spans="1:35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</row>
    <row r="225" spans="1:35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</row>
    <row r="226" spans="1:35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</row>
    <row r="227" spans="1:35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</row>
    <row r="228" spans="1:35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</row>
    <row r="229" spans="1:35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</row>
    <row r="230" spans="1:35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</row>
    <row r="231" spans="1:35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</row>
    <row r="232" spans="1:35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</row>
    <row r="233" spans="1:35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</row>
    <row r="234" spans="1:35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</row>
    <row r="235" spans="1:35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</row>
    <row r="236" spans="1:35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</row>
    <row r="237" spans="1:35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</row>
    <row r="238" spans="1:35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</row>
    <row r="239" spans="1:35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</row>
    <row r="240" spans="1:35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</row>
    <row r="241" spans="1:35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</row>
    <row r="242" spans="1:35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</row>
    <row r="243" spans="1:35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</row>
    <row r="244" spans="1:35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</row>
    <row r="245" spans="1:35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</row>
    <row r="246" spans="1:35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</row>
    <row r="247" spans="1:35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</row>
    <row r="248" spans="1:35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</row>
    <row r="249" spans="1:35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</row>
    <row r="250" spans="1:35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</row>
    <row r="251" spans="1:35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</row>
    <row r="252" spans="1:35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</row>
    <row r="253" spans="1:35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</row>
    <row r="254" spans="1:35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</row>
    <row r="255" spans="1:35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</row>
    <row r="256" spans="1:35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</row>
    <row r="257" spans="1:35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</row>
    <row r="258" spans="1:35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</row>
    <row r="259" spans="1:35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</row>
    <row r="260" spans="1:35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</row>
    <row r="261" spans="1:35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</row>
    <row r="262" spans="1:35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</row>
    <row r="263" spans="1:35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</row>
    <row r="264" spans="1:35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</row>
    <row r="265" spans="1:35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</row>
    <row r="266" spans="1:35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</row>
    <row r="267" spans="1:35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</row>
    <row r="268" spans="1:35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</row>
    <row r="269" spans="1:35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</row>
    <row r="270" spans="1:35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</row>
    <row r="271" spans="1:35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</row>
    <row r="272" spans="1:35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</row>
    <row r="273" spans="1:35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</row>
    <row r="274" spans="1:35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</row>
    <row r="275" spans="1:35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</row>
    <row r="276" spans="1:35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</row>
    <row r="277" spans="1:35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</row>
    <row r="278" spans="1:35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</row>
    <row r="279" spans="1:35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</row>
    <row r="280" spans="1:35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</row>
    <row r="281" spans="1:35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</row>
    <row r="282" spans="1:35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</row>
    <row r="283" spans="1:35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</row>
    <row r="284" spans="1:35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</row>
    <row r="285" spans="1:35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</row>
    <row r="286" spans="1:35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</row>
    <row r="287" spans="1:35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</row>
    <row r="288" spans="1:35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</row>
    <row r="289" spans="1:35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</row>
    <row r="290" spans="1:35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</row>
    <row r="291" spans="1:35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</row>
    <row r="292" spans="1:35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</row>
    <row r="293" spans="1:35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</row>
    <row r="294" spans="1:35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</row>
    <row r="295" spans="1:35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</row>
    <row r="296" spans="1:35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</row>
    <row r="297" spans="1:35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</row>
    <row r="298" spans="1:35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</row>
    <row r="299" spans="1:35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</row>
    <row r="300" spans="1:35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</row>
    <row r="301" spans="1:35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</row>
    <row r="302" spans="1:35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</row>
    <row r="303" spans="1:35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</row>
    <row r="304" spans="1:35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</row>
    <row r="305" spans="1:35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</row>
    <row r="306" spans="1:35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</row>
    <row r="307" spans="1:35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</row>
    <row r="308" spans="1:35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</row>
    <row r="309" spans="1:35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</row>
    <row r="310" spans="1:35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</row>
    <row r="311" spans="1:35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</row>
    <row r="312" spans="1:35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</row>
    <row r="313" spans="1:35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</row>
    <row r="314" spans="1:35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</row>
    <row r="315" spans="1:35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</row>
    <row r="316" spans="1:35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</row>
    <row r="317" spans="1:35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</row>
    <row r="318" spans="1:35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</row>
    <row r="319" spans="1:35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</row>
    <row r="320" spans="1:35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</row>
    <row r="321" spans="1:35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</row>
    <row r="322" spans="1:35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</row>
    <row r="323" spans="1:35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</row>
    <row r="324" spans="1:35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</row>
    <row r="325" spans="1:35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</row>
    <row r="326" spans="1:35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</row>
    <row r="327" spans="1:35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</row>
    <row r="328" spans="1:35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</row>
    <row r="329" spans="1:35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</row>
    <row r="330" spans="1:35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</row>
    <row r="331" spans="1:35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</row>
    <row r="332" spans="1:35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</row>
    <row r="333" spans="1:35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</row>
    <row r="334" spans="1:35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</row>
    <row r="335" spans="1:35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</row>
    <row r="336" spans="1:35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</row>
    <row r="337" spans="1:35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</row>
    <row r="338" spans="1:35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</row>
    <row r="339" spans="1:35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</row>
    <row r="340" spans="1:35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</row>
    <row r="341" spans="1:35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</row>
    <row r="342" spans="1:35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</row>
    <row r="343" spans="1:35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</row>
    <row r="344" spans="1:35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</row>
    <row r="345" spans="1:35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</row>
    <row r="346" spans="1:35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</row>
    <row r="347" spans="1:35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</row>
    <row r="348" spans="1:35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</row>
    <row r="349" spans="1:35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</row>
    <row r="350" spans="1:35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</row>
    <row r="351" spans="1:35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</row>
    <row r="352" spans="1:35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</row>
    <row r="353" spans="1:35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</row>
    <row r="354" spans="1:35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</row>
    <row r="355" spans="1:35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</row>
    <row r="356" spans="1:35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</row>
    <row r="357" spans="1:35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</row>
    <row r="358" spans="1:35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</row>
    <row r="359" spans="1:35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</row>
    <row r="360" spans="1:35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</row>
    <row r="361" spans="1:35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</row>
    <row r="362" spans="1:35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</row>
    <row r="363" spans="1:35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</row>
    <row r="364" spans="1:35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</row>
    <row r="365" spans="1:35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</row>
    <row r="366" spans="1:35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</row>
    <row r="367" spans="1:35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</row>
    <row r="368" spans="1:35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</row>
    <row r="369" spans="1:35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</row>
    <row r="370" spans="1:35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</row>
    <row r="371" spans="1:35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</row>
    <row r="372" spans="1:35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</row>
    <row r="373" spans="1:35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</row>
    <row r="374" spans="1:35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</row>
    <row r="375" spans="1:35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</row>
    <row r="376" spans="1:35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</row>
    <row r="377" spans="1:35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</row>
    <row r="378" spans="1:35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</row>
    <row r="379" spans="1:35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</row>
    <row r="380" spans="1:35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</row>
    <row r="381" spans="1:35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</row>
    <row r="382" spans="1:35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</row>
    <row r="383" spans="1:35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</row>
    <row r="384" spans="1:35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</row>
    <row r="385" spans="1:35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</row>
    <row r="386" spans="1:35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</row>
    <row r="387" spans="1:35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</row>
    <row r="388" spans="1:35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</row>
    <row r="389" spans="1:35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</row>
    <row r="390" spans="1:35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</row>
    <row r="391" spans="1:35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</row>
    <row r="392" spans="1:35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</row>
    <row r="393" spans="1:35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</row>
    <row r="394" spans="1:35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</row>
    <row r="395" spans="1:35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</row>
    <row r="396" spans="1:35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</row>
    <row r="397" spans="1:35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</row>
    <row r="398" spans="1:35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</row>
    <row r="399" spans="1:35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</row>
    <row r="400" spans="1:35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</row>
    <row r="401" spans="1:35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</row>
    <row r="402" spans="1:35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</row>
    <row r="403" spans="1:35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</row>
    <row r="404" spans="1:35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</row>
    <row r="405" spans="1:35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</row>
    <row r="406" spans="1:35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</row>
    <row r="407" spans="1:35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</row>
    <row r="408" spans="1:35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</row>
    <row r="409" spans="1:35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</row>
    <row r="410" spans="1:35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</row>
    <row r="411" spans="1:35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</row>
    <row r="412" spans="1:35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</row>
    <row r="413" spans="1:35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</row>
    <row r="414" spans="1:35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</row>
    <row r="415" spans="1:35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</row>
    <row r="416" spans="1:35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</row>
    <row r="417" spans="1:35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</row>
    <row r="418" spans="1:35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</row>
    <row r="419" spans="1:35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</row>
    <row r="420" spans="1:35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</row>
    <row r="421" spans="1:35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</row>
    <row r="422" spans="1:35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</row>
    <row r="423" spans="1:35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</row>
    <row r="424" spans="1:35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</row>
    <row r="425" spans="1:35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</row>
    <row r="426" spans="1:35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</row>
    <row r="427" spans="1:35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</row>
    <row r="428" spans="1:35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</row>
    <row r="429" spans="1:35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</row>
    <row r="430" spans="1:35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</row>
    <row r="431" spans="1:35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</row>
    <row r="432" spans="1:35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</row>
    <row r="433" spans="1:35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</row>
    <row r="434" spans="1:35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</row>
    <row r="435" spans="1:35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</row>
    <row r="436" spans="1:35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</row>
    <row r="437" spans="1:35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</row>
    <row r="438" spans="1:35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</row>
    <row r="439" spans="1:35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</row>
    <row r="440" spans="1:35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</row>
    <row r="441" spans="1:35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</row>
    <row r="442" spans="1:35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</row>
    <row r="443" spans="1:35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</row>
    <row r="444" spans="1:35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</row>
    <row r="445" spans="1:35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</row>
    <row r="446" spans="1:35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</row>
    <row r="447" spans="1:35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</row>
    <row r="448" spans="1:35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</row>
    <row r="449" spans="1:35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</row>
    <row r="450" spans="1:35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</row>
    <row r="451" spans="1:35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</row>
    <row r="452" spans="1:35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</row>
    <row r="453" spans="1:35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</row>
    <row r="454" spans="1:35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</row>
    <row r="455" spans="1:35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</row>
    <row r="456" spans="1:35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</row>
    <row r="457" spans="1:35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</row>
    <row r="458" spans="1:35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</row>
    <row r="459" spans="1:35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</row>
    <row r="460" spans="1:35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</row>
    <row r="461" spans="1:35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</row>
    <row r="462" spans="1:35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</row>
    <row r="463" spans="1:35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</row>
    <row r="464" spans="1:35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</row>
    <row r="465" spans="1:35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</row>
    <row r="466" spans="1:35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</row>
    <row r="467" spans="1:35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</row>
    <row r="468" spans="1:35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</row>
    <row r="469" spans="1:35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</row>
    <row r="470" spans="1:35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</row>
    <row r="471" spans="1:35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</row>
    <row r="472" spans="1:35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</row>
    <row r="473" spans="1:35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</row>
    <row r="474" spans="1:35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</row>
    <row r="475" spans="1:35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</row>
    <row r="476" spans="1:35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</row>
    <row r="477" spans="1:35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</row>
    <row r="478" spans="1:35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</row>
    <row r="479" spans="1:35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</row>
    <row r="480" spans="1:35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</row>
    <row r="481" spans="1:35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</row>
    <row r="482" spans="1:35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</row>
    <row r="483" spans="1:35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</row>
    <row r="484" spans="1:35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</row>
    <row r="485" spans="1:35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</row>
    <row r="486" spans="1:35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</row>
    <row r="487" spans="1:35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</row>
    <row r="488" spans="1:35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</row>
    <row r="489" spans="1:35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</row>
    <row r="490" spans="1:35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</row>
    <row r="491" spans="1:35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</row>
    <row r="492" spans="1:35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</row>
    <row r="493" spans="1:35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</row>
    <row r="494" spans="1:35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</row>
    <row r="495" spans="1:35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</row>
    <row r="496" spans="1:35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</row>
    <row r="497" spans="1:35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</row>
    <row r="498" spans="1:35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</row>
    <row r="499" spans="1:35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</row>
    <row r="500" spans="1:35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</row>
    <row r="501" spans="1:35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</row>
    <row r="502" spans="1:35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</row>
    <row r="503" spans="1:35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</row>
    <row r="504" spans="1:35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</row>
    <row r="505" spans="1:35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</row>
    <row r="506" spans="1:35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</row>
    <row r="507" spans="1:35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</row>
    <row r="508" spans="1:35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</row>
    <row r="509" spans="1:35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</row>
    <row r="510" spans="1:35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</row>
    <row r="511" spans="1:35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</row>
    <row r="512" spans="1:35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</row>
    <row r="513" spans="1:35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</row>
    <row r="514" spans="1:35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</row>
    <row r="515" spans="1:35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</row>
    <row r="516" spans="1:35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</row>
    <row r="517" spans="1:35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</row>
    <row r="518" spans="1:35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</row>
    <row r="519" spans="1:35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</row>
    <row r="520" spans="1:35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</row>
    <row r="521" spans="1:35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</row>
    <row r="522" spans="1:35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</row>
    <row r="523" spans="1:35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</row>
    <row r="524" spans="1:35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</row>
    <row r="525" spans="1:35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</row>
    <row r="526" spans="1:35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</row>
    <row r="527" spans="1:35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</row>
    <row r="528" spans="1:35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</row>
    <row r="529" spans="1:35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</row>
    <row r="530" spans="1:35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</row>
    <row r="531" spans="1:35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</row>
    <row r="532" spans="1:35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</row>
    <row r="533" spans="1:35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</row>
    <row r="534" spans="1:35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</row>
    <row r="535" spans="1:35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</row>
    <row r="536" spans="1:35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</row>
    <row r="537" spans="1:35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</row>
    <row r="538" spans="1:35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</row>
    <row r="539" spans="1:35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</row>
    <row r="540" spans="1:35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</row>
    <row r="541" spans="1:35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</row>
    <row r="542" spans="1:35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</row>
    <row r="543" spans="1:35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</row>
    <row r="544" spans="1:35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</row>
    <row r="545" spans="1:35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</row>
    <row r="546" spans="1:35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</row>
    <row r="547" spans="1:35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</row>
    <row r="548" spans="1:35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</row>
    <row r="549" spans="1:35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</row>
    <row r="550" spans="1:35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</row>
    <row r="551" spans="1:35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</row>
    <row r="552" spans="1:35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</row>
    <row r="553" spans="1:35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</row>
    <row r="554" spans="1:35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</row>
    <row r="555" spans="1:35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</row>
    <row r="556" spans="1:35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</row>
    <row r="557" spans="1:35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</row>
    <row r="558" spans="1:35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</row>
    <row r="559" spans="1:35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</row>
    <row r="560" spans="1:35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</row>
    <row r="561" spans="1:35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</row>
    <row r="562" spans="1:35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</row>
    <row r="563" spans="1:35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</row>
    <row r="564" spans="1:35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</row>
    <row r="565" spans="1:35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</row>
    <row r="566" spans="1:35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</row>
    <row r="567" spans="1:35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</row>
    <row r="568" spans="1:35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</row>
    <row r="569" spans="1:35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</row>
    <row r="570" spans="1:35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</row>
    <row r="571" spans="1:35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</row>
    <row r="572" spans="1:35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</row>
    <row r="573" spans="1:35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</row>
    <row r="574" spans="1:35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</row>
    <row r="575" spans="1:35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</row>
    <row r="576" spans="1:35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</row>
    <row r="577" spans="1:35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</row>
    <row r="578" spans="1:35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</row>
    <row r="579" spans="1:35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</row>
    <row r="580" spans="1:35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</row>
    <row r="581" spans="1:35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</row>
    <row r="582" spans="1:35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</row>
    <row r="583" spans="1:35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</row>
    <row r="584" spans="1:35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</row>
    <row r="585" spans="1:35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</row>
    <row r="586" spans="1:35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</row>
    <row r="587" spans="1:35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</row>
    <row r="588" spans="1:35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</row>
    <row r="589" spans="1:35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</row>
    <row r="590" spans="1:35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</row>
    <row r="591" spans="1:35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</row>
    <row r="592" spans="1:35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</row>
    <row r="593" spans="1:35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</row>
    <row r="594" spans="1:35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</row>
    <row r="595" spans="1:35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</row>
    <row r="596" spans="1:35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</row>
    <row r="597" spans="1:35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</row>
    <row r="598" spans="1:35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</row>
    <row r="599" spans="1:35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</row>
    <row r="600" spans="1:35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</row>
    <row r="601" spans="1:35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</row>
    <row r="602" spans="1:35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</row>
    <row r="603" spans="1:35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</row>
    <row r="604" spans="1:35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</row>
    <row r="605" spans="1:35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</row>
    <row r="606" spans="1:35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</row>
    <row r="607" spans="1:35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</row>
    <row r="608" spans="1:35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</row>
    <row r="609" spans="1:35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</row>
    <row r="610" spans="1:35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</row>
    <row r="611" spans="1:35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</row>
    <row r="612" spans="1:35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</row>
    <row r="613" spans="1:35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</row>
    <row r="614" spans="1:35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</row>
    <row r="615" spans="1:35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</row>
    <row r="616" spans="1:35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</row>
    <row r="617" spans="1:35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</row>
    <row r="618" spans="1:35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spans="1:35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spans="1:35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</row>
    <row r="621" spans="1:35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</row>
    <row r="622" spans="1:35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</row>
    <row r="623" spans="1:35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</row>
    <row r="624" spans="1:35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</row>
    <row r="625" spans="1:35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</row>
    <row r="626" spans="1:35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</row>
    <row r="627" spans="1:35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</row>
    <row r="628" spans="1:35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</row>
    <row r="629" spans="1:35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</row>
    <row r="630" spans="1:35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</row>
    <row r="631" spans="1:35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</row>
    <row r="632" spans="1:35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</row>
    <row r="633" spans="1:35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</row>
    <row r="634" spans="1:35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</row>
    <row r="635" spans="1:35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</row>
    <row r="636" spans="1:35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</row>
    <row r="637" spans="1:35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</row>
    <row r="638" spans="1:35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</row>
    <row r="639" spans="1:35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</row>
    <row r="640" spans="1:35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</row>
    <row r="641" spans="1:35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</row>
    <row r="642" spans="1:35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</row>
    <row r="643" spans="1:35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</row>
    <row r="644" spans="1:35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</row>
    <row r="645" spans="1:35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</row>
    <row r="646" spans="1:35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</row>
    <row r="647" spans="1:35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</row>
    <row r="648" spans="1:35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</row>
    <row r="649" spans="1:35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</row>
    <row r="650" spans="1:35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</row>
    <row r="651" spans="1:35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</row>
    <row r="652" spans="1:35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</row>
    <row r="653" spans="1:35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</row>
    <row r="654" spans="1:35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</row>
    <row r="655" spans="1:35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</row>
    <row r="656" spans="1:35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</row>
    <row r="657" spans="1:35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</row>
    <row r="658" spans="1:35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</row>
    <row r="659" spans="1:35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</row>
    <row r="660" spans="1:35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</row>
    <row r="661" spans="1:35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</row>
    <row r="662" spans="1:35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</row>
    <row r="663" spans="1:35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</row>
    <row r="664" spans="1:35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</row>
    <row r="665" spans="1:35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</row>
    <row r="666" spans="1:35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</row>
    <row r="667" spans="1:35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</row>
    <row r="668" spans="1:35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</row>
    <row r="669" spans="1:35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</row>
    <row r="670" spans="1:35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</row>
    <row r="671" spans="1:35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</row>
    <row r="672" spans="1:35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</row>
    <row r="673" spans="1:35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</row>
    <row r="674" spans="1:35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</row>
    <row r="675" spans="1:35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</row>
    <row r="676" spans="1:35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</row>
    <row r="677" spans="1:35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</row>
    <row r="678" spans="1:35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</row>
    <row r="679" spans="1:35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</row>
    <row r="680" spans="1:35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</row>
    <row r="681" spans="1:35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</row>
    <row r="682" spans="1:35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</row>
    <row r="683" spans="1:35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</row>
    <row r="684" spans="1:35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</row>
    <row r="685" spans="1:35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</row>
    <row r="686" spans="1:35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</row>
    <row r="687" spans="1:35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</row>
    <row r="688" spans="1:35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</row>
    <row r="689" spans="1:35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</row>
    <row r="690" spans="1:35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</row>
    <row r="691" spans="1:35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</row>
    <row r="692" spans="1:35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</row>
    <row r="693" spans="1:35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</row>
    <row r="694" spans="1:35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</row>
    <row r="695" spans="1:35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</row>
    <row r="696" spans="1:35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</row>
    <row r="697" spans="1:35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</row>
    <row r="698" spans="1:35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</row>
    <row r="699" spans="1:35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</row>
    <row r="700" spans="1:35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</row>
    <row r="701" spans="1:35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</row>
    <row r="702" spans="1:35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</row>
    <row r="703" spans="1:35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</row>
    <row r="704" spans="1:35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</row>
    <row r="705" spans="1:35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</row>
    <row r="706" spans="1:35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</row>
    <row r="707" spans="1:35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</row>
    <row r="708" spans="1:35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</row>
    <row r="709" spans="1:35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</row>
    <row r="710" spans="1:35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</row>
    <row r="711" spans="1:35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</row>
    <row r="712" spans="1:35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</row>
    <row r="713" spans="1:35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</row>
    <row r="714" spans="1:35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</row>
    <row r="715" spans="1:35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</row>
    <row r="716" spans="1:35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</row>
    <row r="717" spans="1:35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</row>
    <row r="718" spans="1:35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</row>
    <row r="719" spans="1:35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</row>
    <row r="720" spans="1:35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</row>
    <row r="721" spans="1:35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</row>
    <row r="722" spans="1:35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</row>
    <row r="723" spans="1:35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</row>
    <row r="724" spans="1:35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</row>
    <row r="725" spans="1:35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</row>
    <row r="726" spans="1:35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</row>
    <row r="727" spans="1:35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</row>
    <row r="728" spans="1:35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</row>
    <row r="729" spans="1:35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</row>
    <row r="730" spans="1:35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</row>
    <row r="731" spans="1:35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</row>
    <row r="732" spans="1:35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</row>
    <row r="733" spans="1:35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</row>
    <row r="734" spans="1:35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</row>
    <row r="735" spans="1:35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</row>
    <row r="736" spans="1:35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</row>
    <row r="737" spans="1:35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</row>
    <row r="738" spans="1:35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</row>
    <row r="739" spans="1:35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</row>
    <row r="740" spans="1:35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</row>
    <row r="741" spans="1:35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</row>
    <row r="742" spans="1:35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</row>
    <row r="743" spans="1:35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</row>
    <row r="744" spans="1:35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</row>
    <row r="745" spans="1:35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</row>
    <row r="746" spans="1:35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</row>
    <row r="747" spans="1:35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</row>
    <row r="748" spans="1:35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</row>
    <row r="749" spans="1:35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</row>
    <row r="750" spans="1:35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</row>
    <row r="751" spans="1:35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</row>
    <row r="752" spans="1:35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</row>
    <row r="753" spans="1:35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</row>
    <row r="754" spans="1:35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</row>
    <row r="755" spans="1:35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</row>
    <row r="756" spans="1:35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</row>
    <row r="757" spans="1:35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</row>
    <row r="758" spans="1:35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</row>
    <row r="759" spans="1:35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</row>
    <row r="760" spans="1:35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</row>
    <row r="761" spans="1:35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</row>
    <row r="762" spans="1:35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</row>
    <row r="763" spans="1:35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</row>
    <row r="764" spans="1:35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</row>
    <row r="765" spans="1:35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</row>
    <row r="766" spans="1:35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</row>
    <row r="767" spans="1:35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</row>
    <row r="768" spans="1:35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</row>
    <row r="769" spans="1:35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</row>
    <row r="770" spans="1:35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</row>
    <row r="771" spans="1:35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</row>
    <row r="772" spans="1:35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</row>
    <row r="773" spans="1:35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</row>
    <row r="774" spans="1:35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</row>
    <row r="775" spans="1:35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</row>
    <row r="776" spans="1:35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</row>
    <row r="777" spans="1:35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</row>
    <row r="778" spans="1:35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</row>
    <row r="779" spans="1:35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</row>
    <row r="780" spans="1:35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</row>
    <row r="781" spans="1:35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</row>
    <row r="782" spans="1:35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</row>
    <row r="783" spans="1:35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</row>
    <row r="784" spans="1:35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</row>
    <row r="785" spans="1:35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</row>
    <row r="786" spans="1:35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</row>
    <row r="787" spans="1:35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</row>
    <row r="788" spans="1:35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</row>
    <row r="789" spans="1:35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</row>
    <row r="790" spans="1:35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</row>
    <row r="791" spans="1:35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</row>
    <row r="792" spans="1:35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</row>
    <row r="793" spans="1:35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</row>
    <row r="794" spans="1:35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</row>
    <row r="795" spans="1:35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</row>
    <row r="796" spans="1:35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</row>
    <row r="797" spans="1:35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</row>
    <row r="798" spans="1:35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</row>
    <row r="799" spans="1:35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</row>
    <row r="800" spans="1:35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</row>
    <row r="801" spans="1:35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</row>
    <row r="802" spans="1:35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</row>
    <row r="803" spans="1:35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</row>
    <row r="804" spans="1:35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</row>
    <row r="805" spans="1:35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</row>
    <row r="806" spans="1:35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</row>
    <row r="807" spans="1:35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</row>
    <row r="808" spans="1:35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</row>
    <row r="809" spans="1:35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</row>
    <row r="810" spans="1:35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</row>
    <row r="811" spans="1:35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</row>
    <row r="812" spans="1:35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</row>
    <row r="813" spans="1:35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</row>
    <row r="814" spans="1:35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</row>
    <row r="815" spans="1:35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</row>
    <row r="816" spans="1:35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</row>
    <row r="817" spans="1:35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</row>
    <row r="818" spans="1:35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</row>
    <row r="819" spans="1:35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</row>
    <row r="820" spans="1:35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</row>
    <row r="821" spans="1:35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</row>
    <row r="822" spans="1:35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</row>
    <row r="823" spans="1:35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</row>
    <row r="824" spans="1:35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</row>
    <row r="825" spans="1:35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</row>
    <row r="826" spans="1:35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</row>
    <row r="827" spans="1:35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</row>
    <row r="828" spans="1:35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</row>
    <row r="829" spans="1:35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</row>
    <row r="830" spans="1:35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</row>
    <row r="831" spans="1:35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</row>
    <row r="832" spans="1:35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</row>
    <row r="833" spans="1:35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</row>
    <row r="834" spans="1:35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</row>
    <row r="835" spans="1:35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</row>
    <row r="836" spans="1:35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</row>
    <row r="837" spans="1:35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</row>
    <row r="838" spans="1:35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</row>
    <row r="839" spans="1:35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</row>
    <row r="840" spans="1:35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</row>
    <row r="841" spans="1:35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</row>
    <row r="842" spans="1:35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</row>
    <row r="843" spans="1:35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</row>
    <row r="844" spans="1:35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</row>
    <row r="845" spans="1:35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</row>
    <row r="846" spans="1:35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</row>
    <row r="847" spans="1:35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</row>
    <row r="848" spans="1:35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</row>
    <row r="849" spans="1:35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</row>
    <row r="850" spans="1:35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</row>
    <row r="851" spans="1:35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</row>
    <row r="852" spans="1:35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</row>
    <row r="853" spans="1:35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</row>
    <row r="854" spans="1:35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</row>
    <row r="855" spans="1:35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</row>
    <row r="856" spans="1:35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</row>
    <row r="857" spans="1:35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</row>
    <row r="858" spans="1:35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</row>
    <row r="859" spans="1:35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</row>
    <row r="860" spans="1:35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</row>
    <row r="861" spans="1:35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</row>
    <row r="862" spans="1:35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</row>
    <row r="863" spans="1:35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</row>
    <row r="864" spans="1:35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</row>
    <row r="865" spans="1:35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</row>
    <row r="866" spans="1:35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</row>
    <row r="867" spans="1:35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</row>
    <row r="868" spans="1:35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</row>
    <row r="869" spans="1:35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</row>
    <row r="870" spans="1:35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</row>
    <row r="871" spans="1:35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</row>
    <row r="872" spans="1:35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</row>
    <row r="873" spans="1:35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</row>
    <row r="874" spans="1:35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</row>
    <row r="875" spans="1:35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</row>
    <row r="876" spans="1:35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</row>
    <row r="877" spans="1:35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</row>
    <row r="878" spans="1:35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</row>
    <row r="879" spans="1:35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</row>
    <row r="880" spans="1:35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</row>
    <row r="881" spans="1:35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</row>
    <row r="882" spans="1:35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</row>
    <row r="883" spans="1:35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</row>
    <row r="884" spans="1:35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</row>
    <row r="885" spans="1:35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</row>
    <row r="886" spans="1:35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</row>
    <row r="887" spans="1:35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</row>
    <row r="888" spans="1:35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</row>
    <row r="889" spans="1:35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</row>
    <row r="890" spans="1:35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</row>
    <row r="891" spans="1:35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</row>
    <row r="892" spans="1:35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</row>
    <row r="893" spans="1:35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</row>
    <row r="894" spans="1:35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</row>
    <row r="895" spans="1:35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</row>
    <row r="896" spans="1:35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</row>
    <row r="897" spans="1:35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</row>
    <row r="898" spans="1:35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</row>
    <row r="899" spans="1:35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</row>
    <row r="900" spans="1:35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</row>
    <row r="901" spans="1:35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</row>
    <row r="902" spans="1:35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</row>
    <row r="903" spans="1:35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</row>
    <row r="904" spans="1:35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</row>
    <row r="905" spans="1:35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</row>
    <row r="906" spans="1:35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</row>
    <row r="907" spans="1:35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</row>
    <row r="908" spans="1:35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</row>
    <row r="909" spans="1:35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</row>
    <row r="910" spans="1:35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</row>
    <row r="911" spans="1:35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</row>
    <row r="912" spans="1:35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</row>
    <row r="913" spans="1:35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</row>
    <row r="914" spans="1:35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</row>
    <row r="915" spans="1:35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</row>
    <row r="916" spans="1:35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</row>
    <row r="917" spans="1:35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</row>
    <row r="918" spans="1:35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</row>
    <row r="919" spans="1:35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</row>
    <row r="920" spans="1:35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</row>
    <row r="921" spans="1:35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</row>
    <row r="922" spans="1:35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</row>
    <row r="923" spans="1:35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</row>
    <row r="924" spans="1:35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</row>
    <row r="925" spans="1:35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</row>
    <row r="926" spans="1:35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</row>
    <row r="927" spans="1:35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</row>
    <row r="928" spans="1:35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</row>
    <row r="929" spans="1:35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</row>
    <row r="930" spans="1:35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</row>
    <row r="931" spans="1:35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</row>
    <row r="932" spans="1:35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</row>
    <row r="933" spans="1:35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</row>
    <row r="934" spans="1:35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</row>
    <row r="935" spans="1:35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</row>
    <row r="936" spans="1:35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</row>
    <row r="937" spans="1:35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</row>
    <row r="938" spans="1:35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</row>
    <row r="939" spans="1:35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</row>
    <row r="940" spans="1:35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</row>
    <row r="941" spans="1:35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</row>
    <row r="942" spans="1:35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</row>
    <row r="943" spans="1:35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</row>
    <row r="944" spans="1:35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</row>
    <row r="945" spans="1:35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</row>
    <row r="946" spans="1:35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</row>
    <row r="947" spans="1:35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</row>
    <row r="948" spans="1:35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</row>
    <row r="949" spans="1:35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</row>
    <row r="950" spans="1:35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</row>
    <row r="951" spans="1:35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</row>
    <row r="952" spans="1:35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</row>
    <row r="953" spans="1:35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</row>
    <row r="954" spans="1:35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</row>
    <row r="955" spans="1:35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</row>
    <row r="956" spans="1:35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</row>
    <row r="957" spans="1:35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</row>
    <row r="958" spans="1:35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</row>
    <row r="959" spans="1:35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</row>
    <row r="960" spans="1:35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</row>
    <row r="961" spans="1:35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</row>
    <row r="962" spans="1:35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</row>
    <row r="963" spans="1:35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</row>
    <row r="964" spans="1:35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</row>
    <row r="965" spans="1:35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</row>
    <row r="966" spans="1:35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</row>
    <row r="967" spans="1:35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</row>
    <row r="968" spans="1:35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</row>
    <row r="969" spans="1:35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</row>
    <row r="970" spans="1:35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</row>
    <row r="971" spans="1:35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</row>
    <row r="972" spans="1:35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</row>
    <row r="973" spans="1:35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</row>
    <row r="974" spans="1:35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</row>
    <row r="975" spans="1:35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</row>
    <row r="976" spans="1:35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</row>
    <row r="977" spans="1:35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</row>
    <row r="978" spans="1:35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</row>
    <row r="979" spans="1:35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</row>
    <row r="980" spans="1:35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</row>
    <row r="981" spans="1:35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</row>
    <row r="982" spans="1:35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</row>
    <row r="983" spans="1:35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</row>
    <row r="984" spans="1:35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</row>
    <row r="985" spans="1:35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</row>
    <row r="986" spans="1:35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</row>
    <row r="987" spans="1:35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</row>
    <row r="988" spans="1:35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</row>
    <row r="989" spans="1:35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</row>
    <row r="990" spans="1:35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</row>
    <row r="991" spans="1:35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</row>
    <row r="992" spans="1:35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</row>
    <row r="993" spans="1:35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</row>
    <row r="994" spans="1:35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</row>
    <row r="995" spans="1:35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</row>
    <row r="996" spans="1:35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</row>
    <row r="997" spans="1:35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</row>
    <row r="998" spans="1:35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</row>
    <row r="999" spans="1:35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</row>
    <row r="1000" spans="1:35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F497D"/>
  </sheetPr>
  <dimension ref="A1:AI1000"/>
  <sheetViews>
    <sheetView workbookViewId="0">
      <selection activeCell="A13" sqref="A13:XFD13"/>
    </sheetView>
  </sheetViews>
  <sheetFormatPr baseColWidth="10" defaultColWidth="12.6640625" defaultRowHeight="15" customHeight="1" x14ac:dyDescent="0.15"/>
  <cols>
    <col min="1" max="1" width="34.83203125" style="120" customWidth="1"/>
    <col min="2" max="2" width="10.5" style="120" customWidth="1"/>
    <col min="3" max="35" width="8" style="120" customWidth="1"/>
  </cols>
  <sheetData>
    <row r="1" spans="1:35" x14ac:dyDescent="0.2">
      <c r="A1" s="1" t="s">
        <v>211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">
      <c r="A2" s="122" t="s">
        <v>628</v>
      </c>
      <c r="B2" s="122"/>
      <c r="C2" s="122"/>
      <c r="D2" s="23">
        <v>88403954.396158904</v>
      </c>
      <c r="E2" s="23">
        <v>73867467.836740509</v>
      </c>
      <c r="F2" s="23">
        <v>81629462.820910215</v>
      </c>
      <c r="G2" s="23">
        <v>90119802.499891341</v>
      </c>
      <c r="H2" s="23">
        <v>94747946.16985333</v>
      </c>
      <c r="I2" s="23">
        <v>99359725.586035907</v>
      </c>
      <c r="J2" s="23">
        <v>104040056.911668</v>
      </c>
      <c r="K2" s="23">
        <v>108805265.7143499</v>
      </c>
      <c r="L2" s="23">
        <v>111695548.8446444</v>
      </c>
      <c r="M2" s="23">
        <v>114807039.54730479</v>
      </c>
      <c r="N2" s="23">
        <v>118072694.6738684</v>
      </c>
      <c r="O2" s="23">
        <v>121563696.7939665</v>
      </c>
      <c r="P2" s="23">
        <v>123053965.7870895</v>
      </c>
      <c r="Q2" s="23">
        <v>124629267.0019787</v>
      </c>
      <c r="R2" s="23">
        <v>126244260.2366735</v>
      </c>
      <c r="S2" s="23">
        <v>128019607.6839349</v>
      </c>
      <c r="T2" s="23">
        <v>129112337.5001373</v>
      </c>
      <c r="U2" s="23">
        <v>130647830.63668381</v>
      </c>
      <c r="V2" s="23">
        <v>132117866.75811251</v>
      </c>
      <c r="W2" s="23">
        <v>133439193.206898</v>
      </c>
      <c r="X2" s="23">
        <v>134595058.86746931</v>
      </c>
      <c r="Y2" s="23">
        <v>136026911.73007941</v>
      </c>
      <c r="Z2" s="23">
        <v>137549212.87953651</v>
      </c>
      <c r="AA2" s="23">
        <v>138845896.23220491</v>
      </c>
      <c r="AB2" s="23">
        <v>140314694.39590099</v>
      </c>
      <c r="AC2" s="23">
        <v>141954872.33322081</v>
      </c>
      <c r="AD2" s="23">
        <v>143654008.0075615</v>
      </c>
      <c r="AE2" s="23">
        <v>145234609.22899401</v>
      </c>
      <c r="AF2" s="23">
        <v>146786776.10875309</v>
      </c>
      <c r="AG2" s="23">
        <v>148303158.27280059</v>
      </c>
      <c r="AH2" s="23">
        <v>149727080.46868551</v>
      </c>
      <c r="AI2" s="23">
        <v>151080555.13234261</v>
      </c>
    </row>
    <row r="3" spans="1:35" x14ac:dyDescent="0.2">
      <c r="A3" s="23" t="s">
        <v>629</v>
      </c>
      <c r="B3" s="10"/>
      <c r="C3" s="10"/>
      <c r="D3" s="23">
        <f>'Mining Breakdown'!D216</f>
        <v>1443413771.5574214</v>
      </c>
      <c r="E3" s="23">
        <f>'Mining Breakdown'!E216</f>
        <v>1214787398.0359945</v>
      </c>
      <c r="F3" s="23">
        <f>'Mining Breakdown'!F216</f>
        <v>1375684769.5234907</v>
      </c>
      <c r="G3" s="23">
        <f>'Mining Breakdown'!G216</f>
        <v>1533688706.7394304</v>
      </c>
      <c r="H3" s="23">
        <f>'Mining Breakdown'!H216</f>
        <v>1596518887.9815152</v>
      </c>
      <c r="I3" s="23">
        <f>'Mining Breakdown'!I216</f>
        <v>1670837009.5074389</v>
      </c>
      <c r="J3" s="23">
        <f>'Mining Breakdown'!J216</f>
        <v>1742431202.9833741</v>
      </c>
      <c r="K3" s="23">
        <f>'Mining Breakdown'!K216</f>
        <v>1831665069.1676764</v>
      </c>
      <c r="L3" s="23">
        <f>'Mining Breakdown'!L216</f>
        <v>1870022983.6903238</v>
      </c>
      <c r="M3" s="23">
        <f>'Mining Breakdown'!M216</f>
        <v>1907894002.6974633</v>
      </c>
      <c r="N3" s="23">
        <f>'Mining Breakdown'!N216</f>
        <v>1947036345.1276941</v>
      </c>
      <c r="O3" s="23">
        <f>'Mining Breakdown'!O216</f>
        <v>1983807045.5674155</v>
      </c>
      <c r="P3" s="23">
        <f>'Mining Breakdown'!P216</f>
        <v>1988079758.4401202</v>
      </c>
      <c r="Q3" s="23">
        <f>'Mining Breakdown'!Q216</f>
        <v>1996328936.336972</v>
      </c>
      <c r="R3" s="23">
        <f>'Mining Breakdown'!R216</f>
        <v>2003759164.2192271</v>
      </c>
      <c r="S3" s="23">
        <f>'Mining Breakdown'!S216</f>
        <v>2013568848.398386</v>
      </c>
      <c r="T3" s="23">
        <f>'Mining Breakdown'!T216</f>
        <v>2017023681.7094245</v>
      </c>
      <c r="U3" s="23">
        <f>'Mining Breakdown'!U216</f>
        <v>2017204748.8226447</v>
      </c>
      <c r="V3" s="23">
        <f>'Mining Breakdown'!V216</f>
        <v>2016270457.5047698</v>
      </c>
      <c r="W3" s="23">
        <f>'Mining Breakdown'!W216</f>
        <v>2016477911.2827301</v>
      </c>
      <c r="X3" s="23">
        <f>'Mining Breakdown'!X216</f>
        <v>2018017597.255537</v>
      </c>
      <c r="Y3" s="23">
        <f>'Mining Breakdown'!Y216</f>
        <v>2030219583.1667678</v>
      </c>
      <c r="Z3" s="23">
        <f>'Mining Breakdown'!Z216</f>
        <v>2038377879.6098077</v>
      </c>
      <c r="AA3" s="23">
        <f>'Mining Breakdown'!AA216</f>
        <v>2045578441.8157902</v>
      </c>
      <c r="AB3" s="23">
        <f>'Mining Breakdown'!AB216</f>
        <v>2050815472.2110748</v>
      </c>
      <c r="AC3" s="23">
        <f>'Mining Breakdown'!AC216</f>
        <v>2050835275.5902913</v>
      </c>
      <c r="AD3" s="23">
        <f>'Mining Breakdown'!AD216</f>
        <v>2048977129.8706164</v>
      </c>
      <c r="AE3" s="23">
        <f>'Mining Breakdown'!AE216</f>
        <v>2045642133.7651639</v>
      </c>
      <c r="AF3" s="23">
        <f>'Mining Breakdown'!AF216</f>
        <v>2044627183.818965</v>
      </c>
      <c r="AG3" s="23">
        <f>'Mining Breakdown'!AG216</f>
        <v>2043399534.8754447</v>
      </c>
      <c r="AH3" s="23">
        <f>'Mining Breakdown'!AH216</f>
        <v>2043417304.394093</v>
      </c>
      <c r="AI3" s="23">
        <f>'Mining Breakdown'!AI216</f>
        <v>2033153319.9911644</v>
      </c>
    </row>
    <row r="4" spans="1:35" x14ac:dyDescent="0.2">
      <c r="A4" s="122" t="s">
        <v>630</v>
      </c>
      <c r="B4" s="122"/>
      <c r="C4" s="122"/>
      <c r="D4" s="23">
        <v>75108704.47714588</v>
      </c>
      <c r="E4" s="23">
        <v>60119815.056617498</v>
      </c>
      <c r="F4" s="23">
        <v>62293423.353886798</v>
      </c>
      <c r="G4" s="23">
        <v>66547407.858834617</v>
      </c>
      <c r="H4" s="23">
        <v>69951408.669724718</v>
      </c>
      <c r="I4" s="23">
        <v>72837537.412379175</v>
      </c>
      <c r="J4" s="23">
        <v>74871884.022568911</v>
      </c>
      <c r="K4" s="23">
        <v>76676265.095588073</v>
      </c>
      <c r="L4" s="23">
        <v>77077004.088447452</v>
      </c>
      <c r="M4" s="23">
        <v>77463538.024324179</v>
      </c>
      <c r="N4" s="23">
        <v>77884815.705077738</v>
      </c>
      <c r="O4" s="23">
        <v>78275910.897783786</v>
      </c>
      <c r="P4" s="23">
        <v>77310149.473236218</v>
      </c>
      <c r="Q4" s="23">
        <v>77636865.783837348</v>
      </c>
      <c r="R4" s="23">
        <v>78097057.501425982</v>
      </c>
      <c r="S4" s="23">
        <v>78416006.643254936</v>
      </c>
      <c r="T4" s="23">
        <v>78691480.491419554</v>
      </c>
      <c r="U4" s="23">
        <v>79038553.039641693</v>
      </c>
      <c r="V4" s="23">
        <v>79491811.646849796</v>
      </c>
      <c r="W4" s="23">
        <v>79790821.580253556</v>
      </c>
      <c r="X4" s="23">
        <v>80052715.915229246</v>
      </c>
      <c r="Y4" s="23">
        <v>80336817.054882407</v>
      </c>
      <c r="Z4" s="23">
        <v>80379744.99772723</v>
      </c>
      <c r="AA4" s="23">
        <v>80387486.102174655</v>
      </c>
      <c r="AB4" s="23">
        <v>80326782.289857954</v>
      </c>
      <c r="AC4" s="23">
        <v>80144488.402634636</v>
      </c>
      <c r="AD4" s="23">
        <v>79838493.230200872</v>
      </c>
      <c r="AE4" s="23">
        <v>79528458.087432593</v>
      </c>
      <c r="AF4" s="23">
        <v>79029925.748153135</v>
      </c>
      <c r="AG4" s="23">
        <v>78677483.949034795</v>
      </c>
      <c r="AH4" s="23">
        <v>78299916.140868232</v>
      </c>
      <c r="AI4" s="23">
        <v>77868942.53131181</v>
      </c>
    </row>
    <row r="5" spans="1:35" x14ac:dyDescent="0.2">
      <c r="A5" s="122" t="s">
        <v>631</v>
      </c>
      <c r="B5" s="122"/>
      <c r="C5" s="122"/>
      <c r="D5" s="23">
        <v>1098479774.7396269</v>
      </c>
      <c r="E5" s="23">
        <v>1205807153.187413</v>
      </c>
      <c r="F5" s="23">
        <v>965989402.90465927</v>
      </c>
      <c r="G5" s="23">
        <v>779457617.90568316</v>
      </c>
      <c r="H5" s="23">
        <v>661273942.31400061</v>
      </c>
      <c r="I5" s="23">
        <v>559956758.27359951</v>
      </c>
      <c r="J5" s="23">
        <v>504181644.93633729</v>
      </c>
      <c r="K5" s="23">
        <v>549375843.96765459</v>
      </c>
      <c r="L5" s="23">
        <v>553393663.02583838</v>
      </c>
      <c r="M5" s="23">
        <v>583733656.26378965</v>
      </c>
      <c r="N5" s="23">
        <v>565430172.3323828</v>
      </c>
      <c r="O5" s="23">
        <v>555444862.15628099</v>
      </c>
      <c r="P5" s="23">
        <v>536684212.82157242</v>
      </c>
      <c r="Q5" s="23">
        <v>541486517.99682355</v>
      </c>
      <c r="R5" s="23">
        <v>546896250.77518904</v>
      </c>
      <c r="S5" s="23">
        <v>558231198.41490006</v>
      </c>
      <c r="T5" s="23">
        <v>552666506.07488084</v>
      </c>
      <c r="U5" s="23">
        <v>544820497.25330317</v>
      </c>
      <c r="V5" s="23">
        <v>547522681.34211612</v>
      </c>
      <c r="W5" s="23">
        <v>546830434.33029771</v>
      </c>
      <c r="X5" s="23">
        <v>539352794.75948596</v>
      </c>
      <c r="Y5" s="23">
        <v>529451076.27251589</v>
      </c>
      <c r="Z5" s="23">
        <v>521442875.01963067</v>
      </c>
      <c r="AA5" s="23">
        <v>520064466.21474332</v>
      </c>
      <c r="AB5" s="23">
        <v>518335543.47199821</v>
      </c>
      <c r="AC5" s="23">
        <v>518592350.3790313</v>
      </c>
      <c r="AD5" s="23">
        <v>523411149.69983917</v>
      </c>
      <c r="AE5" s="23">
        <v>521367957.43617189</v>
      </c>
      <c r="AF5" s="23">
        <v>531729243.3864761</v>
      </c>
      <c r="AG5" s="23">
        <v>533580964.77599519</v>
      </c>
      <c r="AH5" s="23">
        <v>533945917.76360369</v>
      </c>
      <c r="AI5" s="23">
        <v>532283238.49864459</v>
      </c>
    </row>
    <row r="6" spans="1:35" x14ac:dyDescent="0.2">
      <c r="A6" s="23" t="s">
        <v>632</v>
      </c>
      <c r="B6" s="10"/>
      <c r="C6" s="10"/>
      <c r="D6" s="23">
        <f>'Mining Breakdown'!D228</f>
        <v>42562633.014431268</v>
      </c>
      <c r="E6" s="23">
        <f>'Mining Breakdown'!E228</f>
        <v>35821017.667978495</v>
      </c>
      <c r="F6" s="23">
        <f>'Mining Breakdown'!F228</f>
        <v>40565475.501590401</v>
      </c>
      <c r="G6" s="23">
        <f>'Mining Breakdown'!G228</f>
        <v>45224613.253408477</v>
      </c>
      <c r="H6" s="23">
        <f>'Mining Breakdown'!H228</f>
        <v>47077316.891916521</v>
      </c>
      <c r="I6" s="23">
        <f>'Mining Breakdown'!I228</f>
        <v>49268770.926206894</v>
      </c>
      <c r="J6" s="23">
        <f>'Mining Breakdown'!J228</f>
        <v>51379903.189821437</v>
      </c>
      <c r="K6" s="23">
        <f>'Mining Breakdown'!K228</f>
        <v>54011184.928780675</v>
      </c>
      <c r="L6" s="23">
        <f>'Mining Breakdown'!L228</f>
        <v>55142263.120770484</v>
      </c>
      <c r="M6" s="23">
        <f>'Mining Breakdown'!M228</f>
        <v>56258983.991560169</v>
      </c>
      <c r="N6" s="23">
        <f>'Mining Breakdown'!N228</f>
        <v>57413192.984859109</v>
      </c>
      <c r="O6" s="23">
        <f>'Mining Breakdown'!O228</f>
        <v>58497468.23519899</v>
      </c>
      <c r="P6" s="23">
        <f>'Mining Breakdown'!P228</f>
        <v>58623459.765528336</v>
      </c>
      <c r="Q6" s="23">
        <f>'Mining Breakdown'!Q228</f>
        <v>58866707.22402779</v>
      </c>
      <c r="R6" s="23">
        <f>'Mining Breakdown'!R228</f>
        <v>59085805.911318816</v>
      </c>
      <c r="S6" s="23">
        <f>'Mining Breakdown'!S228</f>
        <v>59375068.765763186</v>
      </c>
      <c r="T6" s="23">
        <f>'Mining Breakdown'!T228</f>
        <v>59476943.0898422</v>
      </c>
      <c r="U6" s="23">
        <f>'Mining Breakdown'!U228</f>
        <v>59482282.30250793</v>
      </c>
      <c r="V6" s="23">
        <f>'Mining Breakdown'!V228</f>
        <v>59454732.407062232</v>
      </c>
      <c r="W6" s="23">
        <f>'Mining Breakdown'!W228</f>
        <v>59460849.695945553</v>
      </c>
      <c r="X6" s="23">
        <f>'Mining Breakdown'!X228</f>
        <v>59506251.153455094</v>
      </c>
      <c r="Y6" s="23">
        <f>'Mining Breakdown'!Y228</f>
        <v>59866056.954550236</v>
      </c>
      <c r="Z6" s="23">
        <f>'Mining Breakdown'!Z228</f>
        <v>60106624.548105463</v>
      </c>
      <c r="AA6" s="23">
        <f>'Mining Breakdown'!AA228</f>
        <v>60318950.973632172</v>
      </c>
      <c r="AB6" s="23">
        <f>'Mining Breakdown'!AB228</f>
        <v>60473377.796482436</v>
      </c>
      <c r="AC6" s="23">
        <f>'Mining Breakdown'!AC228</f>
        <v>60473961.748207606</v>
      </c>
      <c r="AD6" s="23">
        <f>'Mining Breakdown'!AD228</f>
        <v>60419169.715657905</v>
      </c>
      <c r="AE6" s="23">
        <f>'Mining Breakdown'!AE228</f>
        <v>60320829.088640213</v>
      </c>
      <c r="AF6" s="23">
        <f>'Mining Breakdown'!AF228</f>
        <v>60290900.773600325</v>
      </c>
      <c r="AG6" s="23">
        <f>'Mining Breakdown'!AG228</f>
        <v>60254700.501382306</v>
      </c>
      <c r="AH6" s="23">
        <f>'Mining Breakdown'!AH228</f>
        <v>60255224.479687057</v>
      </c>
      <c r="AI6" s="23">
        <f>'Mining Breakdown'!AI228</f>
        <v>59952565.457017258</v>
      </c>
    </row>
    <row r="7" spans="1:35" x14ac:dyDescent="0.2">
      <c r="A7" s="122" t="s">
        <v>633</v>
      </c>
      <c r="B7" s="122"/>
      <c r="C7" s="122"/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  <c r="T7" s="23">
        <v>0</v>
      </c>
      <c r="U7" s="23">
        <v>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</row>
    <row r="8" spans="1:35" x14ac:dyDescent="0.2">
      <c r="A8" s="122" t="s">
        <v>634</v>
      </c>
      <c r="B8" s="119"/>
      <c r="C8" s="119"/>
      <c r="D8" s="119">
        <v>28950131.448342379</v>
      </c>
      <c r="E8" s="119">
        <v>23549953.022994921</v>
      </c>
      <c r="F8" s="119">
        <v>25283343.628662001</v>
      </c>
      <c r="G8" s="119">
        <v>26861613.59749293</v>
      </c>
      <c r="H8" s="119">
        <v>27148421.75368575</v>
      </c>
      <c r="I8" s="119">
        <v>27351728.801113568</v>
      </c>
      <c r="J8" s="119">
        <v>27469884.520235591</v>
      </c>
      <c r="K8" s="119">
        <v>27057989.72284935</v>
      </c>
      <c r="L8" s="119">
        <v>26055646.373761199</v>
      </c>
      <c r="M8" s="119">
        <v>25007426.92143853</v>
      </c>
      <c r="N8" s="119">
        <v>23880987.062881451</v>
      </c>
      <c r="O8" s="119">
        <v>22675996.75418181</v>
      </c>
      <c r="P8" s="119">
        <v>21048220.199126579</v>
      </c>
      <c r="Q8" s="119">
        <v>19430344.961316209</v>
      </c>
      <c r="R8" s="119">
        <v>17809499.328332379</v>
      </c>
      <c r="S8" s="119">
        <v>16160930.00706294</v>
      </c>
      <c r="T8" s="119">
        <v>14506089.85153842</v>
      </c>
      <c r="U8" s="119">
        <v>14020265.21872388</v>
      </c>
      <c r="V8" s="119">
        <v>14020265.21872388</v>
      </c>
      <c r="W8" s="119">
        <v>14020265.21872388</v>
      </c>
      <c r="X8" s="119">
        <v>14020265.21872388</v>
      </c>
      <c r="Y8" s="119">
        <v>14020265.21872388</v>
      </c>
      <c r="Z8" s="119">
        <v>14020265.21872388</v>
      </c>
      <c r="AA8" s="119">
        <v>14020265.21872388</v>
      </c>
      <c r="AB8" s="119">
        <v>14020265.21872388</v>
      </c>
      <c r="AC8" s="119">
        <v>14020265.21872388</v>
      </c>
      <c r="AD8" s="119">
        <v>14020265.21872388</v>
      </c>
      <c r="AE8" s="119">
        <v>14020265.21872388</v>
      </c>
      <c r="AF8" s="119">
        <v>14020265.21872388</v>
      </c>
      <c r="AG8" s="119">
        <v>14020265.21872388</v>
      </c>
      <c r="AH8" s="119">
        <v>14020265.21872388</v>
      </c>
      <c r="AI8" s="119">
        <v>14020265.21872388</v>
      </c>
    </row>
    <row r="9" spans="1:35" x14ac:dyDescent="0.2">
      <c r="A9" s="23" t="s">
        <v>635</v>
      </c>
      <c r="B9" s="10"/>
      <c r="C9" s="10"/>
      <c r="D9" s="23">
        <f>'Scaling Parameters'!D10+'Mining Breakdown'!D240</f>
        <v>74580070687.249985</v>
      </c>
      <c r="E9" s="23">
        <f>'Scaling Parameters'!E10+'Mining Breakdown'!E240</f>
        <v>74456346036.534668</v>
      </c>
      <c r="F9" s="23">
        <f>'Scaling Parameters'!F10+'Mining Breakdown'!F240</f>
        <v>73285370053.296158</v>
      </c>
      <c r="G9" s="23">
        <f>'Scaling Parameters'!G10+'Mining Breakdown'!G240</f>
        <v>73065949906.835693</v>
      </c>
      <c r="H9" s="23">
        <f>'Scaling Parameters'!H10+'Mining Breakdown'!H240</f>
        <v>72704828082.374969</v>
      </c>
      <c r="I9" s="23">
        <f>'Scaling Parameters'!I10+'Mining Breakdown'!I240</f>
        <v>72082039311.421265</v>
      </c>
      <c r="J9" s="23">
        <f>'Scaling Parameters'!J10+'Mining Breakdown'!J240</f>
        <v>72098062429.844742</v>
      </c>
      <c r="K9" s="23">
        <f>'Scaling Parameters'!K10+'Mining Breakdown'!K240</f>
        <v>72136757188.798508</v>
      </c>
      <c r="L9" s="23">
        <f>'Scaling Parameters'!L10+'Mining Breakdown'!L240</f>
        <v>72416190349.22287</v>
      </c>
      <c r="M9" s="23">
        <f>'Scaling Parameters'!M10+'Mining Breakdown'!M240</f>
        <v>72758692902.609192</v>
      </c>
      <c r="N9" s="23">
        <f>'Scaling Parameters'!N10+'Mining Breakdown'!N240</f>
        <v>73121616121.933365</v>
      </c>
      <c r="O9" s="23">
        <f>'Scaling Parameters'!O10+'Mining Breakdown'!O240</f>
        <v>74463336034.827332</v>
      </c>
      <c r="P9" s="23">
        <f>'Scaling Parameters'!P10+'Mining Breakdown'!P240</f>
        <v>75675111562.875946</v>
      </c>
      <c r="Q9" s="23">
        <f>'Scaling Parameters'!Q10+'Mining Breakdown'!Q240</f>
        <v>76742371896.954498</v>
      </c>
      <c r="R9" s="23">
        <f>'Scaling Parameters'!R10+'Mining Breakdown'!R240</f>
        <v>78097932579.137772</v>
      </c>
      <c r="S9" s="23">
        <f>'Scaling Parameters'!S10+'Mining Breakdown'!S240</f>
        <v>79305970791.985489</v>
      </c>
      <c r="T9" s="23">
        <f>'Scaling Parameters'!T10+'Mining Breakdown'!T240</f>
        <v>80455098447.665939</v>
      </c>
      <c r="U9" s="23">
        <f>'Scaling Parameters'!U10+'Mining Breakdown'!U240</f>
        <v>81863347559.060349</v>
      </c>
      <c r="V9" s="23">
        <f>'Scaling Parameters'!V10+'Mining Breakdown'!V240</f>
        <v>83164643081.082108</v>
      </c>
      <c r="W9" s="23">
        <f>'Scaling Parameters'!W10+'Mining Breakdown'!W240</f>
        <v>84465106945.465485</v>
      </c>
      <c r="X9" s="23">
        <f>'Scaling Parameters'!X10+'Mining Breakdown'!X240</f>
        <v>85732648000.965363</v>
      </c>
      <c r="Y9" s="23">
        <f>'Scaling Parameters'!Y10+'Mining Breakdown'!Y240</f>
        <v>87333143223.658646</v>
      </c>
      <c r="Z9" s="23">
        <f>'Scaling Parameters'!Z10+'Mining Breakdown'!Z240</f>
        <v>88712207861.999527</v>
      </c>
      <c r="AA9" s="23">
        <f>'Scaling Parameters'!AA10+'Mining Breakdown'!AA240</f>
        <v>90357905944.451462</v>
      </c>
      <c r="AB9" s="23">
        <f>'Scaling Parameters'!AB10+'Mining Breakdown'!AB240</f>
        <v>91809905975.752884</v>
      </c>
      <c r="AC9" s="23">
        <f>'Scaling Parameters'!AC10+'Mining Breakdown'!AC240</f>
        <v>93361885327.396606</v>
      </c>
      <c r="AD9" s="23">
        <f>'Scaling Parameters'!AD10+'Mining Breakdown'!AD240</f>
        <v>95016672465.718048</v>
      </c>
      <c r="AE9" s="23">
        <f>'Scaling Parameters'!AE10+'Mining Breakdown'!AE240</f>
        <v>96666410166.373108</v>
      </c>
      <c r="AF9" s="23">
        <f>'Scaling Parameters'!AF10+'Mining Breakdown'!AF240</f>
        <v>98293857062.980438</v>
      </c>
      <c r="AG9" s="23">
        <f>'Scaling Parameters'!AG10+'Mining Breakdown'!AG240</f>
        <v>99974112407.011459</v>
      </c>
      <c r="AH9" s="23">
        <f>'Scaling Parameters'!AH10+'Mining Breakdown'!AH240</f>
        <v>101589483950.63359</v>
      </c>
      <c r="AI9" s="23">
        <f>'Scaling Parameters'!AI10+'Mining Breakdown'!AI240</f>
        <v>103610155032.62302</v>
      </c>
    </row>
    <row r="10" spans="1:35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</row>
    <row r="11" spans="1:35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</row>
    <row r="12" spans="1:35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</row>
    <row r="13" spans="1:35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</row>
    <row r="14" spans="1:35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  <row r="15" spans="1:35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</row>
    <row r="16" spans="1:35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</row>
    <row r="17" spans="1:35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</row>
    <row r="18" spans="1:35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</row>
    <row r="19" spans="1:35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</row>
    <row r="20" spans="1:35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</row>
    <row r="21" spans="1:35" ht="15.75" customHeight="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</row>
    <row r="22" spans="1:35" ht="15.75" customHeight="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</row>
    <row r="23" spans="1:35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</row>
    <row r="24" spans="1:35" ht="15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</row>
    <row r="25" spans="1:35" ht="15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</row>
    <row r="26" spans="1:35" ht="15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</row>
    <row r="27" spans="1:35" ht="15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</row>
    <row r="28" spans="1:35" ht="15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</row>
    <row r="29" spans="1:35" ht="15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</row>
    <row r="30" spans="1:35" ht="15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</row>
    <row r="31" spans="1:35" ht="15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</row>
    <row r="32" spans="1:35" ht="15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</row>
    <row r="33" spans="1:35" ht="15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</row>
    <row r="34" spans="1:35" ht="15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</row>
    <row r="35" spans="1:35" ht="15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</row>
    <row r="36" spans="1:35" ht="15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</row>
    <row r="37" spans="1:35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</row>
    <row r="38" spans="1:35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</row>
    <row r="39" spans="1:35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</row>
    <row r="40" spans="1:35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</row>
    <row r="41" spans="1:35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</row>
    <row r="42" spans="1:35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</row>
    <row r="43" spans="1:35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</row>
    <row r="44" spans="1:35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</row>
    <row r="45" spans="1:35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</row>
    <row r="46" spans="1:35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</row>
    <row r="47" spans="1:35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</row>
    <row r="48" spans="1:35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</row>
    <row r="49" spans="1:35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</row>
    <row r="50" spans="1:35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</row>
    <row r="51" spans="1:35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</row>
    <row r="52" spans="1:35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</row>
    <row r="53" spans="1:35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</row>
    <row r="54" spans="1:35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</row>
    <row r="55" spans="1:35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</row>
    <row r="56" spans="1:35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</row>
    <row r="57" spans="1:35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</row>
    <row r="58" spans="1:35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</row>
    <row r="59" spans="1:35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</row>
    <row r="60" spans="1:35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</row>
    <row r="61" spans="1:35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</row>
    <row r="62" spans="1:35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</row>
    <row r="63" spans="1:35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</row>
    <row r="64" spans="1:35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</row>
    <row r="65" spans="1:35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</row>
    <row r="66" spans="1:35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</row>
    <row r="67" spans="1:35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</row>
    <row r="68" spans="1:35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</row>
    <row r="69" spans="1:35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</row>
    <row r="70" spans="1:35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</row>
    <row r="71" spans="1:35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</row>
    <row r="72" spans="1:35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</row>
    <row r="73" spans="1:35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</row>
    <row r="74" spans="1:35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</row>
    <row r="75" spans="1:35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</row>
    <row r="76" spans="1:35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5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5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5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5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5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5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5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5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5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5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5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5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5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5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5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</row>
    <row r="92" spans="1:35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</row>
    <row r="93" spans="1:35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</row>
    <row r="94" spans="1:35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</row>
    <row r="95" spans="1:35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</row>
    <row r="96" spans="1:35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</row>
    <row r="97" spans="1:35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</row>
    <row r="98" spans="1:35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</row>
    <row r="99" spans="1:35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</row>
    <row r="100" spans="1:35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</row>
    <row r="101" spans="1:35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</row>
    <row r="102" spans="1:35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</row>
    <row r="103" spans="1:35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</row>
    <row r="104" spans="1:35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spans="1:35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</row>
    <row r="106" spans="1:35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</row>
    <row r="107" spans="1:35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</row>
    <row r="108" spans="1:35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</row>
    <row r="109" spans="1:35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</row>
    <row r="110" spans="1:35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</row>
    <row r="111" spans="1:35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</row>
    <row r="112" spans="1:35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</row>
    <row r="113" spans="1:35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</row>
    <row r="114" spans="1:35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</row>
    <row r="115" spans="1:35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</row>
    <row r="116" spans="1:35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</row>
    <row r="117" spans="1:35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</row>
    <row r="118" spans="1:35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</row>
    <row r="119" spans="1:35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</row>
    <row r="120" spans="1:35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</row>
    <row r="121" spans="1:35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</row>
    <row r="122" spans="1:35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spans="1:35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</row>
    <row r="124" spans="1:35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</row>
    <row r="125" spans="1:35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</row>
    <row r="126" spans="1:35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</row>
    <row r="127" spans="1:35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</row>
    <row r="128" spans="1:35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</row>
    <row r="129" spans="1:35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</row>
    <row r="130" spans="1:35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</row>
    <row r="131" spans="1:35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</row>
    <row r="132" spans="1:35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</row>
    <row r="133" spans="1:35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</row>
    <row r="134" spans="1:35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</row>
    <row r="135" spans="1:35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</row>
    <row r="136" spans="1:35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</row>
    <row r="137" spans="1:35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</row>
    <row r="138" spans="1:35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</row>
    <row r="139" spans="1:35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</row>
    <row r="140" spans="1:35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</row>
    <row r="141" spans="1:35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</row>
    <row r="142" spans="1:35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</row>
    <row r="143" spans="1:35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</row>
    <row r="144" spans="1:35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</row>
    <row r="145" spans="1:35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</row>
    <row r="146" spans="1:35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</row>
    <row r="147" spans="1:35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</row>
    <row r="148" spans="1:35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</row>
    <row r="149" spans="1:35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</row>
    <row r="150" spans="1:35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</row>
    <row r="151" spans="1:35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</row>
    <row r="152" spans="1:35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</row>
    <row r="153" spans="1:35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</row>
    <row r="154" spans="1:35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</row>
    <row r="155" spans="1:35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</row>
    <row r="156" spans="1:35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</row>
    <row r="157" spans="1:35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</row>
    <row r="158" spans="1:35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</row>
    <row r="159" spans="1:35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</row>
    <row r="160" spans="1:35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</row>
    <row r="161" spans="1:35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</row>
    <row r="162" spans="1:35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</row>
    <row r="163" spans="1:35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</row>
    <row r="164" spans="1:35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</row>
    <row r="165" spans="1:35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</row>
    <row r="166" spans="1:35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</row>
    <row r="167" spans="1:35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</row>
    <row r="168" spans="1:35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</row>
    <row r="169" spans="1:35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</row>
    <row r="170" spans="1:35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</row>
    <row r="171" spans="1:35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</row>
    <row r="172" spans="1:35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</row>
    <row r="173" spans="1:35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</row>
    <row r="174" spans="1:35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</row>
    <row r="175" spans="1:35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</row>
    <row r="176" spans="1:35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</row>
    <row r="177" spans="1:35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</row>
    <row r="178" spans="1:35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</row>
    <row r="179" spans="1:35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</row>
    <row r="180" spans="1:35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</row>
    <row r="181" spans="1:35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</row>
    <row r="182" spans="1:35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</row>
    <row r="183" spans="1:35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</row>
    <row r="184" spans="1:35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</row>
    <row r="185" spans="1:35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</row>
    <row r="186" spans="1:35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</row>
    <row r="187" spans="1:35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</row>
    <row r="188" spans="1:35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</row>
    <row r="189" spans="1:35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</row>
    <row r="190" spans="1:35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</row>
    <row r="191" spans="1:35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</row>
    <row r="192" spans="1:35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</row>
    <row r="193" spans="1:35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</row>
    <row r="194" spans="1:35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</row>
    <row r="195" spans="1:35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</row>
    <row r="196" spans="1:35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</row>
    <row r="197" spans="1:35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</row>
    <row r="198" spans="1:35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</row>
    <row r="199" spans="1:35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</row>
    <row r="200" spans="1:35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</row>
    <row r="201" spans="1:35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</row>
    <row r="202" spans="1:35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</row>
    <row r="203" spans="1:35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</row>
    <row r="204" spans="1:35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</row>
    <row r="205" spans="1:35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</row>
    <row r="206" spans="1:35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</row>
    <row r="207" spans="1:35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</row>
    <row r="208" spans="1:35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</row>
    <row r="209" spans="1:35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</row>
    <row r="210" spans="1:35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</row>
    <row r="211" spans="1:35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</row>
    <row r="212" spans="1:35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</row>
    <row r="213" spans="1:35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</row>
    <row r="214" spans="1:35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</row>
    <row r="215" spans="1:35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</row>
    <row r="216" spans="1:35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</row>
    <row r="217" spans="1:35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</row>
    <row r="218" spans="1:35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</row>
    <row r="219" spans="1:35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</row>
    <row r="220" spans="1:35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</row>
    <row r="221" spans="1:35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</row>
    <row r="222" spans="1:35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</row>
    <row r="223" spans="1:35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</row>
    <row r="224" spans="1:35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</row>
    <row r="225" spans="1:35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</row>
    <row r="226" spans="1:35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</row>
    <row r="227" spans="1:35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</row>
    <row r="228" spans="1:35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</row>
    <row r="229" spans="1:35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</row>
    <row r="230" spans="1:35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</row>
    <row r="231" spans="1:35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</row>
    <row r="232" spans="1:35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</row>
    <row r="233" spans="1:35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</row>
    <row r="234" spans="1:35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</row>
    <row r="235" spans="1:35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</row>
    <row r="236" spans="1:35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</row>
    <row r="237" spans="1:35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</row>
    <row r="238" spans="1:35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</row>
    <row r="239" spans="1:35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</row>
    <row r="240" spans="1:35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</row>
    <row r="241" spans="1:35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</row>
    <row r="242" spans="1:35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</row>
    <row r="243" spans="1:35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</row>
    <row r="244" spans="1:35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</row>
    <row r="245" spans="1:35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</row>
    <row r="246" spans="1:35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</row>
    <row r="247" spans="1:35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</row>
    <row r="248" spans="1:35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</row>
    <row r="249" spans="1:35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</row>
    <row r="250" spans="1:35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</row>
    <row r="251" spans="1:35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</row>
    <row r="252" spans="1:35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</row>
    <row r="253" spans="1:35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</row>
    <row r="254" spans="1:35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</row>
    <row r="255" spans="1:35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</row>
    <row r="256" spans="1:35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</row>
    <row r="257" spans="1:35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</row>
    <row r="258" spans="1:35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</row>
    <row r="259" spans="1:35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</row>
    <row r="260" spans="1:35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</row>
    <row r="261" spans="1:35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</row>
    <row r="262" spans="1:35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</row>
    <row r="263" spans="1:35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</row>
    <row r="264" spans="1:35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</row>
    <row r="265" spans="1:35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</row>
    <row r="266" spans="1:35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</row>
    <row r="267" spans="1:35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</row>
    <row r="268" spans="1:35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</row>
    <row r="269" spans="1:35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</row>
    <row r="270" spans="1:35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</row>
    <row r="271" spans="1:35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</row>
    <row r="272" spans="1:35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</row>
    <row r="273" spans="1:35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</row>
    <row r="274" spans="1:35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</row>
    <row r="275" spans="1:35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</row>
    <row r="276" spans="1:35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</row>
    <row r="277" spans="1:35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</row>
    <row r="278" spans="1:35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</row>
    <row r="279" spans="1:35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</row>
    <row r="280" spans="1:35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</row>
    <row r="281" spans="1:35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</row>
    <row r="282" spans="1:35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</row>
    <row r="283" spans="1:35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</row>
    <row r="284" spans="1:35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</row>
    <row r="285" spans="1:35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</row>
    <row r="286" spans="1:35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</row>
    <row r="287" spans="1:35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</row>
    <row r="288" spans="1:35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</row>
    <row r="289" spans="1:35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</row>
    <row r="290" spans="1:35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</row>
    <row r="291" spans="1:35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</row>
    <row r="292" spans="1:35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</row>
    <row r="293" spans="1:35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</row>
    <row r="294" spans="1:35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</row>
    <row r="295" spans="1:35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</row>
    <row r="296" spans="1:35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</row>
    <row r="297" spans="1:35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</row>
    <row r="298" spans="1:35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</row>
    <row r="299" spans="1:35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</row>
    <row r="300" spans="1:35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</row>
    <row r="301" spans="1:35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</row>
    <row r="302" spans="1:35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</row>
    <row r="303" spans="1:35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</row>
    <row r="304" spans="1:35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</row>
    <row r="305" spans="1:35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</row>
    <row r="306" spans="1:35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</row>
    <row r="307" spans="1:35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</row>
    <row r="308" spans="1:35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</row>
    <row r="309" spans="1:35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</row>
    <row r="310" spans="1:35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</row>
    <row r="311" spans="1:35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</row>
    <row r="312" spans="1:35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</row>
    <row r="313" spans="1:35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</row>
    <row r="314" spans="1:35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</row>
    <row r="315" spans="1:35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</row>
    <row r="316" spans="1:35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</row>
    <row r="317" spans="1:35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</row>
    <row r="318" spans="1:35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</row>
    <row r="319" spans="1:35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</row>
    <row r="320" spans="1:35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</row>
    <row r="321" spans="1:35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</row>
    <row r="322" spans="1:35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</row>
    <row r="323" spans="1:35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</row>
    <row r="324" spans="1:35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</row>
    <row r="325" spans="1:35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</row>
    <row r="326" spans="1:35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</row>
    <row r="327" spans="1:35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</row>
    <row r="328" spans="1:35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</row>
    <row r="329" spans="1:35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</row>
    <row r="330" spans="1:35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</row>
    <row r="331" spans="1:35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</row>
    <row r="332" spans="1:35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</row>
    <row r="333" spans="1:35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</row>
    <row r="334" spans="1:35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</row>
    <row r="335" spans="1:35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</row>
    <row r="336" spans="1:35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</row>
    <row r="337" spans="1:35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</row>
    <row r="338" spans="1:35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</row>
    <row r="339" spans="1:35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</row>
    <row r="340" spans="1:35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</row>
    <row r="341" spans="1:35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</row>
    <row r="342" spans="1:35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</row>
    <row r="343" spans="1:35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</row>
    <row r="344" spans="1:35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</row>
    <row r="345" spans="1:35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</row>
    <row r="346" spans="1:35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</row>
    <row r="347" spans="1:35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</row>
    <row r="348" spans="1:35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</row>
    <row r="349" spans="1:35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</row>
    <row r="350" spans="1:35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</row>
    <row r="351" spans="1:35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</row>
    <row r="352" spans="1:35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</row>
    <row r="353" spans="1:35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</row>
    <row r="354" spans="1:35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</row>
    <row r="355" spans="1:35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</row>
    <row r="356" spans="1:35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</row>
    <row r="357" spans="1:35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</row>
    <row r="358" spans="1:35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</row>
    <row r="359" spans="1:35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</row>
    <row r="360" spans="1:35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</row>
    <row r="361" spans="1:35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</row>
    <row r="362" spans="1:35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</row>
    <row r="363" spans="1:35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</row>
    <row r="364" spans="1:35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</row>
    <row r="365" spans="1:35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</row>
    <row r="366" spans="1:35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</row>
    <row r="367" spans="1:35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</row>
    <row r="368" spans="1:35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</row>
    <row r="369" spans="1:35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</row>
    <row r="370" spans="1:35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</row>
    <row r="371" spans="1:35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</row>
    <row r="372" spans="1:35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</row>
    <row r="373" spans="1:35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</row>
    <row r="374" spans="1:35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</row>
    <row r="375" spans="1:35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</row>
    <row r="376" spans="1:35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</row>
    <row r="377" spans="1:35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</row>
    <row r="378" spans="1:35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</row>
    <row r="379" spans="1:35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</row>
    <row r="380" spans="1:35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</row>
    <row r="381" spans="1:35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</row>
    <row r="382" spans="1:35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</row>
    <row r="383" spans="1:35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</row>
    <row r="384" spans="1:35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</row>
    <row r="385" spans="1:35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</row>
    <row r="386" spans="1:35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</row>
    <row r="387" spans="1:35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</row>
    <row r="388" spans="1:35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</row>
    <row r="389" spans="1:35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</row>
    <row r="390" spans="1:35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</row>
    <row r="391" spans="1:35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</row>
    <row r="392" spans="1:35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</row>
    <row r="393" spans="1:35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</row>
    <row r="394" spans="1:35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</row>
    <row r="395" spans="1:35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</row>
    <row r="396" spans="1:35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</row>
    <row r="397" spans="1:35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</row>
    <row r="398" spans="1:35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</row>
    <row r="399" spans="1:35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</row>
    <row r="400" spans="1:35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</row>
    <row r="401" spans="1:35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</row>
    <row r="402" spans="1:35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</row>
    <row r="403" spans="1:35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</row>
    <row r="404" spans="1:35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</row>
    <row r="405" spans="1:35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</row>
    <row r="406" spans="1:35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</row>
    <row r="407" spans="1:35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</row>
    <row r="408" spans="1:35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</row>
    <row r="409" spans="1:35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</row>
    <row r="410" spans="1:35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</row>
    <row r="411" spans="1:35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</row>
    <row r="412" spans="1:35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</row>
    <row r="413" spans="1:35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</row>
    <row r="414" spans="1:35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</row>
    <row r="415" spans="1:35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</row>
    <row r="416" spans="1:35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</row>
    <row r="417" spans="1:35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</row>
    <row r="418" spans="1:35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</row>
    <row r="419" spans="1:35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</row>
    <row r="420" spans="1:35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</row>
    <row r="421" spans="1:35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</row>
    <row r="422" spans="1:35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</row>
    <row r="423" spans="1:35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</row>
    <row r="424" spans="1:35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</row>
    <row r="425" spans="1:35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</row>
    <row r="426" spans="1:35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</row>
    <row r="427" spans="1:35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</row>
    <row r="428" spans="1:35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</row>
    <row r="429" spans="1:35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</row>
    <row r="430" spans="1:35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</row>
    <row r="431" spans="1:35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</row>
    <row r="432" spans="1:35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</row>
    <row r="433" spans="1:35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</row>
    <row r="434" spans="1:35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</row>
    <row r="435" spans="1:35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</row>
    <row r="436" spans="1:35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</row>
    <row r="437" spans="1:35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</row>
    <row r="438" spans="1:35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</row>
    <row r="439" spans="1:35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</row>
    <row r="440" spans="1:35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</row>
    <row r="441" spans="1:35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</row>
    <row r="442" spans="1:35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</row>
    <row r="443" spans="1:35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</row>
    <row r="444" spans="1:35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</row>
    <row r="445" spans="1:35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</row>
    <row r="446" spans="1:35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</row>
    <row r="447" spans="1:35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</row>
    <row r="448" spans="1:35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</row>
    <row r="449" spans="1:35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</row>
    <row r="450" spans="1:35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</row>
    <row r="451" spans="1:35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</row>
    <row r="452" spans="1:35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</row>
    <row r="453" spans="1:35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</row>
    <row r="454" spans="1:35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</row>
    <row r="455" spans="1:35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</row>
    <row r="456" spans="1:35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</row>
    <row r="457" spans="1:35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</row>
    <row r="458" spans="1:35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</row>
    <row r="459" spans="1:35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</row>
    <row r="460" spans="1:35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</row>
    <row r="461" spans="1:35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</row>
    <row r="462" spans="1:35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</row>
    <row r="463" spans="1:35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</row>
    <row r="464" spans="1:35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</row>
    <row r="465" spans="1:35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</row>
    <row r="466" spans="1:35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</row>
    <row r="467" spans="1:35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</row>
    <row r="468" spans="1:35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</row>
    <row r="469" spans="1:35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</row>
    <row r="470" spans="1:35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</row>
    <row r="471" spans="1:35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</row>
    <row r="472" spans="1:35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</row>
    <row r="473" spans="1:35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</row>
    <row r="474" spans="1:35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</row>
    <row r="475" spans="1:35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</row>
    <row r="476" spans="1:35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</row>
    <row r="477" spans="1:35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</row>
    <row r="478" spans="1:35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</row>
    <row r="479" spans="1:35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</row>
    <row r="480" spans="1:35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</row>
    <row r="481" spans="1:35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</row>
    <row r="482" spans="1:35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</row>
    <row r="483" spans="1:35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</row>
    <row r="484" spans="1:35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</row>
    <row r="485" spans="1:35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</row>
    <row r="486" spans="1:35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</row>
    <row r="487" spans="1:35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</row>
    <row r="488" spans="1:35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</row>
    <row r="489" spans="1:35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</row>
    <row r="490" spans="1:35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</row>
    <row r="491" spans="1:35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</row>
    <row r="492" spans="1:35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</row>
    <row r="493" spans="1:35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</row>
    <row r="494" spans="1:35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</row>
    <row r="495" spans="1:35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</row>
    <row r="496" spans="1:35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</row>
    <row r="497" spans="1:35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</row>
    <row r="498" spans="1:35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</row>
    <row r="499" spans="1:35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</row>
    <row r="500" spans="1:35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</row>
    <row r="501" spans="1:35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</row>
    <row r="502" spans="1:35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</row>
    <row r="503" spans="1:35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</row>
    <row r="504" spans="1:35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</row>
    <row r="505" spans="1:35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</row>
    <row r="506" spans="1:35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</row>
    <row r="507" spans="1:35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</row>
    <row r="508" spans="1:35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</row>
    <row r="509" spans="1:35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</row>
    <row r="510" spans="1:35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</row>
    <row r="511" spans="1:35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</row>
    <row r="512" spans="1:35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</row>
    <row r="513" spans="1:35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</row>
    <row r="514" spans="1:35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</row>
    <row r="515" spans="1:35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</row>
    <row r="516" spans="1:35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</row>
    <row r="517" spans="1:35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</row>
    <row r="518" spans="1:35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</row>
    <row r="519" spans="1:35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</row>
    <row r="520" spans="1:35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</row>
    <row r="521" spans="1:35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</row>
    <row r="522" spans="1:35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</row>
    <row r="523" spans="1:35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</row>
    <row r="524" spans="1:35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</row>
    <row r="525" spans="1:35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</row>
    <row r="526" spans="1:35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</row>
    <row r="527" spans="1:35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</row>
    <row r="528" spans="1:35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</row>
    <row r="529" spans="1:35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</row>
    <row r="530" spans="1:35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</row>
    <row r="531" spans="1:35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</row>
    <row r="532" spans="1:35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</row>
    <row r="533" spans="1:35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</row>
    <row r="534" spans="1:35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</row>
    <row r="535" spans="1:35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</row>
    <row r="536" spans="1:35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</row>
    <row r="537" spans="1:35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</row>
    <row r="538" spans="1:35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</row>
    <row r="539" spans="1:35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</row>
    <row r="540" spans="1:35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</row>
    <row r="541" spans="1:35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</row>
    <row r="542" spans="1:35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</row>
    <row r="543" spans="1:35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</row>
    <row r="544" spans="1:35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</row>
    <row r="545" spans="1:35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</row>
    <row r="546" spans="1:35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</row>
    <row r="547" spans="1:35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</row>
    <row r="548" spans="1:35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</row>
    <row r="549" spans="1:35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</row>
    <row r="550" spans="1:35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</row>
    <row r="551" spans="1:35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</row>
    <row r="552" spans="1:35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</row>
    <row r="553" spans="1:35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</row>
    <row r="554" spans="1:35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</row>
    <row r="555" spans="1:35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</row>
    <row r="556" spans="1:35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</row>
    <row r="557" spans="1:35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</row>
    <row r="558" spans="1:35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</row>
    <row r="559" spans="1:35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</row>
    <row r="560" spans="1:35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</row>
    <row r="561" spans="1:35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</row>
    <row r="562" spans="1:35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</row>
    <row r="563" spans="1:35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</row>
    <row r="564" spans="1:35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</row>
    <row r="565" spans="1:35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</row>
    <row r="566" spans="1:35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</row>
    <row r="567" spans="1:35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</row>
    <row r="568" spans="1:35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</row>
    <row r="569" spans="1:35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</row>
    <row r="570" spans="1:35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</row>
    <row r="571" spans="1:35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</row>
    <row r="572" spans="1:35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</row>
    <row r="573" spans="1:35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</row>
    <row r="574" spans="1:35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</row>
    <row r="575" spans="1:35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</row>
    <row r="576" spans="1:35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</row>
    <row r="577" spans="1:35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</row>
    <row r="578" spans="1:35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</row>
    <row r="579" spans="1:35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</row>
    <row r="580" spans="1:35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</row>
    <row r="581" spans="1:35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</row>
    <row r="582" spans="1:35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</row>
    <row r="583" spans="1:35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</row>
    <row r="584" spans="1:35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</row>
    <row r="585" spans="1:35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</row>
    <row r="586" spans="1:35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</row>
    <row r="587" spans="1:35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</row>
    <row r="588" spans="1:35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</row>
    <row r="589" spans="1:35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</row>
    <row r="590" spans="1:35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</row>
    <row r="591" spans="1:35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</row>
    <row r="592" spans="1:35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</row>
    <row r="593" spans="1:35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</row>
    <row r="594" spans="1:35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</row>
    <row r="595" spans="1:35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</row>
    <row r="596" spans="1:35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</row>
    <row r="597" spans="1:35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</row>
    <row r="598" spans="1:35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</row>
    <row r="599" spans="1:35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</row>
    <row r="600" spans="1:35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</row>
    <row r="601" spans="1:35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</row>
    <row r="602" spans="1:35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</row>
    <row r="603" spans="1:35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</row>
    <row r="604" spans="1:35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</row>
    <row r="605" spans="1:35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</row>
    <row r="606" spans="1:35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</row>
    <row r="607" spans="1:35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</row>
    <row r="608" spans="1:35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</row>
    <row r="609" spans="1:35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</row>
    <row r="610" spans="1:35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</row>
    <row r="611" spans="1:35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</row>
    <row r="612" spans="1:35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</row>
    <row r="613" spans="1:35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</row>
    <row r="614" spans="1:35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</row>
    <row r="615" spans="1:35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</row>
    <row r="616" spans="1:35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</row>
    <row r="617" spans="1:35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</row>
    <row r="618" spans="1:35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spans="1:35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spans="1:35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</row>
    <row r="621" spans="1:35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</row>
    <row r="622" spans="1:35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</row>
    <row r="623" spans="1:35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</row>
    <row r="624" spans="1:35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</row>
    <row r="625" spans="1:35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</row>
    <row r="626" spans="1:35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</row>
    <row r="627" spans="1:35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</row>
    <row r="628" spans="1:35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</row>
    <row r="629" spans="1:35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</row>
    <row r="630" spans="1:35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</row>
    <row r="631" spans="1:35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</row>
    <row r="632" spans="1:35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</row>
    <row r="633" spans="1:35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</row>
    <row r="634" spans="1:35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</row>
    <row r="635" spans="1:35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</row>
    <row r="636" spans="1:35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</row>
    <row r="637" spans="1:35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</row>
    <row r="638" spans="1:35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</row>
    <row r="639" spans="1:35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</row>
    <row r="640" spans="1:35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</row>
    <row r="641" spans="1:35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</row>
    <row r="642" spans="1:35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</row>
    <row r="643" spans="1:35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</row>
    <row r="644" spans="1:35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</row>
    <row r="645" spans="1:35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</row>
    <row r="646" spans="1:35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</row>
    <row r="647" spans="1:35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</row>
    <row r="648" spans="1:35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</row>
    <row r="649" spans="1:35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</row>
    <row r="650" spans="1:35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</row>
    <row r="651" spans="1:35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</row>
    <row r="652" spans="1:35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</row>
    <row r="653" spans="1:35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</row>
    <row r="654" spans="1:35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</row>
    <row r="655" spans="1:35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</row>
    <row r="656" spans="1:35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</row>
    <row r="657" spans="1:35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</row>
    <row r="658" spans="1:35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</row>
    <row r="659" spans="1:35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</row>
    <row r="660" spans="1:35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</row>
    <row r="661" spans="1:35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</row>
    <row r="662" spans="1:35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</row>
    <row r="663" spans="1:35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</row>
    <row r="664" spans="1:35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</row>
    <row r="665" spans="1:35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</row>
    <row r="666" spans="1:35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</row>
    <row r="667" spans="1:35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</row>
    <row r="668" spans="1:35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</row>
    <row r="669" spans="1:35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</row>
    <row r="670" spans="1:35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</row>
    <row r="671" spans="1:35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</row>
    <row r="672" spans="1:35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</row>
    <row r="673" spans="1:35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</row>
    <row r="674" spans="1:35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</row>
    <row r="675" spans="1:35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</row>
    <row r="676" spans="1:35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</row>
    <row r="677" spans="1:35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</row>
    <row r="678" spans="1:35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</row>
    <row r="679" spans="1:35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</row>
    <row r="680" spans="1:35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</row>
    <row r="681" spans="1:35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</row>
    <row r="682" spans="1:35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</row>
    <row r="683" spans="1:35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</row>
    <row r="684" spans="1:35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</row>
    <row r="685" spans="1:35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</row>
    <row r="686" spans="1:35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</row>
    <row r="687" spans="1:35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</row>
    <row r="688" spans="1:35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</row>
    <row r="689" spans="1:35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</row>
    <row r="690" spans="1:35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</row>
    <row r="691" spans="1:35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</row>
    <row r="692" spans="1:35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</row>
    <row r="693" spans="1:35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</row>
    <row r="694" spans="1:35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</row>
    <row r="695" spans="1:35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</row>
    <row r="696" spans="1:35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</row>
    <row r="697" spans="1:35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</row>
    <row r="698" spans="1:35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</row>
    <row r="699" spans="1:35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</row>
    <row r="700" spans="1:35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</row>
    <row r="701" spans="1:35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</row>
    <row r="702" spans="1:35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</row>
    <row r="703" spans="1:35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</row>
    <row r="704" spans="1:35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</row>
    <row r="705" spans="1:35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</row>
    <row r="706" spans="1:35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</row>
    <row r="707" spans="1:35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</row>
    <row r="708" spans="1:35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</row>
    <row r="709" spans="1:35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</row>
    <row r="710" spans="1:35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</row>
    <row r="711" spans="1:35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</row>
    <row r="712" spans="1:35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</row>
    <row r="713" spans="1:35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</row>
    <row r="714" spans="1:35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</row>
    <row r="715" spans="1:35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</row>
    <row r="716" spans="1:35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</row>
    <row r="717" spans="1:35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</row>
    <row r="718" spans="1:35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</row>
    <row r="719" spans="1:35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</row>
    <row r="720" spans="1:35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</row>
    <row r="721" spans="1:35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</row>
    <row r="722" spans="1:35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</row>
    <row r="723" spans="1:35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</row>
    <row r="724" spans="1:35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</row>
    <row r="725" spans="1:35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</row>
    <row r="726" spans="1:35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</row>
    <row r="727" spans="1:35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</row>
    <row r="728" spans="1:35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</row>
    <row r="729" spans="1:35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</row>
    <row r="730" spans="1:35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</row>
    <row r="731" spans="1:35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</row>
    <row r="732" spans="1:35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</row>
    <row r="733" spans="1:35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</row>
    <row r="734" spans="1:35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</row>
    <row r="735" spans="1:35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</row>
    <row r="736" spans="1:35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</row>
    <row r="737" spans="1:35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</row>
    <row r="738" spans="1:35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</row>
    <row r="739" spans="1:35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</row>
    <row r="740" spans="1:35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</row>
    <row r="741" spans="1:35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</row>
    <row r="742" spans="1:35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</row>
    <row r="743" spans="1:35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</row>
    <row r="744" spans="1:35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</row>
    <row r="745" spans="1:35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</row>
    <row r="746" spans="1:35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</row>
    <row r="747" spans="1:35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</row>
    <row r="748" spans="1:35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</row>
    <row r="749" spans="1:35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</row>
    <row r="750" spans="1:35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</row>
    <row r="751" spans="1:35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</row>
    <row r="752" spans="1:35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</row>
    <row r="753" spans="1:35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</row>
    <row r="754" spans="1:35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</row>
    <row r="755" spans="1:35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</row>
    <row r="756" spans="1:35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</row>
    <row r="757" spans="1:35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</row>
    <row r="758" spans="1:35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</row>
    <row r="759" spans="1:35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</row>
    <row r="760" spans="1:35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</row>
    <row r="761" spans="1:35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</row>
    <row r="762" spans="1:35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</row>
    <row r="763" spans="1:35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</row>
    <row r="764" spans="1:35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</row>
    <row r="765" spans="1:35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</row>
    <row r="766" spans="1:35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</row>
    <row r="767" spans="1:35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</row>
    <row r="768" spans="1:35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</row>
    <row r="769" spans="1:35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</row>
    <row r="770" spans="1:35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</row>
    <row r="771" spans="1:35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</row>
    <row r="772" spans="1:35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</row>
    <row r="773" spans="1:35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</row>
    <row r="774" spans="1:35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</row>
    <row r="775" spans="1:35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</row>
    <row r="776" spans="1:35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</row>
    <row r="777" spans="1:35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</row>
    <row r="778" spans="1:35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</row>
    <row r="779" spans="1:35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</row>
    <row r="780" spans="1:35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</row>
    <row r="781" spans="1:35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</row>
    <row r="782" spans="1:35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</row>
    <row r="783" spans="1:35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</row>
    <row r="784" spans="1:35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</row>
    <row r="785" spans="1:35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</row>
    <row r="786" spans="1:35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</row>
    <row r="787" spans="1:35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</row>
    <row r="788" spans="1:35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</row>
    <row r="789" spans="1:35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</row>
    <row r="790" spans="1:35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</row>
    <row r="791" spans="1:35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</row>
    <row r="792" spans="1:35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</row>
    <row r="793" spans="1:35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</row>
    <row r="794" spans="1:35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</row>
    <row r="795" spans="1:35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</row>
    <row r="796" spans="1:35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</row>
    <row r="797" spans="1:35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</row>
    <row r="798" spans="1:35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</row>
    <row r="799" spans="1:35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</row>
    <row r="800" spans="1:35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</row>
    <row r="801" spans="1:35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</row>
    <row r="802" spans="1:35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</row>
    <row r="803" spans="1:35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</row>
    <row r="804" spans="1:35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</row>
    <row r="805" spans="1:35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</row>
    <row r="806" spans="1:35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</row>
    <row r="807" spans="1:35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</row>
    <row r="808" spans="1:35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</row>
    <row r="809" spans="1:35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</row>
    <row r="810" spans="1:35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</row>
    <row r="811" spans="1:35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</row>
    <row r="812" spans="1:35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</row>
    <row r="813" spans="1:35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</row>
    <row r="814" spans="1:35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</row>
    <row r="815" spans="1:35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</row>
    <row r="816" spans="1:35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</row>
    <row r="817" spans="1:35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</row>
    <row r="818" spans="1:35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</row>
    <row r="819" spans="1:35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</row>
    <row r="820" spans="1:35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</row>
    <row r="821" spans="1:35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</row>
    <row r="822" spans="1:35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</row>
    <row r="823" spans="1:35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</row>
    <row r="824" spans="1:35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</row>
    <row r="825" spans="1:35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</row>
    <row r="826" spans="1:35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</row>
    <row r="827" spans="1:35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</row>
    <row r="828" spans="1:35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</row>
    <row r="829" spans="1:35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</row>
    <row r="830" spans="1:35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</row>
    <row r="831" spans="1:35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</row>
    <row r="832" spans="1:35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</row>
    <row r="833" spans="1:35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</row>
    <row r="834" spans="1:35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</row>
    <row r="835" spans="1:35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</row>
    <row r="836" spans="1:35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</row>
    <row r="837" spans="1:35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</row>
    <row r="838" spans="1:35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</row>
    <row r="839" spans="1:35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</row>
    <row r="840" spans="1:35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</row>
    <row r="841" spans="1:35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</row>
    <row r="842" spans="1:35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</row>
    <row r="843" spans="1:35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</row>
    <row r="844" spans="1:35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</row>
    <row r="845" spans="1:35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</row>
    <row r="846" spans="1:35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</row>
    <row r="847" spans="1:35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</row>
    <row r="848" spans="1:35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</row>
    <row r="849" spans="1:35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</row>
    <row r="850" spans="1:35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</row>
    <row r="851" spans="1:35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</row>
    <row r="852" spans="1:35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</row>
    <row r="853" spans="1:35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</row>
    <row r="854" spans="1:35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</row>
    <row r="855" spans="1:35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</row>
    <row r="856" spans="1:35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</row>
    <row r="857" spans="1:35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</row>
    <row r="858" spans="1:35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</row>
    <row r="859" spans="1:35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</row>
    <row r="860" spans="1:35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</row>
    <row r="861" spans="1:35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</row>
    <row r="862" spans="1:35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</row>
    <row r="863" spans="1:35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</row>
    <row r="864" spans="1:35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</row>
    <row r="865" spans="1:35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</row>
    <row r="866" spans="1:35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</row>
    <row r="867" spans="1:35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</row>
    <row r="868" spans="1:35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</row>
    <row r="869" spans="1:35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</row>
    <row r="870" spans="1:35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</row>
    <row r="871" spans="1:35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</row>
    <row r="872" spans="1:35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</row>
    <row r="873" spans="1:35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</row>
    <row r="874" spans="1:35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</row>
    <row r="875" spans="1:35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</row>
    <row r="876" spans="1:35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</row>
    <row r="877" spans="1:35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</row>
    <row r="878" spans="1:35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</row>
    <row r="879" spans="1:35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</row>
    <row r="880" spans="1:35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</row>
    <row r="881" spans="1:35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</row>
    <row r="882" spans="1:35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</row>
    <row r="883" spans="1:35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</row>
    <row r="884" spans="1:35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</row>
    <row r="885" spans="1:35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</row>
    <row r="886" spans="1:35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</row>
    <row r="887" spans="1:35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</row>
    <row r="888" spans="1:35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</row>
    <row r="889" spans="1:35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</row>
    <row r="890" spans="1:35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</row>
    <row r="891" spans="1:35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</row>
    <row r="892" spans="1:35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</row>
    <row r="893" spans="1:35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</row>
    <row r="894" spans="1:35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</row>
    <row r="895" spans="1:35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</row>
    <row r="896" spans="1:35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</row>
    <row r="897" spans="1:35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</row>
    <row r="898" spans="1:35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</row>
    <row r="899" spans="1:35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</row>
    <row r="900" spans="1:35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</row>
    <row r="901" spans="1:35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</row>
    <row r="902" spans="1:35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</row>
    <row r="903" spans="1:35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</row>
    <row r="904" spans="1:35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</row>
    <row r="905" spans="1:35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</row>
    <row r="906" spans="1:35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</row>
    <row r="907" spans="1:35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</row>
    <row r="908" spans="1:35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</row>
    <row r="909" spans="1:35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</row>
    <row r="910" spans="1:35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</row>
    <row r="911" spans="1:35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</row>
    <row r="912" spans="1:35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</row>
    <row r="913" spans="1:35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</row>
    <row r="914" spans="1:35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</row>
    <row r="915" spans="1:35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</row>
    <row r="916" spans="1:35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</row>
    <row r="917" spans="1:35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</row>
    <row r="918" spans="1:35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</row>
    <row r="919" spans="1:35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</row>
    <row r="920" spans="1:35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</row>
    <row r="921" spans="1:35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</row>
    <row r="922" spans="1:35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</row>
    <row r="923" spans="1:35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</row>
    <row r="924" spans="1:35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</row>
    <row r="925" spans="1:35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</row>
    <row r="926" spans="1:35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</row>
    <row r="927" spans="1:35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</row>
    <row r="928" spans="1:35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</row>
    <row r="929" spans="1:35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</row>
    <row r="930" spans="1:35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</row>
    <row r="931" spans="1:35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</row>
    <row r="932" spans="1:35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</row>
    <row r="933" spans="1:35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</row>
    <row r="934" spans="1:35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</row>
    <row r="935" spans="1:35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</row>
    <row r="936" spans="1:35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</row>
    <row r="937" spans="1:35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</row>
    <row r="938" spans="1:35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</row>
    <row r="939" spans="1:35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</row>
    <row r="940" spans="1:35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</row>
    <row r="941" spans="1:35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</row>
    <row r="942" spans="1:35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</row>
    <row r="943" spans="1:35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</row>
    <row r="944" spans="1:35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</row>
    <row r="945" spans="1:35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</row>
    <row r="946" spans="1:35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</row>
    <row r="947" spans="1:35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</row>
    <row r="948" spans="1:35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</row>
    <row r="949" spans="1:35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</row>
    <row r="950" spans="1:35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</row>
    <row r="951" spans="1:35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</row>
    <row r="952" spans="1:35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</row>
    <row r="953" spans="1:35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</row>
    <row r="954" spans="1:35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</row>
    <row r="955" spans="1:35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</row>
    <row r="956" spans="1:35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</row>
    <row r="957" spans="1:35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</row>
    <row r="958" spans="1:35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</row>
    <row r="959" spans="1:35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</row>
    <row r="960" spans="1:35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</row>
    <row r="961" spans="1:35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</row>
    <row r="962" spans="1:35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</row>
    <row r="963" spans="1:35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</row>
    <row r="964" spans="1:35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</row>
    <row r="965" spans="1:35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</row>
    <row r="966" spans="1:35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</row>
    <row r="967" spans="1:35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</row>
    <row r="968" spans="1:35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</row>
    <row r="969" spans="1:35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</row>
    <row r="970" spans="1:35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</row>
    <row r="971" spans="1:35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</row>
    <row r="972" spans="1:35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</row>
    <row r="973" spans="1:35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</row>
    <row r="974" spans="1:35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</row>
    <row r="975" spans="1:35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</row>
    <row r="976" spans="1:35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</row>
    <row r="977" spans="1:35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</row>
    <row r="978" spans="1:35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</row>
    <row r="979" spans="1:35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</row>
    <row r="980" spans="1:35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</row>
    <row r="981" spans="1:35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</row>
    <row r="982" spans="1:35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</row>
    <row r="983" spans="1:35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</row>
    <row r="984" spans="1:35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</row>
    <row r="985" spans="1:35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</row>
    <row r="986" spans="1:35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</row>
    <row r="987" spans="1:35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</row>
    <row r="988" spans="1:35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</row>
    <row r="989" spans="1:35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</row>
    <row r="990" spans="1:35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</row>
    <row r="991" spans="1:35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</row>
    <row r="992" spans="1:35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</row>
    <row r="993" spans="1:35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</row>
    <row r="994" spans="1:35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</row>
    <row r="995" spans="1:35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</row>
    <row r="996" spans="1:35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</row>
    <row r="997" spans="1:35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</row>
    <row r="998" spans="1:35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</row>
    <row r="999" spans="1:35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</row>
    <row r="1000" spans="1:35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F497D"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 x14ac:dyDescent="0.15"/>
  <cols>
    <col min="1" max="1" width="34.83203125" style="120" customWidth="1"/>
    <col min="2" max="2" width="11.1640625" style="120" customWidth="1"/>
    <col min="3" max="3" width="8" style="120" customWidth="1"/>
    <col min="4" max="4" width="16.83203125" style="120" bestFit="1" customWidth="1"/>
    <col min="5" max="35" width="8" style="120" customWidth="1"/>
  </cols>
  <sheetData>
    <row r="1" spans="1:35" x14ac:dyDescent="0.2">
      <c r="A1" s="1" t="s">
        <v>211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">
      <c r="A2" s="122" t="s">
        <v>628</v>
      </c>
      <c r="B2" s="122"/>
      <c r="C2" s="122"/>
      <c r="D2" s="23">
        <v>160605869.676442</v>
      </c>
      <c r="E2" s="23">
        <v>158483323.26981601</v>
      </c>
      <c r="F2" s="23">
        <v>123040498.16971231</v>
      </c>
      <c r="G2" s="23">
        <v>119184957.0512048</v>
      </c>
      <c r="H2" s="23">
        <v>117064962.2932343</v>
      </c>
      <c r="I2" s="23">
        <v>114184576.2359155</v>
      </c>
      <c r="J2" s="23">
        <v>110881467.05133051</v>
      </c>
      <c r="K2" s="23">
        <v>107810557.8943987</v>
      </c>
      <c r="L2" s="23">
        <v>106157940.1151664</v>
      </c>
      <c r="M2" s="23">
        <v>105075615.8104452</v>
      </c>
      <c r="N2" s="23">
        <v>104587400.3676869</v>
      </c>
      <c r="O2" s="23">
        <v>105077742.1843248</v>
      </c>
      <c r="P2" s="23">
        <v>105704171.92925771</v>
      </c>
      <c r="Q2" s="23">
        <v>105997611.52464379</v>
      </c>
      <c r="R2" s="23">
        <v>105674402.6949432</v>
      </c>
      <c r="S2" s="23">
        <v>105649736.7579398</v>
      </c>
      <c r="T2" s="23">
        <v>105372457.6040387</v>
      </c>
      <c r="U2" s="23">
        <v>104751981.70596869</v>
      </c>
      <c r="V2" s="23">
        <v>104021359.640935</v>
      </c>
      <c r="W2" s="23">
        <v>103412366.16181479</v>
      </c>
      <c r="X2" s="23">
        <v>102402338.56900039</v>
      </c>
      <c r="Y2" s="23">
        <v>101758472.5582547</v>
      </c>
      <c r="Z2" s="23">
        <v>101189029.6332954</v>
      </c>
      <c r="AA2" s="23">
        <v>99954031.684018299</v>
      </c>
      <c r="AB2" s="23">
        <v>99224260.16853638</v>
      </c>
      <c r="AC2" s="23">
        <v>98826628.253049418</v>
      </c>
      <c r="AD2" s="23">
        <v>98525958.986472696</v>
      </c>
      <c r="AE2" s="23">
        <v>98163199.602611318</v>
      </c>
      <c r="AF2" s="23">
        <v>97513379.745002732</v>
      </c>
      <c r="AG2" s="23">
        <v>96876743.405447721</v>
      </c>
      <c r="AH2" s="23">
        <v>96528443.363967702</v>
      </c>
      <c r="AI2" s="23">
        <v>96290289.489451483</v>
      </c>
    </row>
    <row r="3" spans="1:35" s="129" customFormat="1" x14ac:dyDescent="0.2">
      <c r="A3" s="128" t="s">
        <v>629</v>
      </c>
      <c r="B3" s="128"/>
      <c r="C3" s="128"/>
      <c r="D3" s="128">
        <f>Refineries!E110</f>
        <v>402372214247.76727</v>
      </c>
      <c r="E3" s="128">
        <f>Refineries!F110</f>
        <v>402372214247.76727</v>
      </c>
      <c r="F3" s="128">
        <f>Refineries!G110</f>
        <v>403306579813.81873</v>
      </c>
      <c r="G3" s="128">
        <f>Refineries!H110</f>
        <v>407225679592.14337</v>
      </c>
      <c r="H3" s="128">
        <f>Refineries!I110</f>
        <v>406243178199.59009</v>
      </c>
      <c r="I3" s="128">
        <f>Refineries!J110</f>
        <v>395191797419.83459</v>
      </c>
      <c r="J3" s="128">
        <f>Refineries!K110</f>
        <v>398235380470.00562</v>
      </c>
      <c r="K3" s="128">
        <f>Refineries!L110</f>
        <v>401908473460.72089</v>
      </c>
      <c r="L3" s="128">
        <f>Refineries!M110</f>
        <v>385184914909.49628</v>
      </c>
      <c r="M3" s="128">
        <f>Refineries!N110</f>
        <v>401278995960.47998</v>
      </c>
      <c r="N3" s="128">
        <f>Refineries!O110</f>
        <v>402321124758.21637</v>
      </c>
      <c r="O3" s="128">
        <f>Refineries!P110</f>
        <v>403595659879.24487</v>
      </c>
      <c r="P3" s="128">
        <f>Refineries!Q110</f>
        <v>404118898842.06842</v>
      </c>
      <c r="Q3" s="128">
        <f>Refineries!R110</f>
        <v>404202642953.90991</v>
      </c>
      <c r="R3" s="128">
        <f>Refineries!S110</f>
        <v>390883287162.47668</v>
      </c>
      <c r="S3" s="128">
        <f>Refineries!T110</f>
        <v>403033599711.50848</v>
      </c>
      <c r="T3" s="128">
        <f>Refineries!U110</f>
        <v>404748960533.67761</v>
      </c>
      <c r="U3" s="128">
        <f>Refineries!V110</f>
        <v>398130278406.82928</v>
      </c>
      <c r="V3" s="128">
        <f>Refineries!W110</f>
        <v>399892672085.17908</v>
      </c>
      <c r="W3" s="128">
        <f>Refineries!X110</f>
        <v>401645101006.34833</v>
      </c>
      <c r="X3" s="128">
        <f>Refineries!Y110</f>
        <v>403031392441.34558</v>
      </c>
      <c r="Y3" s="128">
        <f>Refineries!Z110</f>
        <v>389292763807.83209</v>
      </c>
      <c r="Z3" s="128">
        <f>Refineries!AA110</f>
        <v>391217614803.77118</v>
      </c>
      <c r="AA3" s="128">
        <f>Refineries!AB110</f>
        <v>391654448220.34027</v>
      </c>
      <c r="AB3" s="128">
        <f>Refineries!AC110</f>
        <v>391891333964.56567</v>
      </c>
      <c r="AC3" s="128">
        <f>Refineries!AD110</f>
        <v>392555834495.16138</v>
      </c>
      <c r="AD3" s="128">
        <f>Refineries!AE110</f>
        <v>396736001870.88098</v>
      </c>
      <c r="AE3" s="128">
        <f>Refineries!AF110</f>
        <v>394708353136.93518</v>
      </c>
      <c r="AF3" s="128">
        <f>Refineries!AG110</f>
        <v>395628533249.58899</v>
      </c>
      <c r="AG3" s="128">
        <f>Refineries!AH110</f>
        <v>398402998720.80682</v>
      </c>
      <c r="AH3" s="128">
        <f>Refineries!AI110</f>
        <v>398708373125.2666</v>
      </c>
      <c r="AI3" s="128">
        <f>Refineries!AJ110</f>
        <v>405729514444.40051</v>
      </c>
    </row>
    <row r="4" spans="1:35" x14ac:dyDescent="0.2">
      <c r="A4" s="122" t="s">
        <v>630</v>
      </c>
      <c r="B4" s="122"/>
      <c r="C4" s="122"/>
      <c r="D4" s="23">
        <v>56547707.014141083</v>
      </c>
      <c r="E4" s="23">
        <v>55266087.351019993</v>
      </c>
      <c r="F4" s="23">
        <v>39698691.97058285</v>
      </c>
      <c r="G4" s="23">
        <v>36758674.227840707</v>
      </c>
      <c r="H4" s="23">
        <v>35909418.542284943</v>
      </c>
      <c r="I4" s="23">
        <v>34919766.336512484</v>
      </c>
      <c r="J4" s="23">
        <v>33448468.10934351</v>
      </c>
      <c r="K4" s="23">
        <v>32058542.559198089</v>
      </c>
      <c r="L4" s="23">
        <v>30772911.566927951</v>
      </c>
      <c r="M4" s="23">
        <v>29527393.866148289</v>
      </c>
      <c r="N4" s="23">
        <v>28520263.726226401</v>
      </c>
      <c r="O4" s="23">
        <v>28037758.134297948</v>
      </c>
      <c r="P4" s="23">
        <v>27756678.570353892</v>
      </c>
      <c r="Q4" s="23">
        <v>27507689.63960221</v>
      </c>
      <c r="R4" s="23">
        <v>27159563.574166909</v>
      </c>
      <c r="S4" s="23">
        <v>26801695.70936963</v>
      </c>
      <c r="T4" s="23">
        <v>26421192.487231281</v>
      </c>
      <c r="U4" s="23">
        <v>25964760.534771658</v>
      </c>
      <c r="V4" s="23">
        <v>25509474.676354621</v>
      </c>
      <c r="W4" s="23">
        <v>25118370.084322359</v>
      </c>
      <c r="X4" s="23">
        <v>24720102.404523939</v>
      </c>
      <c r="Y4" s="23">
        <v>24354498.404939201</v>
      </c>
      <c r="Z4" s="23">
        <v>24013248.903759409</v>
      </c>
      <c r="AA4" s="23">
        <v>23569137.462257579</v>
      </c>
      <c r="AB4" s="23">
        <v>23187488.146076649</v>
      </c>
      <c r="AC4" s="23">
        <v>22822457.1935132</v>
      </c>
      <c r="AD4" s="23">
        <v>22459431.905524291</v>
      </c>
      <c r="AE4" s="23">
        <v>22102137.0877483</v>
      </c>
      <c r="AF4" s="23">
        <v>21661463.92837422</v>
      </c>
      <c r="AG4" s="23">
        <v>21248010.50251155</v>
      </c>
      <c r="AH4" s="23">
        <v>20861203.763138991</v>
      </c>
      <c r="AI4" s="23">
        <v>20430845.45014818</v>
      </c>
    </row>
    <row r="5" spans="1:35" x14ac:dyDescent="0.2">
      <c r="A5" s="122" t="s">
        <v>631</v>
      </c>
      <c r="B5" s="122"/>
      <c r="C5" s="122"/>
      <c r="D5" s="23">
        <v>866093928780.15576</v>
      </c>
      <c r="E5" s="23">
        <v>966783849409.96484</v>
      </c>
      <c r="F5" s="23">
        <v>987722906465.52222</v>
      </c>
      <c r="G5" s="23">
        <v>1016014086898.972</v>
      </c>
      <c r="H5" s="23">
        <v>1042821585471.061</v>
      </c>
      <c r="I5" s="23">
        <v>1062683828160.076</v>
      </c>
      <c r="J5" s="23">
        <v>1076795377618.631</v>
      </c>
      <c r="K5" s="23">
        <v>1088436555255.0601</v>
      </c>
      <c r="L5" s="23">
        <v>1099246392343.173</v>
      </c>
      <c r="M5" s="23">
        <v>1111629548073.2109</v>
      </c>
      <c r="N5" s="23">
        <v>1123800682189.5381</v>
      </c>
      <c r="O5" s="23">
        <v>1138148153938.7571</v>
      </c>
      <c r="P5" s="23">
        <v>1150061618032</v>
      </c>
      <c r="Q5" s="23">
        <v>1160956155502.2371</v>
      </c>
      <c r="R5" s="23">
        <v>1171734485605.5481</v>
      </c>
      <c r="S5" s="23">
        <v>1183096149545.772</v>
      </c>
      <c r="T5" s="23">
        <v>1195255431024.7041</v>
      </c>
      <c r="U5" s="23">
        <v>1204610827920.812</v>
      </c>
      <c r="V5" s="23">
        <v>1214024328500.3821</v>
      </c>
      <c r="W5" s="23">
        <v>1223359860390.2981</v>
      </c>
      <c r="X5" s="23">
        <v>1233776313612.8999</v>
      </c>
      <c r="Y5" s="23">
        <v>1244765647243.5879</v>
      </c>
      <c r="Z5" s="23">
        <v>1254827837815.0391</v>
      </c>
      <c r="AA5" s="23">
        <v>1267798600117.2351</v>
      </c>
      <c r="AB5" s="23">
        <v>1278223565363.1079</v>
      </c>
      <c r="AC5" s="23">
        <v>1290119153679.366</v>
      </c>
      <c r="AD5" s="23">
        <v>1302057185046.7229</v>
      </c>
      <c r="AE5" s="23">
        <v>1316099132607.5591</v>
      </c>
      <c r="AF5" s="23">
        <v>1327695038849.2959</v>
      </c>
      <c r="AG5" s="23">
        <v>1339278733629.5491</v>
      </c>
      <c r="AH5" s="23">
        <v>1353475092907.176</v>
      </c>
      <c r="AI5" s="23">
        <v>1362614239170.427</v>
      </c>
    </row>
    <row r="6" spans="1:35" x14ac:dyDescent="0.2">
      <c r="A6" s="3" t="s">
        <v>632</v>
      </c>
      <c r="B6" s="3"/>
      <c r="C6" s="3"/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</row>
    <row r="7" spans="1:35" x14ac:dyDescent="0.2">
      <c r="A7" s="3" t="s">
        <v>633</v>
      </c>
      <c r="B7" s="3"/>
      <c r="C7" s="3"/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</row>
    <row r="8" spans="1:35" x14ac:dyDescent="0.2">
      <c r="A8" s="122" t="s">
        <v>634</v>
      </c>
      <c r="B8" s="122"/>
      <c r="C8" s="122"/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</row>
    <row r="9" spans="1:35" x14ac:dyDescent="0.2">
      <c r="A9" s="23" t="s">
        <v>635</v>
      </c>
      <c r="B9" s="10"/>
      <c r="C9" s="10"/>
      <c r="D9" s="23">
        <f>'Scaling Parameters'!D11+'Mining Breakdown'!D241</f>
        <v>761316703395.38623</v>
      </c>
      <c r="E9" s="23">
        <f>'Scaling Parameters'!E11+'Mining Breakdown'!E241</f>
        <v>883453080611.09119</v>
      </c>
      <c r="F9" s="23">
        <f>'Scaling Parameters'!F11+'Mining Breakdown'!F241</f>
        <v>911494428653.86829</v>
      </c>
      <c r="G9" s="23">
        <f>'Scaling Parameters'!G11+'Mining Breakdown'!G241</f>
        <v>940554114483.76648</v>
      </c>
      <c r="H9" s="23">
        <f>'Scaling Parameters'!H11+'Mining Breakdown'!H241</f>
        <v>973178581866.87585</v>
      </c>
      <c r="I9" s="23">
        <f>'Scaling Parameters'!I11+'Mining Breakdown'!I241</f>
        <v>1008186393235.881</v>
      </c>
      <c r="J9" s="23">
        <f>'Scaling Parameters'!J11+'Mining Breakdown'!J241</f>
        <v>1022586551749.1479</v>
      </c>
      <c r="K9" s="23">
        <f>'Scaling Parameters'!K11+'Mining Breakdown'!K241</f>
        <v>1033825086876.666</v>
      </c>
      <c r="L9" s="23">
        <f>'Scaling Parameters'!L11+'Mining Breakdown'!L241</f>
        <v>1064338292924.413</v>
      </c>
      <c r="M9" s="23">
        <f>'Scaling Parameters'!M11+'Mining Breakdown'!M241</f>
        <v>1064126592735.954</v>
      </c>
      <c r="N9" s="23">
        <f>'Scaling Parameters'!N11+'Mining Breakdown'!N241</f>
        <v>1078665322648.181</v>
      </c>
      <c r="O9" s="23">
        <f>'Scaling Parameters'!O11+'Mining Breakdown'!O241</f>
        <v>1095888549985.2061</v>
      </c>
      <c r="P9" s="23">
        <f>'Scaling Parameters'!P11+'Mining Breakdown'!P241</f>
        <v>1111183872903.6609</v>
      </c>
      <c r="Q9" s="23">
        <f>'Scaling Parameters'!Q11+'Mining Breakdown'!Q241</f>
        <v>1125607412423.5669</v>
      </c>
      <c r="R9" s="23">
        <f>'Scaling Parameters'!R11+'Mining Breakdown'!R241</f>
        <v>1152657614453.282</v>
      </c>
      <c r="S9" s="23">
        <f>'Scaling Parameters'!S11+'Mining Breakdown'!S241</f>
        <v>1155294295260.248</v>
      </c>
      <c r="T9" s="23">
        <f>'Scaling Parameters'!T11+'Mining Breakdown'!T241</f>
        <v>1169257554825.968</v>
      </c>
      <c r="U9" s="23">
        <f>'Scaling Parameters'!U11+'Mining Breakdown'!U241</f>
        <v>1187914017863.8511</v>
      </c>
      <c r="V9" s="23">
        <f>'Scaling Parameters'!V11+'Mining Breakdown'!V241</f>
        <v>1198340508569.917</v>
      </c>
      <c r="W9" s="23">
        <f>'Scaling Parameters'!W11+'Mining Breakdown'!W241</f>
        <v>1208710385027.6411</v>
      </c>
      <c r="X9" s="23">
        <f>'Scaling Parameters'!X11+'Mining Breakdown'!X241</f>
        <v>1220598639838.22</v>
      </c>
      <c r="Y9" s="23">
        <f>'Scaling Parameters'!Y11+'Mining Breakdown'!Y241</f>
        <v>1248471796533.7739</v>
      </c>
      <c r="Z9" s="23">
        <f>'Scaling Parameters'!Z11+'Mining Breakdown'!Z241</f>
        <v>1259627587975.2849</v>
      </c>
      <c r="AA9" s="23">
        <f>'Scaling Parameters'!AA11+'Mining Breakdown'!AA241</f>
        <v>1275619059592.2009</v>
      </c>
      <c r="AB9" s="23">
        <f>'Scaling Parameters'!AB11+'Mining Breakdown'!AB241</f>
        <v>1288982597719.2161</v>
      </c>
      <c r="AC9" s="23">
        <f>'Scaling Parameters'!AC11+'Mining Breakdown'!AC241</f>
        <v>1303833256228.1311</v>
      </c>
      <c r="AD9" s="23">
        <f>'Scaling Parameters'!AD11+'Mining Breakdown'!AD241</f>
        <v>1315330272490.2781</v>
      </c>
      <c r="AE9" s="23">
        <f>'Scaling Parameters'!AE11+'Mining Breakdown'!AE241</f>
        <v>1335541114917.9231</v>
      </c>
      <c r="AF9" s="23">
        <f>'Scaling Parameters'!AF11+'Mining Breakdown'!AF241</f>
        <v>1349781620045.1321</v>
      </c>
      <c r="AG9" s="23">
        <f>'Scaling Parameters'!AG11+'Mining Breakdown'!AG241</f>
        <v>1362069311847.8369</v>
      </c>
      <c r="AH9" s="23">
        <f>'Scaling Parameters'!AH11+'Mining Breakdown'!AH241</f>
        <v>1380013485158.4939</v>
      </c>
      <c r="AI9" s="23">
        <f>'Scaling Parameters'!AI11+'Mining Breakdown'!AI241</f>
        <v>1385064705427.541</v>
      </c>
    </row>
    <row r="10" spans="1:35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</row>
    <row r="11" spans="1:35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</row>
    <row r="12" spans="1:35" s="121" customFormat="1" x14ac:dyDescent="0.2">
      <c r="A12" s="114"/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</row>
    <row r="13" spans="1:35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</row>
    <row r="14" spans="1:35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  <row r="15" spans="1:35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</row>
    <row r="16" spans="1:35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</row>
    <row r="17" spans="1:35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</row>
    <row r="18" spans="1:35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</row>
    <row r="19" spans="1:35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</row>
    <row r="20" spans="1:35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</row>
    <row r="21" spans="1:35" ht="15.75" customHeight="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</row>
    <row r="22" spans="1:35" ht="15.75" customHeight="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</row>
    <row r="23" spans="1:35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</row>
    <row r="24" spans="1:35" ht="15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</row>
    <row r="25" spans="1:35" ht="15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</row>
    <row r="26" spans="1:35" ht="15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</row>
    <row r="27" spans="1:35" ht="15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</row>
    <row r="28" spans="1:35" ht="15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</row>
    <row r="29" spans="1:35" ht="15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</row>
    <row r="30" spans="1:35" ht="15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</row>
    <row r="31" spans="1:35" ht="15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</row>
    <row r="32" spans="1:35" ht="15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</row>
    <row r="33" spans="1:35" ht="15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</row>
    <row r="34" spans="1:35" ht="15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</row>
    <row r="35" spans="1:35" ht="15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</row>
    <row r="36" spans="1:35" ht="15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</row>
    <row r="37" spans="1:35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</row>
    <row r="38" spans="1:35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</row>
    <row r="39" spans="1:35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</row>
    <row r="40" spans="1:35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</row>
    <row r="41" spans="1:35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</row>
    <row r="42" spans="1:35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</row>
    <row r="43" spans="1:35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</row>
    <row r="44" spans="1:35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</row>
    <row r="45" spans="1:35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</row>
    <row r="46" spans="1:35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</row>
    <row r="47" spans="1:35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</row>
    <row r="48" spans="1:35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</row>
    <row r="49" spans="1:35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</row>
    <row r="50" spans="1:35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</row>
    <row r="51" spans="1:35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</row>
    <row r="52" spans="1:35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</row>
    <row r="53" spans="1:35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</row>
    <row r="54" spans="1:35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</row>
    <row r="55" spans="1:35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</row>
    <row r="56" spans="1:35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</row>
    <row r="57" spans="1:35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</row>
    <row r="58" spans="1:35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</row>
    <row r="59" spans="1:35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</row>
    <row r="60" spans="1:35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</row>
    <row r="61" spans="1:35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</row>
    <row r="62" spans="1:35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</row>
    <row r="63" spans="1:35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</row>
    <row r="64" spans="1:35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</row>
    <row r="65" spans="1:35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</row>
    <row r="66" spans="1:35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</row>
    <row r="67" spans="1:35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</row>
    <row r="68" spans="1:35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</row>
    <row r="69" spans="1:35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</row>
    <row r="70" spans="1:35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</row>
    <row r="71" spans="1:35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</row>
    <row r="72" spans="1:35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</row>
    <row r="73" spans="1:35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</row>
    <row r="74" spans="1:35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</row>
    <row r="75" spans="1:35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</row>
    <row r="76" spans="1:35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5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5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5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5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5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5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5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5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5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5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5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5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5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5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5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</row>
    <row r="92" spans="1:35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</row>
    <row r="93" spans="1:35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</row>
    <row r="94" spans="1:35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</row>
    <row r="95" spans="1:35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</row>
    <row r="96" spans="1:35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</row>
    <row r="97" spans="1:35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</row>
    <row r="98" spans="1:35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</row>
    <row r="99" spans="1:35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</row>
    <row r="100" spans="1:35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</row>
    <row r="101" spans="1:35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</row>
    <row r="102" spans="1:35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</row>
    <row r="103" spans="1:35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</row>
    <row r="104" spans="1:35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spans="1:35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</row>
    <row r="106" spans="1:35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</row>
    <row r="107" spans="1:35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</row>
    <row r="108" spans="1:35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</row>
    <row r="109" spans="1:35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</row>
    <row r="110" spans="1:35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</row>
    <row r="111" spans="1:35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</row>
    <row r="112" spans="1:35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</row>
    <row r="113" spans="1:35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</row>
    <row r="114" spans="1:35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</row>
    <row r="115" spans="1:35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</row>
    <row r="116" spans="1:35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</row>
    <row r="117" spans="1:35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</row>
    <row r="118" spans="1:35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</row>
    <row r="119" spans="1:35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</row>
    <row r="120" spans="1:35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</row>
    <row r="121" spans="1:35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</row>
    <row r="122" spans="1:35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spans="1:35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</row>
    <row r="124" spans="1:35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</row>
    <row r="125" spans="1:35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</row>
    <row r="126" spans="1:35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</row>
    <row r="127" spans="1:35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</row>
    <row r="128" spans="1:35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</row>
    <row r="129" spans="1:35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</row>
    <row r="130" spans="1:35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</row>
    <row r="131" spans="1:35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</row>
    <row r="132" spans="1:35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</row>
    <row r="133" spans="1:35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</row>
    <row r="134" spans="1:35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</row>
    <row r="135" spans="1:35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</row>
    <row r="136" spans="1:35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</row>
    <row r="137" spans="1:35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</row>
    <row r="138" spans="1:35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</row>
    <row r="139" spans="1:35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</row>
    <row r="140" spans="1:35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</row>
    <row r="141" spans="1:35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</row>
    <row r="142" spans="1:35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</row>
    <row r="143" spans="1:35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</row>
    <row r="144" spans="1:35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</row>
    <row r="145" spans="1:35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</row>
    <row r="146" spans="1:35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</row>
    <row r="147" spans="1:35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</row>
    <row r="148" spans="1:35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</row>
    <row r="149" spans="1:35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</row>
    <row r="150" spans="1:35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</row>
    <row r="151" spans="1:35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</row>
    <row r="152" spans="1:35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</row>
    <row r="153" spans="1:35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</row>
    <row r="154" spans="1:35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</row>
    <row r="155" spans="1:35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</row>
    <row r="156" spans="1:35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</row>
    <row r="157" spans="1:35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</row>
    <row r="158" spans="1:35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</row>
    <row r="159" spans="1:35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</row>
    <row r="160" spans="1:35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</row>
    <row r="161" spans="1:35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</row>
    <row r="162" spans="1:35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</row>
    <row r="163" spans="1:35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</row>
    <row r="164" spans="1:35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</row>
    <row r="165" spans="1:35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</row>
    <row r="166" spans="1:35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</row>
    <row r="167" spans="1:35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</row>
    <row r="168" spans="1:35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</row>
    <row r="169" spans="1:35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</row>
    <row r="170" spans="1:35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</row>
    <row r="171" spans="1:35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</row>
    <row r="172" spans="1:35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</row>
    <row r="173" spans="1:35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</row>
    <row r="174" spans="1:35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</row>
    <row r="175" spans="1:35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</row>
    <row r="176" spans="1:35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</row>
    <row r="177" spans="1:35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</row>
    <row r="178" spans="1:35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</row>
    <row r="179" spans="1:35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</row>
    <row r="180" spans="1:35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</row>
    <row r="181" spans="1:35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</row>
    <row r="182" spans="1:35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</row>
    <row r="183" spans="1:35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</row>
    <row r="184" spans="1:35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</row>
    <row r="185" spans="1:35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</row>
    <row r="186" spans="1:35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</row>
    <row r="187" spans="1:35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</row>
    <row r="188" spans="1:35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</row>
    <row r="189" spans="1:35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</row>
    <row r="190" spans="1:35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</row>
    <row r="191" spans="1:35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</row>
    <row r="192" spans="1:35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</row>
    <row r="193" spans="1:35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</row>
    <row r="194" spans="1:35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</row>
    <row r="195" spans="1:35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</row>
    <row r="196" spans="1:35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</row>
    <row r="197" spans="1:35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</row>
    <row r="198" spans="1:35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</row>
    <row r="199" spans="1:35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</row>
    <row r="200" spans="1:35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</row>
    <row r="201" spans="1:35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</row>
    <row r="202" spans="1:35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</row>
    <row r="203" spans="1:35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</row>
    <row r="204" spans="1:35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</row>
    <row r="205" spans="1:35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</row>
    <row r="206" spans="1:35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</row>
    <row r="207" spans="1:35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</row>
    <row r="208" spans="1:35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</row>
    <row r="209" spans="1:35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</row>
    <row r="210" spans="1:35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</row>
    <row r="211" spans="1:35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</row>
    <row r="212" spans="1:35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</row>
    <row r="213" spans="1:35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</row>
    <row r="214" spans="1:35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</row>
    <row r="215" spans="1:35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</row>
    <row r="216" spans="1:35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</row>
    <row r="217" spans="1:35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</row>
    <row r="218" spans="1:35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</row>
    <row r="219" spans="1:35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</row>
    <row r="220" spans="1:35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</row>
    <row r="221" spans="1:35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</row>
    <row r="222" spans="1:35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</row>
    <row r="223" spans="1:35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</row>
    <row r="224" spans="1:35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</row>
    <row r="225" spans="1:35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</row>
    <row r="226" spans="1:35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</row>
    <row r="227" spans="1:35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</row>
    <row r="228" spans="1:35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</row>
    <row r="229" spans="1:35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</row>
    <row r="230" spans="1:35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</row>
    <row r="231" spans="1:35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</row>
    <row r="232" spans="1:35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</row>
    <row r="233" spans="1:35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</row>
    <row r="234" spans="1:35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</row>
    <row r="235" spans="1:35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</row>
    <row r="236" spans="1:35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</row>
    <row r="237" spans="1:35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</row>
    <row r="238" spans="1:35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</row>
    <row r="239" spans="1:35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</row>
    <row r="240" spans="1:35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</row>
    <row r="241" spans="1:35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</row>
    <row r="242" spans="1:35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</row>
    <row r="243" spans="1:35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</row>
    <row r="244" spans="1:35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</row>
    <row r="245" spans="1:35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</row>
    <row r="246" spans="1:35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</row>
    <row r="247" spans="1:35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</row>
    <row r="248" spans="1:35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</row>
    <row r="249" spans="1:35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</row>
    <row r="250" spans="1:35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</row>
    <row r="251" spans="1:35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</row>
    <row r="252" spans="1:35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</row>
    <row r="253" spans="1:35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</row>
    <row r="254" spans="1:35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</row>
    <row r="255" spans="1:35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</row>
    <row r="256" spans="1:35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</row>
    <row r="257" spans="1:35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</row>
    <row r="258" spans="1:35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</row>
    <row r="259" spans="1:35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</row>
    <row r="260" spans="1:35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</row>
    <row r="261" spans="1:35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</row>
    <row r="262" spans="1:35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</row>
    <row r="263" spans="1:35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</row>
    <row r="264" spans="1:35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</row>
    <row r="265" spans="1:35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</row>
    <row r="266" spans="1:35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</row>
    <row r="267" spans="1:35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</row>
    <row r="268" spans="1:35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</row>
    <row r="269" spans="1:35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</row>
    <row r="270" spans="1:35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</row>
    <row r="271" spans="1:35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</row>
    <row r="272" spans="1:35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</row>
    <row r="273" spans="1:35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</row>
    <row r="274" spans="1:35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</row>
    <row r="275" spans="1:35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</row>
    <row r="276" spans="1:35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</row>
    <row r="277" spans="1:35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</row>
    <row r="278" spans="1:35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</row>
    <row r="279" spans="1:35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</row>
    <row r="280" spans="1:35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</row>
    <row r="281" spans="1:35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</row>
    <row r="282" spans="1:35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</row>
    <row r="283" spans="1:35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</row>
    <row r="284" spans="1:35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</row>
    <row r="285" spans="1:35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</row>
    <row r="286" spans="1:35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</row>
    <row r="287" spans="1:35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</row>
    <row r="288" spans="1:35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</row>
    <row r="289" spans="1:35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</row>
    <row r="290" spans="1:35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</row>
    <row r="291" spans="1:35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</row>
    <row r="292" spans="1:35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</row>
    <row r="293" spans="1:35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</row>
    <row r="294" spans="1:35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</row>
    <row r="295" spans="1:35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</row>
    <row r="296" spans="1:35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</row>
    <row r="297" spans="1:35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</row>
    <row r="298" spans="1:35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</row>
    <row r="299" spans="1:35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</row>
    <row r="300" spans="1:35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</row>
    <row r="301" spans="1:35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</row>
    <row r="302" spans="1:35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</row>
    <row r="303" spans="1:35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</row>
    <row r="304" spans="1:35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</row>
    <row r="305" spans="1:35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</row>
    <row r="306" spans="1:35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</row>
    <row r="307" spans="1:35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</row>
    <row r="308" spans="1:35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</row>
    <row r="309" spans="1:35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</row>
    <row r="310" spans="1:35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</row>
    <row r="311" spans="1:35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</row>
    <row r="312" spans="1:35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</row>
    <row r="313" spans="1:35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</row>
    <row r="314" spans="1:35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</row>
    <row r="315" spans="1:35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</row>
    <row r="316" spans="1:35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</row>
    <row r="317" spans="1:35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</row>
    <row r="318" spans="1:35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</row>
    <row r="319" spans="1:35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</row>
    <row r="320" spans="1:35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</row>
    <row r="321" spans="1:35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</row>
    <row r="322" spans="1:35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</row>
    <row r="323" spans="1:35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</row>
    <row r="324" spans="1:35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</row>
    <row r="325" spans="1:35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</row>
    <row r="326" spans="1:35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</row>
    <row r="327" spans="1:35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</row>
    <row r="328" spans="1:35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</row>
    <row r="329" spans="1:35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</row>
    <row r="330" spans="1:35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</row>
    <row r="331" spans="1:35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</row>
    <row r="332" spans="1:35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</row>
    <row r="333" spans="1:35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</row>
    <row r="334" spans="1:35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</row>
    <row r="335" spans="1:35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</row>
    <row r="336" spans="1:35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</row>
    <row r="337" spans="1:35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</row>
    <row r="338" spans="1:35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</row>
    <row r="339" spans="1:35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</row>
    <row r="340" spans="1:35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</row>
    <row r="341" spans="1:35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</row>
    <row r="342" spans="1:35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</row>
    <row r="343" spans="1:35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</row>
    <row r="344" spans="1:35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</row>
    <row r="345" spans="1:35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</row>
    <row r="346" spans="1:35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</row>
    <row r="347" spans="1:35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</row>
    <row r="348" spans="1:35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</row>
    <row r="349" spans="1:35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</row>
    <row r="350" spans="1:35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</row>
    <row r="351" spans="1:35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</row>
    <row r="352" spans="1:35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</row>
    <row r="353" spans="1:35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</row>
    <row r="354" spans="1:35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</row>
    <row r="355" spans="1:35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</row>
    <row r="356" spans="1:35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</row>
    <row r="357" spans="1:35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</row>
    <row r="358" spans="1:35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</row>
    <row r="359" spans="1:35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</row>
    <row r="360" spans="1:35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</row>
    <row r="361" spans="1:35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</row>
    <row r="362" spans="1:35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</row>
    <row r="363" spans="1:35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</row>
    <row r="364" spans="1:35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</row>
    <row r="365" spans="1:35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</row>
    <row r="366" spans="1:35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</row>
    <row r="367" spans="1:35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</row>
    <row r="368" spans="1:35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</row>
    <row r="369" spans="1:35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</row>
    <row r="370" spans="1:35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</row>
    <row r="371" spans="1:35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</row>
    <row r="372" spans="1:35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</row>
    <row r="373" spans="1:35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</row>
    <row r="374" spans="1:35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</row>
    <row r="375" spans="1:35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</row>
    <row r="376" spans="1:35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</row>
    <row r="377" spans="1:35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</row>
    <row r="378" spans="1:35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</row>
    <row r="379" spans="1:35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</row>
    <row r="380" spans="1:35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</row>
    <row r="381" spans="1:35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</row>
    <row r="382" spans="1:35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</row>
    <row r="383" spans="1:35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</row>
    <row r="384" spans="1:35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</row>
    <row r="385" spans="1:35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</row>
    <row r="386" spans="1:35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</row>
    <row r="387" spans="1:35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</row>
    <row r="388" spans="1:35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</row>
    <row r="389" spans="1:35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</row>
    <row r="390" spans="1:35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</row>
    <row r="391" spans="1:35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</row>
    <row r="392" spans="1:35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</row>
    <row r="393" spans="1:35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</row>
    <row r="394" spans="1:35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</row>
    <row r="395" spans="1:35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</row>
    <row r="396" spans="1:35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</row>
    <row r="397" spans="1:35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</row>
    <row r="398" spans="1:35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</row>
    <row r="399" spans="1:35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</row>
    <row r="400" spans="1:35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</row>
    <row r="401" spans="1:35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</row>
    <row r="402" spans="1:35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</row>
    <row r="403" spans="1:35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</row>
    <row r="404" spans="1:35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</row>
    <row r="405" spans="1:35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</row>
    <row r="406" spans="1:35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</row>
    <row r="407" spans="1:35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</row>
    <row r="408" spans="1:35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</row>
    <row r="409" spans="1:35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</row>
    <row r="410" spans="1:35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</row>
    <row r="411" spans="1:35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</row>
    <row r="412" spans="1:35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</row>
    <row r="413" spans="1:35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</row>
    <row r="414" spans="1:35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</row>
    <row r="415" spans="1:35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</row>
    <row r="416" spans="1:35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</row>
    <row r="417" spans="1:35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</row>
    <row r="418" spans="1:35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</row>
    <row r="419" spans="1:35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</row>
    <row r="420" spans="1:35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</row>
    <row r="421" spans="1:35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</row>
    <row r="422" spans="1:35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</row>
    <row r="423" spans="1:35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</row>
    <row r="424" spans="1:35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</row>
    <row r="425" spans="1:35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</row>
    <row r="426" spans="1:35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</row>
    <row r="427" spans="1:35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</row>
    <row r="428" spans="1:35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</row>
    <row r="429" spans="1:35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</row>
    <row r="430" spans="1:35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</row>
    <row r="431" spans="1:35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</row>
    <row r="432" spans="1:35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</row>
    <row r="433" spans="1:35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</row>
    <row r="434" spans="1:35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</row>
    <row r="435" spans="1:35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</row>
    <row r="436" spans="1:35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</row>
    <row r="437" spans="1:35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</row>
    <row r="438" spans="1:35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</row>
    <row r="439" spans="1:35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</row>
    <row r="440" spans="1:35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</row>
    <row r="441" spans="1:35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</row>
    <row r="442" spans="1:35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</row>
    <row r="443" spans="1:35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</row>
    <row r="444" spans="1:35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</row>
    <row r="445" spans="1:35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</row>
    <row r="446" spans="1:35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</row>
    <row r="447" spans="1:35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</row>
    <row r="448" spans="1:35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</row>
    <row r="449" spans="1:35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</row>
    <row r="450" spans="1:35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</row>
    <row r="451" spans="1:35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</row>
    <row r="452" spans="1:35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</row>
    <row r="453" spans="1:35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</row>
    <row r="454" spans="1:35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</row>
    <row r="455" spans="1:35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</row>
    <row r="456" spans="1:35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</row>
    <row r="457" spans="1:35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</row>
    <row r="458" spans="1:35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</row>
    <row r="459" spans="1:35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</row>
    <row r="460" spans="1:35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</row>
    <row r="461" spans="1:35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</row>
    <row r="462" spans="1:35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</row>
    <row r="463" spans="1:35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</row>
    <row r="464" spans="1:35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</row>
    <row r="465" spans="1:35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</row>
    <row r="466" spans="1:35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</row>
    <row r="467" spans="1:35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</row>
    <row r="468" spans="1:35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</row>
    <row r="469" spans="1:35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</row>
    <row r="470" spans="1:35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</row>
    <row r="471" spans="1:35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</row>
    <row r="472" spans="1:35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</row>
    <row r="473" spans="1:35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</row>
    <row r="474" spans="1:35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</row>
    <row r="475" spans="1:35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</row>
    <row r="476" spans="1:35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</row>
    <row r="477" spans="1:35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</row>
    <row r="478" spans="1:35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</row>
    <row r="479" spans="1:35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</row>
    <row r="480" spans="1:35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</row>
    <row r="481" spans="1:35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</row>
    <row r="482" spans="1:35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</row>
    <row r="483" spans="1:35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</row>
    <row r="484" spans="1:35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</row>
    <row r="485" spans="1:35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</row>
    <row r="486" spans="1:35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</row>
    <row r="487" spans="1:35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</row>
    <row r="488" spans="1:35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</row>
    <row r="489" spans="1:35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</row>
    <row r="490" spans="1:35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</row>
    <row r="491" spans="1:35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</row>
    <row r="492" spans="1:35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</row>
    <row r="493" spans="1:35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</row>
    <row r="494" spans="1:35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</row>
    <row r="495" spans="1:35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</row>
    <row r="496" spans="1:35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</row>
    <row r="497" spans="1:35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</row>
    <row r="498" spans="1:35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</row>
    <row r="499" spans="1:35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</row>
    <row r="500" spans="1:35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</row>
    <row r="501" spans="1:35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</row>
    <row r="502" spans="1:35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</row>
    <row r="503" spans="1:35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</row>
    <row r="504" spans="1:35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</row>
    <row r="505" spans="1:35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</row>
    <row r="506" spans="1:35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</row>
    <row r="507" spans="1:35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</row>
    <row r="508" spans="1:35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</row>
    <row r="509" spans="1:35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</row>
    <row r="510" spans="1:35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</row>
    <row r="511" spans="1:35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</row>
    <row r="512" spans="1:35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</row>
    <row r="513" spans="1:35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</row>
    <row r="514" spans="1:35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</row>
    <row r="515" spans="1:35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</row>
    <row r="516" spans="1:35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</row>
    <row r="517" spans="1:35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</row>
    <row r="518" spans="1:35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</row>
    <row r="519" spans="1:35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</row>
    <row r="520" spans="1:35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</row>
    <row r="521" spans="1:35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</row>
    <row r="522" spans="1:35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</row>
    <row r="523" spans="1:35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</row>
    <row r="524" spans="1:35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</row>
    <row r="525" spans="1:35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</row>
    <row r="526" spans="1:35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</row>
    <row r="527" spans="1:35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</row>
    <row r="528" spans="1:35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</row>
    <row r="529" spans="1:35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</row>
    <row r="530" spans="1:35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</row>
    <row r="531" spans="1:35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</row>
    <row r="532" spans="1:35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</row>
    <row r="533" spans="1:35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</row>
    <row r="534" spans="1:35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</row>
    <row r="535" spans="1:35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</row>
    <row r="536" spans="1:35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</row>
    <row r="537" spans="1:35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</row>
    <row r="538" spans="1:35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</row>
    <row r="539" spans="1:35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</row>
    <row r="540" spans="1:35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</row>
    <row r="541" spans="1:35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</row>
    <row r="542" spans="1:35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</row>
    <row r="543" spans="1:35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</row>
    <row r="544" spans="1:35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</row>
    <row r="545" spans="1:35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</row>
    <row r="546" spans="1:35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</row>
    <row r="547" spans="1:35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</row>
    <row r="548" spans="1:35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</row>
    <row r="549" spans="1:35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</row>
    <row r="550" spans="1:35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</row>
    <row r="551" spans="1:35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</row>
    <row r="552" spans="1:35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</row>
    <row r="553" spans="1:35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</row>
    <row r="554" spans="1:35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</row>
    <row r="555" spans="1:35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</row>
    <row r="556" spans="1:35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</row>
    <row r="557" spans="1:35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</row>
    <row r="558" spans="1:35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</row>
    <row r="559" spans="1:35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</row>
    <row r="560" spans="1:35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</row>
    <row r="561" spans="1:35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</row>
    <row r="562" spans="1:35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</row>
    <row r="563" spans="1:35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</row>
    <row r="564" spans="1:35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</row>
    <row r="565" spans="1:35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</row>
    <row r="566" spans="1:35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</row>
    <row r="567" spans="1:35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</row>
    <row r="568" spans="1:35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</row>
    <row r="569" spans="1:35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</row>
    <row r="570" spans="1:35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</row>
    <row r="571" spans="1:35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</row>
    <row r="572" spans="1:35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</row>
    <row r="573" spans="1:35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</row>
    <row r="574" spans="1:35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</row>
    <row r="575" spans="1:35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</row>
    <row r="576" spans="1:35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</row>
    <row r="577" spans="1:35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</row>
    <row r="578" spans="1:35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</row>
    <row r="579" spans="1:35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</row>
    <row r="580" spans="1:35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</row>
    <row r="581" spans="1:35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</row>
    <row r="582" spans="1:35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</row>
    <row r="583" spans="1:35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</row>
    <row r="584" spans="1:35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</row>
    <row r="585" spans="1:35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</row>
    <row r="586" spans="1:35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</row>
    <row r="587" spans="1:35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</row>
    <row r="588" spans="1:35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</row>
    <row r="589" spans="1:35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</row>
    <row r="590" spans="1:35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</row>
    <row r="591" spans="1:35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</row>
    <row r="592" spans="1:35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</row>
    <row r="593" spans="1:35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</row>
    <row r="594" spans="1:35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</row>
    <row r="595" spans="1:35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</row>
    <row r="596" spans="1:35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</row>
    <row r="597" spans="1:35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</row>
    <row r="598" spans="1:35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</row>
    <row r="599" spans="1:35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</row>
    <row r="600" spans="1:35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</row>
    <row r="601" spans="1:35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</row>
    <row r="602" spans="1:35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</row>
    <row r="603" spans="1:35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</row>
    <row r="604" spans="1:35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</row>
    <row r="605" spans="1:35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</row>
    <row r="606" spans="1:35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</row>
    <row r="607" spans="1:35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</row>
    <row r="608" spans="1:35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</row>
    <row r="609" spans="1:35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</row>
    <row r="610" spans="1:35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</row>
    <row r="611" spans="1:35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</row>
    <row r="612" spans="1:35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</row>
    <row r="613" spans="1:35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</row>
    <row r="614" spans="1:35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</row>
    <row r="615" spans="1:35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</row>
    <row r="616" spans="1:35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</row>
    <row r="617" spans="1:35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</row>
    <row r="618" spans="1:35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spans="1:35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spans="1:35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</row>
    <row r="621" spans="1:35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</row>
    <row r="622" spans="1:35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</row>
    <row r="623" spans="1:35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</row>
    <row r="624" spans="1:35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</row>
    <row r="625" spans="1:35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</row>
    <row r="626" spans="1:35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</row>
    <row r="627" spans="1:35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</row>
    <row r="628" spans="1:35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</row>
    <row r="629" spans="1:35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</row>
    <row r="630" spans="1:35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</row>
    <row r="631" spans="1:35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</row>
    <row r="632" spans="1:35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</row>
    <row r="633" spans="1:35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</row>
    <row r="634" spans="1:35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</row>
    <row r="635" spans="1:35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</row>
    <row r="636" spans="1:35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</row>
    <row r="637" spans="1:35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</row>
    <row r="638" spans="1:35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</row>
    <row r="639" spans="1:35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</row>
    <row r="640" spans="1:35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</row>
    <row r="641" spans="1:35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</row>
    <row r="642" spans="1:35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</row>
    <row r="643" spans="1:35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</row>
    <row r="644" spans="1:35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</row>
    <row r="645" spans="1:35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</row>
    <row r="646" spans="1:35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</row>
    <row r="647" spans="1:35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</row>
    <row r="648" spans="1:35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</row>
    <row r="649" spans="1:35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</row>
    <row r="650" spans="1:35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</row>
    <row r="651" spans="1:35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</row>
    <row r="652" spans="1:35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</row>
    <row r="653" spans="1:35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</row>
    <row r="654" spans="1:35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</row>
    <row r="655" spans="1:35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</row>
    <row r="656" spans="1:35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</row>
    <row r="657" spans="1:35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</row>
    <row r="658" spans="1:35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</row>
    <row r="659" spans="1:35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</row>
    <row r="660" spans="1:35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</row>
    <row r="661" spans="1:35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</row>
    <row r="662" spans="1:35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</row>
    <row r="663" spans="1:35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</row>
    <row r="664" spans="1:35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</row>
    <row r="665" spans="1:35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</row>
    <row r="666" spans="1:35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</row>
    <row r="667" spans="1:35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</row>
    <row r="668" spans="1:35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</row>
    <row r="669" spans="1:35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</row>
    <row r="670" spans="1:35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</row>
    <row r="671" spans="1:35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</row>
    <row r="672" spans="1:35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</row>
    <row r="673" spans="1:35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</row>
    <row r="674" spans="1:35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</row>
    <row r="675" spans="1:35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</row>
    <row r="676" spans="1:35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</row>
    <row r="677" spans="1:35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</row>
    <row r="678" spans="1:35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</row>
    <row r="679" spans="1:35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</row>
    <row r="680" spans="1:35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</row>
    <row r="681" spans="1:35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</row>
    <row r="682" spans="1:35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</row>
    <row r="683" spans="1:35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</row>
    <row r="684" spans="1:35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</row>
    <row r="685" spans="1:35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</row>
    <row r="686" spans="1:35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</row>
    <row r="687" spans="1:35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</row>
    <row r="688" spans="1:35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</row>
    <row r="689" spans="1:35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</row>
    <row r="690" spans="1:35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</row>
    <row r="691" spans="1:35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</row>
    <row r="692" spans="1:35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</row>
    <row r="693" spans="1:35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</row>
    <row r="694" spans="1:35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</row>
    <row r="695" spans="1:35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</row>
    <row r="696" spans="1:35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</row>
    <row r="697" spans="1:35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</row>
    <row r="698" spans="1:35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</row>
    <row r="699" spans="1:35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</row>
    <row r="700" spans="1:35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</row>
    <row r="701" spans="1:35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</row>
    <row r="702" spans="1:35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</row>
    <row r="703" spans="1:35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</row>
    <row r="704" spans="1:35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</row>
    <row r="705" spans="1:35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</row>
    <row r="706" spans="1:35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</row>
    <row r="707" spans="1:35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</row>
    <row r="708" spans="1:35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</row>
    <row r="709" spans="1:35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</row>
    <row r="710" spans="1:35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</row>
    <row r="711" spans="1:35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</row>
    <row r="712" spans="1:35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</row>
    <row r="713" spans="1:35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</row>
    <row r="714" spans="1:35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</row>
    <row r="715" spans="1:35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</row>
    <row r="716" spans="1:35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</row>
    <row r="717" spans="1:35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</row>
    <row r="718" spans="1:35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</row>
    <row r="719" spans="1:35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</row>
    <row r="720" spans="1:35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</row>
    <row r="721" spans="1:35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</row>
    <row r="722" spans="1:35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</row>
    <row r="723" spans="1:35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</row>
    <row r="724" spans="1:35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</row>
    <row r="725" spans="1:35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</row>
    <row r="726" spans="1:35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</row>
    <row r="727" spans="1:35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</row>
    <row r="728" spans="1:35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</row>
    <row r="729" spans="1:35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</row>
    <row r="730" spans="1:35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</row>
    <row r="731" spans="1:35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</row>
    <row r="732" spans="1:35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</row>
    <row r="733" spans="1:35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</row>
    <row r="734" spans="1:35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</row>
    <row r="735" spans="1:35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</row>
    <row r="736" spans="1:35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</row>
    <row r="737" spans="1:35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</row>
    <row r="738" spans="1:35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</row>
    <row r="739" spans="1:35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</row>
    <row r="740" spans="1:35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</row>
    <row r="741" spans="1:35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</row>
    <row r="742" spans="1:35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</row>
    <row r="743" spans="1:35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</row>
    <row r="744" spans="1:35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</row>
    <row r="745" spans="1:35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</row>
    <row r="746" spans="1:35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</row>
    <row r="747" spans="1:35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</row>
    <row r="748" spans="1:35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</row>
    <row r="749" spans="1:35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</row>
    <row r="750" spans="1:35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</row>
    <row r="751" spans="1:35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</row>
    <row r="752" spans="1:35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</row>
    <row r="753" spans="1:35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</row>
    <row r="754" spans="1:35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</row>
    <row r="755" spans="1:35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</row>
    <row r="756" spans="1:35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</row>
    <row r="757" spans="1:35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</row>
    <row r="758" spans="1:35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</row>
    <row r="759" spans="1:35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</row>
    <row r="760" spans="1:35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</row>
    <row r="761" spans="1:35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</row>
    <row r="762" spans="1:35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</row>
    <row r="763" spans="1:35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</row>
    <row r="764" spans="1:35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</row>
    <row r="765" spans="1:35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</row>
    <row r="766" spans="1:35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</row>
    <row r="767" spans="1:35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</row>
    <row r="768" spans="1:35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</row>
    <row r="769" spans="1:35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</row>
    <row r="770" spans="1:35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</row>
    <row r="771" spans="1:35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</row>
    <row r="772" spans="1:35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</row>
    <row r="773" spans="1:35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</row>
    <row r="774" spans="1:35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</row>
    <row r="775" spans="1:35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</row>
    <row r="776" spans="1:35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</row>
    <row r="777" spans="1:35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</row>
    <row r="778" spans="1:35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</row>
    <row r="779" spans="1:35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</row>
    <row r="780" spans="1:35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</row>
    <row r="781" spans="1:35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</row>
    <row r="782" spans="1:35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</row>
    <row r="783" spans="1:35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</row>
    <row r="784" spans="1:35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</row>
    <row r="785" spans="1:35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</row>
    <row r="786" spans="1:35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</row>
    <row r="787" spans="1:35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</row>
    <row r="788" spans="1:35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</row>
    <row r="789" spans="1:35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</row>
    <row r="790" spans="1:35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</row>
    <row r="791" spans="1:35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</row>
    <row r="792" spans="1:35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</row>
    <row r="793" spans="1:35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</row>
    <row r="794" spans="1:35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</row>
    <row r="795" spans="1:35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</row>
    <row r="796" spans="1:35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</row>
    <row r="797" spans="1:35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</row>
    <row r="798" spans="1:35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</row>
    <row r="799" spans="1:35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</row>
    <row r="800" spans="1:35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</row>
    <row r="801" spans="1:35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</row>
    <row r="802" spans="1:35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</row>
    <row r="803" spans="1:35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</row>
    <row r="804" spans="1:35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</row>
    <row r="805" spans="1:35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</row>
    <row r="806" spans="1:35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</row>
    <row r="807" spans="1:35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</row>
    <row r="808" spans="1:35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</row>
    <row r="809" spans="1:35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</row>
    <row r="810" spans="1:35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</row>
    <row r="811" spans="1:35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</row>
    <row r="812" spans="1:35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</row>
    <row r="813" spans="1:35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</row>
    <row r="814" spans="1:35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</row>
    <row r="815" spans="1:35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</row>
    <row r="816" spans="1:35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</row>
    <row r="817" spans="1:35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</row>
    <row r="818" spans="1:35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</row>
    <row r="819" spans="1:35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</row>
    <row r="820" spans="1:35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</row>
    <row r="821" spans="1:35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</row>
    <row r="822" spans="1:35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</row>
    <row r="823" spans="1:35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</row>
    <row r="824" spans="1:35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</row>
    <row r="825" spans="1:35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</row>
    <row r="826" spans="1:35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</row>
    <row r="827" spans="1:35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</row>
    <row r="828" spans="1:35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</row>
    <row r="829" spans="1:35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</row>
    <row r="830" spans="1:35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</row>
    <row r="831" spans="1:35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</row>
    <row r="832" spans="1:35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</row>
    <row r="833" spans="1:35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</row>
    <row r="834" spans="1:35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</row>
    <row r="835" spans="1:35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</row>
    <row r="836" spans="1:35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</row>
    <row r="837" spans="1:35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</row>
    <row r="838" spans="1:35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</row>
    <row r="839" spans="1:35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</row>
    <row r="840" spans="1:35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</row>
    <row r="841" spans="1:35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</row>
    <row r="842" spans="1:35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</row>
    <row r="843" spans="1:35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</row>
    <row r="844" spans="1:35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</row>
    <row r="845" spans="1:35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</row>
    <row r="846" spans="1:35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</row>
    <row r="847" spans="1:35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</row>
    <row r="848" spans="1:35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</row>
    <row r="849" spans="1:35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</row>
    <row r="850" spans="1:35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</row>
    <row r="851" spans="1:35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</row>
    <row r="852" spans="1:35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</row>
    <row r="853" spans="1:35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</row>
    <row r="854" spans="1:35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</row>
    <row r="855" spans="1:35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</row>
    <row r="856" spans="1:35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</row>
    <row r="857" spans="1:35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</row>
    <row r="858" spans="1:35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</row>
    <row r="859" spans="1:35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</row>
    <row r="860" spans="1:35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</row>
    <row r="861" spans="1:35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</row>
    <row r="862" spans="1:35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</row>
    <row r="863" spans="1:35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</row>
    <row r="864" spans="1:35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</row>
    <row r="865" spans="1:35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</row>
    <row r="866" spans="1:35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</row>
    <row r="867" spans="1:35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</row>
    <row r="868" spans="1:35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</row>
    <row r="869" spans="1:35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</row>
    <row r="870" spans="1:35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</row>
    <row r="871" spans="1:35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</row>
    <row r="872" spans="1:35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</row>
    <row r="873" spans="1:35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</row>
    <row r="874" spans="1:35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</row>
    <row r="875" spans="1:35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</row>
    <row r="876" spans="1:35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</row>
    <row r="877" spans="1:35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</row>
    <row r="878" spans="1:35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</row>
    <row r="879" spans="1:35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</row>
    <row r="880" spans="1:35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</row>
    <row r="881" spans="1:35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</row>
    <row r="882" spans="1:35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</row>
    <row r="883" spans="1:35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</row>
    <row r="884" spans="1:35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</row>
    <row r="885" spans="1:35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</row>
    <row r="886" spans="1:35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</row>
    <row r="887" spans="1:35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</row>
    <row r="888" spans="1:35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</row>
    <row r="889" spans="1:35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</row>
    <row r="890" spans="1:35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</row>
    <row r="891" spans="1:35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</row>
    <row r="892" spans="1:35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</row>
    <row r="893" spans="1:35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</row>
    <row r="894" spans="1:35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</row>
    <row r="895" spans="1:35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</row>
    <row r="896" spans="1:35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</row>
    <row r="897" spans="1:35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</row>
    <row r="898" spans="1:35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</row>
    <row r="899" spans="1:35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</row>
    <row r="900" spans="1:35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</row>
    <row r="901" spans="1:35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</row>
    <row r="902" spans="1:35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</row>
    <row r="903" spans="1:35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</row>
    <row r="904" spans="1:35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</row>
    <row r="905" spans="1:35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</row>
    <row r="906" spans="1:35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</row>
    <row r="907" spans="1:35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</row>
    <row r="908" spans="1:35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</row>
    <row r="909" spans="1:35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</row>
    <row r="910" spans="1:35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</row>
    <row r="911" spans="1:35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</row>
    <row r="912" spans="1:35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</row>
    <row r="913" spans="1:35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</row>
    <row r="914" spans="1:35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</row>
    <row r="915" spans="1:35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</row>
    <row r="916" spans="1:35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</row>
    <row r="917" spans="1:35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</row>
    <row r="918" spans="1:35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</row>
    <row r="919" spans="1:35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</row>
    <row r="920" spans="1:35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</row>
    <row r="921" spans="1:35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</row>
    <row r="922" spans="1:35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</row>
    <row r="923" spans="1:35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</row>
    <row r="924" spans="1:35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</row>
    <row r="925" spans="1:35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</row>
    <row r="926" spans="1:35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</row>
    <row r="927" spans="1:35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</row>
    <row r="928" spans="1:35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</row>
    <row r="929" spans="1:35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</row>
    <row r="930" spans="1:35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</row>
    <row r="931" spans="1:35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</row>
    <row r="932" spans="1:35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</row>
    <row r="933" spans="1:35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</row>
    <row r="934" spans="1:35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</row>
    <row r="935" spans="1:35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</row>
    <row r="936" spans="1:35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</row>
    <row r="937" spans="1:35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</row>
    <row r="938" spans="1:35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</row>
    <row r="939" spans="1:35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</row>
    <row r="940" spans="1:35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</row>
    <row r="941" spans="1:35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</row>
    <row r="942" spans="1:35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</row>
    <row r="943" spans="1:35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</row>
    <row r="944" spans="1:35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</row>
    <row r="945" spans="1:35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</row>
    <row r="946" spans="1:35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</row>
    <row r="947" spans="1:35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</row>
    <row r="948" spans="1:35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</row>
    <row r="949" spans="1:35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</row>
    <row r="950" spans="1:35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</row>
    <row r="951" spans="1:35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</row>
    <row r="952" spans="1:35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</row>
    <row r="953" spans="1:35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</row>
    <row r="954" spans="1:35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</row>
    <row r="955" spans="1:35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</row>
    <row r="956" spans="1:35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</row>
    <row r="957" spans="1:35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</row>
    <row r="958" spans="1:35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</row>
    <row r="959" spans="1:35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</row>
    <row r="960" spans="1:35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</row>
    <row r="961" spans="1:35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</row>
    <row r="962" spans="1:35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</row>
    <row r="963" spans="1:35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</row>
    <row r="964" spans="1:35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</row>
    <row r="965" spans="1:35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</row>
    <row r="966" spans="1:35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</row>
    <row r="967" spans="1:35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</row>
    <row r="968" spans="1:35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</row>
    <row r="969" spans="1:35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</row>
    <row r="970" spans="1:35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</row>
    <row r="971" spans="1:35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</row>
    <row r="972" spans="1:35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</row>
    <row r="973" spans="1:35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</row>
    <row r="974" spans="1:35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</row>
    <row r="975" spans="1:35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</row>
    <row r="976" spans="1:35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</row>
    <row r="977" spans="1:35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</row>
    <row r="978" spans="1:35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</row>
    <row r="979" spans="1:35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</row>
    <row r="980" spans="1:35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</row>
    <row r="981" spans="1:35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</row>
    <row r="982" spans="1:35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</row>
    <row r="983" spans="1:35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</row>
    <row r="984" spans="1:35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</row>
    <row r="985" spans="1:35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</row>
    <row r="986" spans="1:35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</row>
    <row r="987" spans="1:35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</row>
    <row r="988" spans="1:35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</row>
    <row r="989" spans="1:35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</row>
    <row r="990" spans="1:35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</row>
    <row r="991" spans="1:35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</row>
    <row r="992" spans="1:35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</row>
    <row r="993" spans="1:35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</row>
    <row r="994" spans="1:35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</row>
    <row r="995" spans="1:35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</row>
    <row r="996" spans="1:35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</row>
    <row r="997" spans="1:35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</row>
    <row r="998" spans="1:35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</row>
    <row r="999" spans="1:35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</row>
    <row r="1000" spans="1:35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1F497D"/>
  </sheetPr>
  <dimension ref="A1:AI1000"/>
  <sheetViews>
    <sheetView tabSelected="1" workbookViewId="0">
      <selection activeCell="L27" sqref="L27"/>
    </sheetView>
  </sheetViews>
  <sheetFormatPr baseColWidth="10" defaultColWidth="12.6640625" defaultRowHeight="15" customHeight="1" x14ac:dyDescent="0.15"/>
  <cols>
    <col min="1" max="1" width="34.83203125" style="120" customWidth="1"/>
    <col min="2" max="35" width="8" style="120" customWidth="1"/>
  </cols>
  <sheetData>
    <row r="1" spans="1:35" x14ac:dyDescent="0.2">
      <c r="A1" s="1" t="s">
        <v>211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">
      <c r="A2" s="3" t="s">
        <v>628</v>
      </c>
      <c r="B2" s="3"/>
      <c r="C2" s="3"/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</row>
    <row r="3" spans="1:35" x14ac:dyDescent="0.2">
      <c r="A3" s="3" t="s">
        <v>629</v>
      </c>
      <c r="B3" s="3"/>
      <c r="C3" s="3"/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</row>
    <row r="4" spans="1:35" x14ac:dyDescent="0.2">
      <c r="A4" s="3" t="s">
        <v>630</v>
      </c>
      <c r="B4" s="3"/>
      <c r="C4" s="3"/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</row>
    <row r="5" spans="1:35" x14ac:dyDescent="0.2">
      <c r="A5" s="3" t="s">
        <v>631</v>
      </c>
      <c r="B5" s="3"/>
      <c r="C5" s="3"/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</row>
    <row r="6" spans="1:35" x14ac:dyDescent="0.2">
      <c r="A6" s="3" t="s">
        <v>632</v>
      </c>
      <c r="B6" s="3"/>
      <c r="C6" s="3"/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</row>
    <row r="7" spans="1:35" x14ac:dyDescent="0.2">
      <c r="A7" s="3" t="s">
        <v>633</v>
      </c>
      <c r="B7" s="3"/>
      <c r="C7" s="3"/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</row>
    <row r="8" spans="1:35" x14ac:dyDescent="0.2">
      <c r="A8" s="3" t="s">
        <v>634</v>
      </c>
      <c r="B8" s="3"/>
      <c r="C8" s="3"/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</row>
    <row r="9" spans="1:35" x14ac:dyDescent="0.2">
      <c r="A9" s="3" t="s">
        <v>635</v>
      </c>
      <c r="B9" s="3"/>
      <c r="C9" s="3"/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</row>
    <row r="10" spans="1:35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</row>
    <row r="11" spans="1:35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</row>
    <row r="12" spans="1:35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</row>
    <row r="13" spans="1:35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</row>
    <row r="14" spans="1:35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  <row r="15" spans="1:35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</row>
    <row r="16" spans="1:35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</row>
    <row r="17" spans="1:35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</row>
    <row r="18" spans="1:35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</row>
    <row r="19" spans="1:35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</row>
    <row r="20" spans="1:35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</row>
    <row r="21" spans="1:35" ht="15.75" customHeight="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</row>
    <row r="22" spans="1:35" ht="15.75" customHeight="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</row>
    <row r="23" spans="1:35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</row>
    <row r="24" spans="1:35" ht="15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</row>
    <row r="25" spans="1:35" ht="15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</row>
    <row r="26" spans="1:35" ht="15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</row>
    <row r="27" spans="1:35" ht="15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</row>
    <row r="28" spans="1:35" ht="15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</row>
    <row r="29" spans="1:35" ht="15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</row>
    <row r="30" spans="1:35" ht="15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</row>
    <row r="31" spans="1:35" ht="15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</row>
    <row r="32" spans="1:35" ht="15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</row>
    <row r="33" spans="1:35" ht="15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</row>
    <row r="34" spans="1:35" ht="15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</row>
    <row r="35" spans="1:35" ht="15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</row>
    <row r="36" spans="1:35" ht="15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</row>
    <row r="37" spans="1:35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</row>
    <row r="38" spans="1:35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</row>
    <row r="39" spans="1:35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</row>
    <row r="40" spans="1:35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</row>
    <row r="41" spans="1:35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</row>
    <row r="42" spans="1:35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</row>
    <row r="43" spans="1:35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</row>
    <row r="44" spans="1:35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</row>
    <row r="45" spans="1:35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</row>
    <row r="46" spans="1:35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</row>
    <row r="47" spans="1:35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</row>
    <row r="48" spans="1:35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</row>
    <row r="49" spans="1:35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</row>
    <row r="50" spans="1:35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</row>
    <row r="51" spans="1:35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</row>
    <row r="52" spans="1:35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</row>
    <row r="53" spans="1:35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</row>
    <row r="54" spans="1:35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</row>
    <row r="55" spans="1:35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</row>
    <row r="56" spans="1:35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</row>
    <row r="57" spans="1:35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</row>
    <row r="58" spans="1:35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</row>
    <row r="59" spans="1:35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</row>
    <row r="60" spans="1:35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</row>
    <row r="61" spans="1:35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</row>
    <row r="62" spans="1:35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</row>
    <row r="63" spans="1:35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</row>
    <row r="64" spans="1:35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</row>
    <row r="65" spans="1:35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</row>
    <row r="66" spans="1:35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</row>
    <row r="67" spans="1:35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</row>
    <row r="68" spans="1:35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</row>
    <row r="69" spans="1:35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</row>
    <row r="70" spans="1:35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</row>
    <row r="71" spans="1:35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</row>
    <row r="72" spans="1:35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</row>
    <row r="73" spans="1:35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</row>
    <row r="74" spans="1:35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</row>
    <row r="75" spans="1:35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</row>
    <row r="76" spans="1:35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5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5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5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5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5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5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5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5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5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5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5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5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5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5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5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</row>
    <row r="92" spans="1:35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</row>
    <row r="93" spans="1:35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</row>
    <row r="94" spans="1:35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</row>
    <row r="95" spans="1:35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</row>
    <row r="96" spans="1:35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</row>
    <row r="97" spans="1:35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</row>
    <row r="98" spans="1:35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</row>
    <row r="99" spans="1:35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</row>
    <row r="100" spans="1:35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</row>
    <row r="101" spans="1:35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</row>
    <row r="102" spans="1:35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</row>
    <row r="103" spans="1:35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</row>
    <row r="104" spans="1:35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spans="1:35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</row>
    <row r="106" spans="1:35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</row>
    <row r="107" spans="1:35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</row>
    <row r="108" spans="1:35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</row>
    <row r="109" spans="1:35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</row>
    <row r="110" spans="1:35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</row>
    <row r="111" spans="1:35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</row>
    <row r="112" spans="1:35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</row>
    <row r="113" spans="1:35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</row>
    <row r="114" spans="1:35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</row>
    <row r="115" spans="1:35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</row>
    <row r="116" spans="1:35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</row>
    <row r="117" spans="1:35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</row>
    <row r="118" spans="1:35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</row>
    <row r="119" spans="1:35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</row>
    <row r="120" spans="1:35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</row>
    <row r="121" spans="1:35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</row>
    <row r="122" spans="1:35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spans="1:35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</row>
    <row r="124" spans="1:35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</row>
    <row r="125" spans="1:35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</row>
    <row r="126" spans="1:35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</row>
    <row r="127" spans="1:35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</row>
    <row r="128" spans="1:35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</row>
    <row r="129" spans="1:35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</row>
    <row r="130" spans="1:35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</row>
    <row r="131" spans="1:35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</row>
    <row r="132" spans="1:35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</row>
    <row r="133" spans="1:35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</row>
    <row r="134" spans="1:35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</row>
    <row r="135" spans="1:35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</row>
    <row r="136" spans="1:35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</row>
    <row r="137" spans="1:35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</row>
    <row r="138" spans="1:35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</row>
    <row r="139" spans="1:35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</row>
    <row r="140" spans="1:35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</row>
    <row r="141" spans="1:35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</row>
    <row r="142" spans="1:35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</row>
    <row r="143" spans="1:35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</row>
    <row r="144" spans="1:35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</row>
    <row r="145" spans="1:35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</row>
    <row r="146" spans="1:35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</row>
    <row r="147" spans="1:35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</row>
    <row r="148" spans="1:35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</row>
    <row r="149" spans="1:35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</row>
    <row r="150" spans="1:35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</row>
    <row r="151" spans="1:35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</row>
    <row r="152" spans="1:35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</row>
    <row r="153" spans="1:35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</row>
    <row r="154" spans="1:35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</row>
    <row r="155" spans="1:35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</row>
    <row r="156" spans="1:35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</row>
    <row r="157" spans="1:35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</row>
    <row r="158" spans="1:35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</row>
    <row r="159" spans="1:35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</row>
    <row r="160" spans="1:35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</row>
    <row r="161" spans="1:35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</row>
    <row r="162" spans="1:35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</row>
    <row r="163" spans="1:35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</row>
    <row r="164" spans="1:35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</row>
    <row r="165" spans="1:35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</row>
    <row r="166" spans="1:35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</row>
    <row r="167" spans="1:35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</row>
    <row r="168" spans="1:35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</row>
    <row r="169" spans="1:35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</row>
    <row r="170" spans="1:35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</row>
    <row r="171" spans="1:35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</row>
    <row r="172" spans="1:35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</row>
    <row r="173" spans="1:35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</row>
    <row r="174" spans="1:35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</row>
    <row r="175" spans="1:35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</row>
    <row r="176" spans="1:35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</row>
    <row r="177" spans="1:35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</row>
    <row r="178" spans="1:35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</row>
    <row r="179" spans="1:35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</row>
    <row r="180" spans="1:35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</row>
    <row r="181" spans="1:35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</row>
    <row r="182" spans="1:35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</row>
    <row r="183" spans="1:35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</row>
    <row r="184" spans="1:35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</row>
    <row r="185" spans="1:35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</row>
    <row r="186" spans="1:35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</row>
    <row r="187" spans="1:35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</row>
    <row r="188" spans="1:35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</row>
    <row r="189" spans="1:35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</row>
    <row r="190" spans="1:35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</row>
    <row r="191" spans="1:35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</row>
    <row r="192" spans="1:35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</row>
    <row r="193" spans="1:35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</row>
    <row r="194" spans="1:35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</row>
    <row r="195" spans="1:35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</row>
    <row r="196" spans="1:35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</row>
    <row r="197" spans="1:35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</row>
    <row r="198" spans="1:35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</row>
    <row r="199" spans="1:35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</row>
    <row r="200" spans="1:35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</row>
    <row r="201" spans="1:35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</row>
    <row r="202" spans="1:35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</row>
    <row r="203" spans="1:35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</row>
    <row r="204" spans="1:35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</row>
    <row r="205" spans="1:35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</row>
    <row r="206" spans="1:35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</row>
    <row r="207" spans="1:35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</row>
    <row r="208" spans="1:35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</row>
    <row r="209" spans="1:35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</row>
    <row r="210" spans="1:35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</row>
    <row r="211" spans="1:35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</row>
    <row r="212" spans="1:35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</row>
    <row r="213" spans="1:35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</row>
    <row r="214" spans="1:35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</row>
    <row r="215" spans="1:35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</row>
    <row r="216" spans="1:35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</row>
    <row r="217" spans="1:35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</row>
    <row r="218" spans="1:35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</row>
    <row r="219" spans="1:35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</row>
    <row r="220" spans="1:35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</row>
    <row r="221" spans="1:35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</row>
    <row r="222" spans="1:35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</row>
    <row r="223" spans="1:35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</row>
    <row r="224" spans="1:35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</row>
    <row r="225" spans="1:35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</row>
    <row r="226" spans="1:35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</row>
    <row r="227" spans="1:35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</row>
    <row r="228" spans="1:35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</row>
    <row r="229" spans="1:35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</row>
    <row r="230" spans="1:35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</row>
    <row r="231" spans="1:35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</row>
    <row r="232" spans="1:35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</row>
    <row r="233" spans="1:35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</row>
    <row r="234" spans="1:35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</row>
    <row r="235" spans="1:35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</row>
    <row r="236" spans="1:35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</row>
    <row r="237" spans="1:35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</row>
    <row r="238" spans="1:35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</row>
    <row r="239" spans="1:35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</row>
    <row r="240" spans="1:35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</row>
    <row r="241" spans="1:35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</row>
    <row r="242" spans="1:35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</row>
    <row r="243" spans="1:35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</row>
    <row r="244" spans="1:35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</row>
    <row r="245" spans="1:35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</row>
    <row r="246" spans="1:35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</row>
    <row r="247" spans="1:35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</row>
    <row r="248" spans="1:35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</row>
    <row r="249" spans="1:35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</row>
    <row r="250" spans="1:35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</row>
    <row r="251" spans="1:35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</row>
    <row r="252" spans="1:35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</row>
    <row r="253" spans="1:35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</row>
    <row r="254" spans="1:35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</row>
    <row r="255" spans="1:35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</row>
    <row r="256" spans="1:35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</row>
    <row r="257" spans="1:35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</row>
    <row r="258" spans="1:35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</row>
    <row r="259" spans="1:35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</row>
    <row r="260" spans="1:35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</row>
    <row r="261" spans="1:35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</row>
    <row r="262" spans="1:35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</row>
    <row r="263" spans="1:35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</row>
    <row r="264" spans="1:35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</row>
    <row r="265" spans="1:35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</row>
    <row r="266" spans="1:35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</row>
    <row r="267" spans="1:35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</row>
    <row r="268" spans="1:35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</row>
    <row r="269" spans="1:35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</row>
    <row r="270" spans="1:35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</row>
    <row r="271" spans="1:35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</row>
    <row r="272" spans="1:35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</row>
    <row r="273" spans="1:35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</row>
    <row r="274" spans="1:35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</row>
    <row r="275" spans="1:35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</row>
    <row r="276" spans="1:35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</row>
    <row r="277" spans="1:35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</row>
    <row r="278" spans="1:35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</row>
    <row r="279" spans="1:35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</row>
    <row r="280" spans="1:35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</row>
    <row r="281" spans="1:35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</row>
    <row r="282" spans="1:35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</row>
    <row r="283" spans="1:35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</row>
    <row r="284" spans="1:35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</row>
    <row r="285" spans="1:35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</row>
    <row r="286" spans="1:35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</row>
    <row r="287" spans="1:35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</row>
    <row r="288" spans="1:35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</row>
    <row r="289" spans="1:35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</row>
    <row r="290" spans="1:35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</row>
    <row r="291" spans="1:35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</row>
    <row r="292" spans="1:35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</row>
    <row r="293" spans="1:35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</row>
    <row r="294" spans="1:35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</row>
    <row r="295" spans="1:35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</row>
    <row r="296" spans="1:35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</row>
    <row r="297" spans="1:35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</row>
    <row r="298" spans="1:35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</row>
    <row r="299" spans="1:35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</row>
    <row r="300" spans="1:35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</row>
    <row r="301" spans="1:35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</row>
    <row r="302" spans="1:35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</row>
    <row r="303" spans="1:35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</row>
    <row r="304" spans="1:35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</row>
    <row r="305" spans="1:35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</row>
    <row r="306" spans="1:35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</row>
    <row r="307" spans="1:35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</row>
    <row r="308" spans="1:35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</row>
    <row r="309" spans="1:35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</row>
    <row r="310" spans="1:35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</row>
    <row r="311" spans="1:35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</row>
    <row r="312" spans="1:35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</row>
    <row r="313" spans="1:35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</row>
    <row r="314" spans="1:35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</row>
    <row r="315" spans="1:35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</row>
    <row r="316" spans="1:35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</row>
    <row r="317" spans="1:35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</row>
    <row r="318" spans="1:35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</row>
    <row r="319" spans="1:35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</row>
    <row r="320" spans="1:35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</row>
    <row r="321" spans="1:35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</row>
    <row r="322" spans="1:35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</row>
    <row r="323" spans="1:35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</row>
    <row r="324" spans="1:35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</row>
    <row r="325" spans="1:35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</row>
    <row r="326" spans="1:35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</row>
    <row r="327" spans="1:35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</row>
    <row r="328" spans="1:35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</row>
    <row r="329" spans="1:35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</row>
    <row r="330" spans="1:35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</row>
    <row r="331" spans="1:35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</row>
    <row r="332" spans="1:35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</row>
    <row r="333" spans="1:35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</row>
    <row r="334" spans="1:35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</row>
    <row r="335" spans="1:35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</row>
    <row r="336" spans="1:35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</row>
    <row r="337" spans="1:35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</row>
    <row r="338" spans="1:35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</row>
    <row r="339" spans="1:35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</row>
    <row r="340" spans="1:35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</row>
    <row r="341" spans="1:35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</row>
    <row r="342" spans="1:35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</row>
    <row r="343" spans="1:35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</row>
    <row r="344" spans="1:35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</row>
    <row r="345" spans="1:35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</row>
    <row r="346" spans="1:35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</row>
    <row r="347" spans="1:35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</row>
    <row r="348" spans="1:35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</row>
    <row r="349" spans="1:35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</row>
    <row r="350" spans="1:35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</row>
    <row r="351" spans="1:35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</row>
    <row r="352" spans="1:35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</row>
    <row r="353" spans="1:35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</row>
    <row r="354" spans="1:35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</row>
    <row r="355" spans="1:35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</row>
    <row r="356" spans="1:35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</row>
    <row r="357" spans="1:35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</row>
    <row r="358" spans="1:35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</row>
    <row r="359" spans="1:35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</row>
    <row r="360" spans="1:35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</row>
    <row r="361" spans="1:35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</row>
    <row r="362" spans="1:35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</row>
    <row r="363" spans="1:35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</row>
    <row r="364" spans="1:35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</row>
    <row r="365" spans="1:35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</row>
    <row r="366" spans="1:35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</row>
    <row r="367" spans="1:35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</row>
    <row r="368" spans="1:35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</row>
    <row r="369" spans="1:35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</row>
    <row r="370" spans="1:35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</row>
    <row r="371" spans="1:35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</row>
    <row r="372" spans="1:35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</row>
    <row r="373" spans="1:35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</row>
    <row r="374" spans="1:35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</row>
    <row r="375" spans="1:35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</row>
    <row r="376" spans="1:35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</row>
    <row r="377" spans="1:35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</row>
    <row r="378" spans="1:35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</row>
    <row r="379" spans="1:35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</row>
    <row r="380" spans="1:35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</row>
    <row r="381" spans="1:35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</row>
    <row r="382" spans="1:35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</row>
    <row r="383" spans="1:35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</row>
    <row r="384" spans="1:35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</row>
    <row r="385" spans="1:35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</row>
    <row r="386" spans="1:35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</row>
    <row r="387" spans="1:35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</row>
    <row r="388" spans="1:35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</row>
    <row r="389" spans="1:35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</row>
    <row r="390" spans="1:35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</row>
    <row r="391" spans="1:35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</row>
    <row r="392" spans="1:35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</row>
    <row r="393" spans="1:35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</row>
    <row r="394" spans="1:35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</row>
    <row r="395" spans="1:35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</row>
    <row r="396" spans="1:35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</row>
    <row r="397" spans="1:35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</row>
    <row r="398" spans="1:35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</row>
    <row r="399" spans="1:35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</row>
    <row r="400" spans="1:35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</row>
    <row r="401" spans="1:35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</row>
    <row r="402" spans="1:35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</row>
    <row r="403" spans="1:35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</row>
    <row r="404" spans="1:35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</row>
    <row r="405" spans="1:35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</row>
    <row r="406" spans="1:35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</row>
    <row r="407" spans="1:35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</row>
    <row r="408" spans="1:35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</row>
    <row r="409" spans="1:35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</row>
    <row r="410" spans="1:35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</row>
    <row r="411" spans="1:35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</row>
    <row r="412" spans="1:35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</row>
    <row r="413" spans="1:35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</row>
    <row r="414" spans="1:35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</row>
    <row r="415" spans="1:35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</row>
    <row r="416" spans="1:35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</row>
    <row r="417" spans="1:35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</row>
    <row r="418" spans="1:35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</row>
    <row r="419" spans="1:35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</row>
    <row r="420" spans="1:35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</row>
    <row r="421" spans="1:35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</row>
    <row r="422" spans="1:35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</row>
    <row r="423" spans="1:35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</row>
    <row r="424" spans="1:35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</row>
    <row r="425" spans="1:35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</row>
    <row r="426" spans="1:35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</row>
    <row r="427" spans="1:35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</row>
    <row r="428" spans="1:35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</row>
    <row r="429" spans="1:35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</row>
    <row r="430" spans="1:35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</row>
    <row r="431" spans="1:35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</row>
    <row r="432" spans="1:35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</row>
    <row r="433" spans="1:35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</row>
    <row r="434" spans="1:35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</row>
    <row r="435" spans="1:35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</row>
    <row r="436" spans="1:35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</row>
    <row r="437" spans="1:35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</row>
    <row r="438" spans="1:35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</row>
    <row r="439" spans="1:35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</row>
    <row r="440" spans="1:35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</row>
    <row r="441" spans="1:35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</row>
    <row r="442" spans="1:35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</row>
    <row r="443" spans="1:35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</row>
    <row r="444" spans="1:35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</row>
    <row r="445" spans="1:35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</row>
    <row r="446" spans="1:35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</row>
    <row r="447" spans="1:35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</row>
    <row r="448" spans="1:35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</row>
    <row r="449" spans="1:35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</row>
    <row r="450" spans="1:35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</row>
    <row r="451" spans="1:35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</row>
    <row r="452" spans="1:35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</row>
    <row r="453" spans="1:35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</row>
    <row r="454" spans="1:35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</row>
    <row r="455" spans="1:35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</row>
    <row r="456" spans="1:35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</row>
    <row r="457" spans="1:35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</row>
    <row r="458" spans="1:35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</row>
    <row r="459" spans="1:35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</row>
    <row r="460" spans="1:35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</row>
    <row r="461" spans="1:35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</row>
    <row r="462" spans="1:35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</row>
    <row r="463" spans="1:35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</row>
    <row r="464" spans="1:35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</row>
    <row r="465" spans="1:35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</row>
    <row r="466" spans="1:35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</row>
    <row r="467" spans="1:35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</row>
    <row r="468" spans="1:35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</row>
    <row r="469" spans="1:35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</row>
    <row r="470" spans="1:35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</row>
    <row r="471" spans="1:35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</row>
    <row r="472" spans="1:35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</row>
    <row r="473" spans="1:35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</row>
    <row r="474" spans="1:35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</row>
    <row r="475" spans="1:35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</row>
    <row r="476" spans="1:35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</row>
    <row r="477" spans="1:35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</row>
    <row r="478" spans="1:35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</row>
    <row r="479" spans="1:35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</row>
    <row r="480" spans="1:35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</row>
    <row r="481" spans="1:35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</row>
    <row r="482" spans="1:35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</row>
    <row r="483" spans="1:35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</row>
    <row r="484" spans="1:35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</row>
    <row r="485" spans="1:35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</row>
    <row r="486" spans="1:35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</row>
    <row r="487" spans="1:35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</row>
    <row r="488" spans="1:35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</row>
    <row r="489" spans="1:35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</row>
    <row r="490" spans="1:35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</row>
    <row r="491" spans="1:35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</row>
    <row r="492" spans="1:35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</row>
    <row r="493" spans="1:35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</row>
    <row r="494" spans="1:35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</row>
    <row r="495" spans="1:35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</row>
    <row r="496" spans="1:35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</row>
    <row r="497" spans="1:35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</row>
    <row r="498" spans="1:35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</row>
    <row r="499" spans="1:35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</row>
    <row r="500" spans="1:35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</row>
    <row r="501" spans="1:35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</row>
    <row r="502" spans="1:35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</row>
    <row r="503" spans="1:35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</row>
    <row r="504" spans="1:35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</row>
    <row r="505" spans="1:35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</row>
    <row r="506" spans="1:35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</row>
    <row r="507" spans="1:35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</row>
    <row r="508" spans="1:35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</row>
    <row r="509" spans="1:35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</row>
    <row r="510" spans="1:35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</row>
    <row r="511" spans="1:35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</row>
    <row r="512" spans="1:35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</row>
    <row r="513" spans="1:35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</row>
    <row r="514" spans="1:35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</row>
    <row r="515" spans="1:35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</row>
    <row r="516" spans="1:35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</row>
    <row r="517" spans="1:35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</row>
    <row r="518" spans="1:35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</row>
    <row r="519" spans="1:35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</row>
    <row r="520" spans="1:35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</row>
    <row r="521" spans="1:35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</row>
    <row r="522" spans="1:35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</row>
    <row r="523" spans="1:35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</row>
    <row r="524" spans="1:35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</row>
    <row r="525" spans="1:35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</row>
    <row r="526" spans="1:35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</row>
    <row r="527" spans="1:35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</row>
    <row r="528" spans="1:35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</row>
    <row r="529" spans="1:35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</row>
    <row r="530" spans="1:35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</row>
    <row r="531" spans="1:35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</row>
    <row r="532" spans="1:35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</row>
    <row r="533" spans="1:35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</row>
    <row r="534" spans="1:35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</row>
    <row r="535" spans="1:35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</row>
    <row r="536" spans="1:35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</row>
    <row r="537" spans="1:35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</row>
    <row r="538" spans="1:35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</row>
    <row r="539" spans="1:35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</row>
    <row r="540" spans="1:35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</row>
    <row r="541" spans="1:35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</row>
    <row r="542" spans="1:35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</row>
    <row r="543" spans="1:35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</row>
    <row r="544" spans="1:35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</row>
    <row r="545" spans="1:35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</row>
    <row r="546" spans="1:35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</row>
    <row r="547" spans="1:35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</row>
    <row r="548" spans="1:35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</row>
    <row r="549" spans="1:35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</row>
    <row r="550" spans="1:35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</row>
    <row r="551" spans="1:35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</row>
    <row r="552" spans="1:35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</row>
    <row r="553" spans="1:35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</row>
    <row r="554" spans="1:35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</row>
    <row r="555" spans="1:35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</row>
    <row r="556" spans="1:35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</row>
    <row r="557" spans="1:35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</row>
    <row r="558" spans="1:35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</row>
    <row r="559" spans="1:35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</row>
    <row r="560" spans="1:35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</row>
    <row r="561" spans="1:35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</row>
    <row r="562" spans="1:35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</row>
    <row r="563" spans="1:35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</row>
    <row r="564" spans="1:35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</row>
    <row r="565" spans="1:35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</row>
    <row r="566" spans="1:35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</row>
    <row r="567" spans="1:35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</row>
    <row r="568" spans="1:35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</row>
    <row r="569" spans="1:35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</row>
    <row r="570" spans="1:35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</row>
    <row r="571" spans="1:35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</row>
    <row r="572" spans="1:35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</row>
    <row r="573" spans="1:35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</row>
    <row r="574" spans="1:35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</row>
    <row r="575" spans="1:35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</row>
    <row r="576" spans="1:35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</row>
    <row r="577" spans="1:35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</row>
    <row r="578" spans="1:35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</row>
    <row r="579" spans="1:35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</row>
    <row r="580" spans="1:35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</row>
    <row r="581" spans="1:35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</row>
    <row r="582" spans="1:35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</row>
    <row r="583" spans="1:35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</row>
    <row r="584" spans="1:35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</row>
    <row r="585" spans="1:35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</row>
    <row r="586" spans="1:35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</row>
    <row r="587" spans="1:35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</row>
    <row r="588" spans="1:35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</row>
    <row r="589" spans="1:35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</row>
    <row r="590" spans="1:35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</row>
    <row r="591" spans="1:35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</row>
    <row r="592" spans="1:35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</row>
    <row r="593" spans="1:35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</row>
    <row r="594" spans="1:35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</row>
    <row r="595" spans="1:35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</row>
    <row r="596" spans="1:35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</row>
    <row r="597" spans="1:35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</row>
    <row r="598" spans="1:35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</row>
    <row r="599" spans="1:35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</row>
    <row r="600" spans="1:35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</row>
    <row r="601" spans="1:35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</row>
    <row r="602" spans="1:35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</row>
    <row r="603" spans="1:35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</row>
    <row r="604" spans="1:35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</row>
    <row r="605" spans="1:35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</row>
    <row r="606" spans="1:35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</row>
    <row r="607" spans="1:35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</row>
    <row r="608" spans="1:35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</row>
    <row r="609" spans="1:35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</row>
    <row r="610" spans="1:35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</row>
    <row r="611" spans="1:35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</row>
    <row r="612" spans="1:35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</row>
    <row r="613" spans="1:35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</row>
    <row r="614" spans="1:35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</row>
    <row r="615" spans="1:35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</row>
    <row r="616" spans="1:35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</row>
    <row r="617" spans="1:35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</row>
    <row r="618" spans="1:35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spans="1:35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spans="1:35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</row>
    <row r="621" spans="1:35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</row>
    <row r="622" spans="1:35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</row>
    <row r="623" spans="1:35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</row>
    <row r="624" spans="1:35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</row>
    <row r="625" spans="1:35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</row>
    <row r="626" spans="1:35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</row>
    <row r="627" spans="1:35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</row>
    <row r="628" spans="1:35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</row>
    <row r="629" spans="1:35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</row>
    <row r="630" spans="1:35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</row>
    <row r="631" spans="1:35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</row>
    <row r="632" spans="1:35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</row>
    <row r="633" spans="1:35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</row>
    <row r="634" spans="1:35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</row>
    <row r="635" spans="1:35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</row>
    <row r="636" spans="1:35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</row>
    <row r="637" spans="1:35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</row>
    <row r="638" spans="1:35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</row>
    <row r="639" spans="1:35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</row>
    <row r="640" spans="1:35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</row>
    <row r="641" spans="1:35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</row>
    <row r="642" spans="1:35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</row>
    <row r="643" spans="1:35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</row>
    <row r="644" spans="1:35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</row>
    <row r="645" spans="1:35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</row>
    <row r="646" spans="1:35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</row>
    <row r="647" spans="1:35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</row>
    <row r="648" spans="1:35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</row>
    <row r="649" spans="1:35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</row>
    <row r="650" spans="1:35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</row>
    <row r="651" spans="1:35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</row>
    <row r="652" spans="1:35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</row>
    <row r="653" spans="1:35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</row>
    <row r="654" spans="1:35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</row>
    <row r="655" spans="1:35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</row>
    <row r="656" spans="1:35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</row>
    <row r="657" spans="1:35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</row>
    <row r="658" spans="1:35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</row>
    <row r="659" spans="1:35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</row>
    <row r="660" spans="1:35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</row>
    <row r="661" spans="1:35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</row>
    <row r="662" spans="1:35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</row>
    <row r="663" spans="1:35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</row>
    <row r="664" spans="1:35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</row>
    <row r="665" spans="1:35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</row>
    <row r="666" spans="1:35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</row>
    <row r="667" spans="1:35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</row>
    <row r="668" spans="1:35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</row>
    <row r="669" spans="1:35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</row>
    <row r="670" spans="1:35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</row>
    <row r="671" spans="1:35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</row>
    <row r="672" spans="1:35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</row>
    <row r="673" spans="1:35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</row>
    <row r="674" spans="1:35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</row>
    <row r="675" spans="1:35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</row>
    <row r="676" spans="1:35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</row>
    <row r="677" spans="1:35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</row>
    <row r="678" spans="1:35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</row>
    <row r="679" spans="1:35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</row>
    <row r="680" spans="1:35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</row>
    <row r="681" spans="1:35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</row>
    <row r="682" spans="1:35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</row>
    <row r="683" spans="1:35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</row>
    <row r="684" spans="1:35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</row>
    <row r="685" spans="1:35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</row>
    <row r="686" spans="1:35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</row>
    <row r="687" spans="1:35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</row>
    <row r="688" spans="1:35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</row>
    <row r="689" spans="1:35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</row>
    <row r="690" spans="1:35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</row>
    <row r="691" spans="1:35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</row>
    <row r="692" spans="1:35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</row>
    <row r="693" spans="1:35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</row>
    <row r="694" spans="1:35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</row>
    <row r="695" spans="1:35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</row>
    <row r="696" spans="1:35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</row>
    <row r="697" spans="1:35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</row>
    <row r="698" spans="1:35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</row>
    <row r="699" spans="1:35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</row>
    <row r="700" spans="1:35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</row>
    <row r="701" spans="1:35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</row>
    <row r="702" spans="1:35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</row>
    <row r="703" spans="1:35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</row>
    <row r="704" spans="1:35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</row>
    <row r="705" spans="1:35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</row>
    <row r="706" spans="1:35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</row>
    <row r="707" spans="1:35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</row>
    <row r="708" spans="1:35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</row>
    <row r="709" spans="1:35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</row>
    <row r="710" spans="1:35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</row>
    <row r="711" spans="1:35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</row>
    <row r="712" spans="1:35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</row>
    <row r="713" spans="1:35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</row>
    <row r="714" spans="1:35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</row>
    <row r="715" spans="1:35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</row>
    <row r="716" spans="1:35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</row>
    <row r="717" spans="1:35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</row>
    <row r="718" spans="1:35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</row>
    <row r="719" spans="1:35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</row>
    <row r="720" spans="1:35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</row>
    <row r="721" spans="1:35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</row>
    <row r="722" spans="1:35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</row>
    <row r="723" spans="1:35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</row>
    <row r="724" spans="1:35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</row>
    <row r="725" spans="1:35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</row>
    <row r="726" spans="1:35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</row>
    <row r="727" spans="1:35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</row>
    <row r="728" spans="1:35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</row>
    <row r="729" spans="1:35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</row>
    <row r="730" spans="1:35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</row>
    <row r="731" spans="1:35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</row>
    <row r="732" spans="1:35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</row>
    <row r="733" spans="1:35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</row>
    <row r="734" spans="1:35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</row>
    <row r="735" spans="1:35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</row>
    <row r="736" spans="1:35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</row>
    <row r="737" spans="1:35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</row>
    <row r="738" spans="1:35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</row>
    <row r="739" spans="1:35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</row>
    <row r="740" spans="1:35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</row>
    <row r="741" spans="1:35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</row>
    <row r="742" spans="1:35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</row>
    <row r="743" spans="1:35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</row>
    <row r="744" spans="1:35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</row>
    <row r="745" spans="1:35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</row>
    <row r="746" spans="1:35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</row>
    <row r="747" spans="1:35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</row>
    <row r="748" spans="1:35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</row>
    <row r="749" spans="1:35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</row>
    <row r="750" spans="1:35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</row>
    <row r="751" spans="1:35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</row>
    <row r="752" spans="1:35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</row>
    <row r="753" spans="1:35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</row>
    <row r="754" spans="1:35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</row>
    <row r="755" spans="1:35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</row>
    <row r="756" spans="1:35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</row>
    <row r="757" spans="1:35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</row>
    <row r="758" spans="1:35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</row>
    <row r="759" spans="1:35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</row>
    <row r="760" spans="1:35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</row>
    <row r="761" spans="1:35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</row>
    <row r="762" spans="1:35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</row>
    <row r="763" spans="1:35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</row>
    <row r="764" spans="1:35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</row>
    <row r="765" spans="1:35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</row>
    <row r="766" spans="1:35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</row>
    <row r="767" spans="1:35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</row>
    <row r="768" spans="1:35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</row>
    <row r="769" spans="1:35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</row>
    <row r="770" spans="1:35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</row>
    <row r="771" spans="1:35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</row>
    <row r="772" spans="1:35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</row>
    <row r="773" spans="1:35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</row>
    <row r="774" spans="1:35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</row>
    <row r="775" spans="1:35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</row>
    <row r="776" spans="1:35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</row>
    <row r="777" spans="1:35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</row>
    <row r="778" spans="1:35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</row>
    <row r="779" spans="1:35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</row>
    <row r="780" spans="1:35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</row>
    <row r="781" spans="1:35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</row>
    <row r="782" spans="1:35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</row>
    <row r="783" spans="1:35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</row>
    <row r="784" spans="1:35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</row>
    <row r="785" spans="1:35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</row>
    <row r="786" spans="1:35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</row>
    <row r="787" spans="1:35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</row>
    <row r="788" spans="1:35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</row>
    <row r="789" spans="1:35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</row>
    <row r="790" spans="1:35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</row>
    <row r="791" spans="1:35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</row>
    <row r="792" spans="1:35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</row>
    <row r="793" spans="1:35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</row>
    <row r="794" spans="1:35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</row>
    <row r="795" spans="1:35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</row>
    <row r="796" spans="1:35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</row>
    <row r="797" spans="1:35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</row>
    <row r="798" spans="1:35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</row>
    <row r="799" spans="1:35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</row>
    <row r="800" spans="1:35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</row>
    <row r="801" spans="1:35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</row>
    <row r="802" spans="1:35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</row>
    <row r="803" spans="1:35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</row>
    <row r="804" spans="1:35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</row>
    <row r="805" spans="1:35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</row>
    <row r="806" spans="1:35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</row>
    <row r="807" spans="1:35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</row>
    <row r="808" spans="1:35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</row>
    <row r="809" spans="1:35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</row>
    <row r="810" spans="1:35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</row>
    <row r="811" spans="1:35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</row>
    <row r="812" spans="1:35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</row>
    <row r="813" spans="1:35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</row>
    <row r="814" spans="1:35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</row>
    <row r="815" spans="1:35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</row>
    <row r="816" spans="1:35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</row>
    <row r="817" spans="1:35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</row>
    <row r="818" spans="1:35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</row>
    <row r="819" spans="1:35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</row>
    <row r="820" spans="1:35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</row>
    <row r="821" spans="1:35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</row>
    <row r="822" spans="1:35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</row>
    <row r="823" spans="1:35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</row>
    <row r="824" spans="1:35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</row>
    <row r="825" spans="1:35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</row>
    <row r="826" spans="1:35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</row>
    <row r="827" spans="1:35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</row>
    <row r="828" spans="1:35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</row>
    <row r="829" spans="1:35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</row>
    <row r="830" spans="1:35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</row>
    <row r="831" spans="1:35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</row>
    <row r="832" spans="1:35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</row>
    <row r="833" spans="1:35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</row>
    <row r="834" spans="1:35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</row>
    <row r="835" spans="1:35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</row>
    <row r="836" spans="1:35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</row>
    <row r="837" spans="1:35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</row>
    <row r="838" spans="1:35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</row>
    <row r="839" spans="1:35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</row>
    <row r="840" spans="1:35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</row>
    <row r="841" spans="1:35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</row>
    <row r="842" spans="1:35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</row>
    <row r="843" spans="1:35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</row>
    <row r="844" spans="1:35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</row>
    <row r="845" spans="1:35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</row>
    <row r="846" spans="1:35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</row>
    <row r="847" spans="1:35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</row>
    <row r="848" spans="1:35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</row>
    <row r="849" spans="1:35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</row>
    <row r="850" spans="1:35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</row>
    <row r="851" spans="1:35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</row>
    <row r="852" spans="1:35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</row>
    <row r="853" spans="1:35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</row>
    <row r="854" spans="1:35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</row>
    <row r="855" spans="1:35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</row>
    <row r="856" spans="1:35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</row>
    <row r="857" spans="1:35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</row>
    <row r="858" spans="1:35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</row>
    <row r="859" spans="1:35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</row>
    <row r="860" spans="1:35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</row>
    <row r="861" spans="1:35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</row>
    <row r="862" spans="1:35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</row>
    <row r="863" spans="1:35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</row>
    <row r="864" spans="1:35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</row>
    <row r="865" spans="1:35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</row>
    <row r="866" spans="1:35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</row>
    <row r="867" spans="1:35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</row>
    <row r="868" spans="1:35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</row>
    <row r="869" spans="1:35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</row>
    <row r="870" spans="1:35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</row>
    <row r="871" spans="1:35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</row>
    <row r="872" spans="1:35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</row>
    <row r="873" spans="1:35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</row>
    <row r="874" spans="1:35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</row>
    <row r="875" spans="1:35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</row>
    <row r="876" spans="1:35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</row>
    <row r="877" spans="1:35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</row>
    <row r="878" spans="1:35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</row>
    <row r="879" spans="1:35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</row>
    <row r="880" spans="1:35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</row>
    <row r="881" spans="1:35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</row>
    <row r="882" spans="1:35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</row>
    <row r="883" spans="1:35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</row>
    <row r="884" spans="1:35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</row>
    <row r="885" spans="1:35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</row>
    <row r="886" spans="1:35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</row>
    <row r="887" spans="1:35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</row>
    <row r="888" spans="1:35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</row>
    <row r="889" spans="1:35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</row>
    <row r="890" spans="1:35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</row>
    <row r="891" spans="1:35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</row>
    <row r="892" spans="1:35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</row>
    <row r="893" spans="1:35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</row>
    <row r="894" spans="1:35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</row>
    <row r="895" spans="1:35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</row>
    <row r="896" spans="1:35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</row>
    <row r="897" spans="1:35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</row>
    <row r="898" spans="1:35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</row>
    <row r="899" spans="1:35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</row>
    <row r="900" spans="1:35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</row>
    <row r="901" spans="1:35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</row>
    <row r="902" spans="1:35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</row>
    <row r="903" spans="1:35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</row>
    <row r="904" spans="1:35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</row>
    <row r="905" spans="1:35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</row>
    <row r="906" spans="1:35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</row>
    <row r="907" spans="1:35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</row>
    <row r="908" spans="1:35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</row>
    <row r="909" spans="1:35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</row>
    <row r="910" spans="1:35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</row>
    <row r="911" spans="1:35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</row>
    <row r="912" spans="1:35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</row>
    <row r="913" spans="1:35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</row>
    <row r="914" spans="1:35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</row>
    <row r="915" spans="1:35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</row>
    <row r="916" spans="1:35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</row>
    <row r="917" spans="1:35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</row>
    <row r="918" spans="1:35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</row>
    <row r="919" spans="1:35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</row>
    <row r="920" spans="1:35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</row>
    <row r="921" spans="1:35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</row>
    <row r="922" spans="1:35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</row>
    <row r="923" spans="1:35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</row>
    <row r="924" spans="1:35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</row>
    <row r="925" spans="1:35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</row>
    <row r="926" spans="1:35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</row>
    <row r="927" spans="1:35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</row>
    <row r="928" spans="1:35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</row>
    <row r="929" spans="1:35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</row>
    <row r="930" spans="1:35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</row>
    <row r="931" spans="1:35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</row>
    <row r="932" spans="1:35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</row>
    <row r="933" spans="1:35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</row>
    <row r="934" spans="1:35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</row>
    <row r="935" spans="1:35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</row>
    <row r="936" spans="1:35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</row>
    <row r="937" spans="1:35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</row>
    <row r="938" spans="1:35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</row>
    <row r="939" spans="1:35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</row>
    <row r="940" spans="1:35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</row>
    <row r="941" spans="1:35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</row>
    <row r="942" spans="1:35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</row>
    <row r="943" spans="1:35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</row>
    <row r="944" spans="1:35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</row>
    <row r="945" spans="1:35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</row>
    <row r="946" spans="1:35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</row>
    <row r="947" spans="1:35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</row>
    <row r="948" spans="1:35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</row>
    <row r="949" spans="1:35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</row>
    <row r="950" spans="1:35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</row>
    <row r="951" spans="1:35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</row>
    <row r="952" spans="1:35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</row>
    <row r="953" spans="1:35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</row>
    <row r="954" spans="1:35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</row>
    <row r="955" spans="1:35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</row>
    <row r="956" spans="1:35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</row>
    <row r="957" spans="1:35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</row>
    <row r="958" spans="1:35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</row>
    <row r="959" spans="1:35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</row>
    <row r="960" spans="1:35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</row>
    <row r="961" spans="1:35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</row>
    <row r="962" spans="1:35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</row>
    <row r="963" spans="1:35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</row>
    <row r="964" spans="1:35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</row>
    <row r="965" spans="1:35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</row>
    <row r="966" spans="1:35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</row>
    <row r="967" spans="1:35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</row>
    <row r="968" spans="1:35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</row>
    <row r="969" spans="1:35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</row>
    <row r="970" spans="1:35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</row>
    <row r="971" spans="1:35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</row>
    <row r="972" spans="1:35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</row>
    <row r="973" spans="1:35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</row>
    <row r="974" spans="1:35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</row>
    <row r="975" spans="1:35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</row>
    <row r="976" spans="1:35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</row>
    <row r="977" spans="1:35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</row>
    <row r="978" spans="1:35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</row>
    <row r="979" spans="1:35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</row>
    <row r="980" spans="1:35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</row>
    <row r="981" spans="1:35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</row>
    <row r="982" spans="1:35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</row>
    <row r="983" spans="1:35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</row>
    <row r="984" spans="1:35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</row>
    <row r="985" spans="1:35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</row>
    <row r="986" spans="1:35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</row>
    <row r="987" spans="1:35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</row>
    <row r="988" spans="1:35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</row>
    <row r="989" spans="1:35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</row>
    <row r="990" spans="1:35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</row>
    <row r="991" spans="1:35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</row>
    <row r="992" spans="1:35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</row>
    <row r="993" spans="1:35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</row>
    <row r="994" spans="1:35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</row>
    <row r="995" spans="1:35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</row>
    <row r="996" spans="1:35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</row>
    <row r="997" spans="1:35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</row>
    <row r="998" spans="1:35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</row>
    <row r="999" spans="1:35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</row>
    <row r="1000" spans="1:35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About</vt:lpstr>
      <vt:lpstr>Refineries</vt:lpstr>
      <vt:lpstr>Scaling Parameters</vt:lpstr>
      <vt:lpstr>Pipelines &amp; Military</vt:lpstr>
      <vt:lpstr>AEO Table 73</vt:lpstr>
      <vt:lpstr>Data</vt:lpstr>
      <vt:lpstr>Mining Breakdown</vt:lpstr>
      <vt:lpstr>BIFUbC-electricity</vt:lpstr>
      <vt:lpstr>BIFUbC-coal</vt:lpstr>
      <vt:lpstr>BIFUbC-natural-gas</vt:lpstr>
      <vt:lpstr>BIFUbC-biomass</vt:lpstr>
      <vt:lpstr>BIFUbC-petroleum-diesel</vt:lpstr>
      <vt:lpstr>BIFUbC-heat</vt:lpstr>
      <vt:lpstr>BIFUbC-crude-oil</vt:lpstr>
      <vt:lpstr>BIFUbC-heavy-or-residual-oil</vt:lpstr>
      <vt:lpstr>BIFUbC-LPG-propane-or-butane</vt:lpstr>
      <vt:lpstr>BIFUbC-hydrogen</vt:lpstr>
      <vt:lpstr>gal_per_barrel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2014-03-20T21:01:41Z</dcterms:created>
  <dcterms:modified xsi:type="dcterms:W3CDTF">2020-12-15T18:21:13Z</dcterms:modified>
</cp:coreProperties>
</file>