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C:\Users\mmahajan\Documents\eps-oregon\InputData\elec\BCpUC\"/>
    </mc:Choice>
  </mc:AlternateContent>
  <xr:revisionPtr revIDLastSave="0" documentId="13_ncr:1_{CD83BBC7-696E-4685-844D-838E6579DF9C}" xr6:coauthVersionLast="47" xr6:coauthVersionMax="47" xr10:uidLastSave="{00000000-0000-0000-0000-000000000000}"/>
  <bookViews>
    <workbookView xWindow="-120" yWindow="-120" windowWidth="29040" windowHeight="17640" xr2:uid="{00000000-000D-0000-FFFF-FFFF00000000}"/>
  </bookViews>
  <sheets>
    <sheet name="About" sheetId="2" r:id="rId1"/>
    <sheet name="NREL ATB" sheetId="6" r:id="rId2"/>
    <sheet name="Balance of System Calculations" sheetId="5" r:id="rId3"/>
    <sheet name="Calibration Check" sheetId="7" r:id="rId4"/>
    <sheet name="BCpUC" sheetId="3" r:id="rId5"/>
    <sheet name="BBoSCpUC"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4" l="1"/>
  <c r="R2" i="4"/>
  <c r="C10" i="7"/>
  <c r="C2" i="4" s="1"/>
  <c r="D10" i="7"/>
  <c r="D2" i="4" s="1"/>
  <c r="E10" i="7"/>
  <c r="E2" i="4" s="1"/>
  <c r="F10" i="7"/>
  <c r="F2" i="4" s="1"/>
  <c r="G10" i="7"/>
  <c r="G2" i="4" s="1"/>
  <c r="H10" i="7"/>
  <c r="H2" i="4" s="1"/>
  <c r="I10" i="7"/>
  <c r="I2" i="4" s="1"/>
  <c r="J10" i="7"/>
  <c r="J2" i="4" s="1"/>
  <c r="K10" i="7"/>
  <c r="K2" i="4" s="1"/>
  <c r="L10" i="7"/>
  <c r="L2" i="4" s="1"/>
  <c r="M10" i="7"/>
  <c r="M2" i="4" s="1"/>
  <c r="N10" i="7"/>
  <c r="N2" i="4" s="1"/>
  <c r="O10" i="7"/>
  <c r="O2" i="4" s="1"/>
  <c r="P10" i="7"/>
  <c r="P2" i="4" s="1"/>
  <c r="Q10" i="7"/>
  <c r="R10" i="7"/>
  <c r="S10" i="7"/>
  <c r="S2" i="4" s="1"/>
  <c r="T10" i="7"/>
  <c r="T2" i="4" s="1"/>
  <c r="U10" i="7"/>
  <c r="U2" i="4" s="1"/>
  <c r="V10" i="7"/>
  <c r="V2" i="4" s="1"/>
  <c r="W10" i="7"/>
  <c r="W2" i="4" s="1"/>
  <c r="X10" i="7"/>
  <c r="X2" i="4" s="1"/>
  <c r="Y10" i="7"/>
  <c r="Y2" i="4" s="1"/>
  <c r="Z10" i="7"/>
  <c r="Z2" i="4" s="1"/>
  <c r="AA10" i="7"/>
  <c r="AA2" i="4" s="1"/>
  <c r="AB10" i="7"/>
  <c r="AB2" i="4" s="1"/>
  <c r="AC10" i="7"/>
  <c r="AC2" i="4" s="1"/>
  <c r="AD10" i="7"/>
  <c r="AD2" i="4" s="1"/>
  <c r="AE10" i="7"/>
  <c r="AE2" i="4" s="1"/>
  <c r="AF10" i="7"/>
  <c r="AF2" i="4" s="1"/>
  <c r="B10" i="7"/>
  <c r="B2" i="4" s="1"/>
  <c r="B2"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D23" i="5"/>
  <c r="D22" i="5"/>
  <c r="D24" i="5" l="1"/>
  <c r="D25" i="5" s="1"/>
  <c r="D26" i="5" s="1"/>
  <c r="B29" i="3" l="1"/>
  <c r="B23" i="3"/>
  <c r="B31" i="3"/>
  <c r="B2" i="3"/>
  <c r="B18" i="3"/>
  <c r="B26" i="3"/>
  <c r="B24" i="3"/>
  <c r="B32" i="3"/>
  <c r="B21" i="3" l="1"/>
  <c r="B16" i="3"/>
  <c r="B15" i="3"/>
  <c r="B13" i="3"/>
  <c r="B27" i="3"/>
  <c r="B30" i="3"/>
  <c r="B28" i="3"/>
  <c r="B19" i="3"/>
  <c r="B25" i="3"/>
  <c r="B22" i="3"/>
  <c r="B20" i="3"/>
  <c r="B17" i="3"/>
  <c r="B14" i="3"/>
  <c r="B9" i="3"/>
  <c r="B6" i="3"/>
  <c r="B3" i="3"/>
  <c r="B4" i="3"/>
  <c r="B5" i="3"/>
  <c r="B7" i="3"/>
  <c r="B8" i="3"/>
  <c r="B10" i="3"/>
  <c r="B11" i="3"/>
  <c r="B12" i="3"/>
</calcChain>
</file>

<file path=xl/sharedStrings.xml><?xml version="1.0" encoding="utf-8"?>
<sst xmlns="http://schemas.openxmlformats.org/spreadsheetml/2006/main" count="113" uniqueCount="97">
  <si>
    <t>Year</t>
  </si>
  <si>
    <t>$/kWh</t>
  </si>
  <si>
    <t>Sources:</t>
  </si>
  <si>
    <t>Battery cost projections per kWh</t>
  </si>
  <si>
    <t>Rocky Mountain Institute</t>
  </si>
  <si>
    <t>The Economics of Grid Defection</t>
  </si>
  <si>
    <t>Page 61, First Table, "Li-ion Battery Capital Cost"</t>
  </si>
  <si>
    <t>http://www.rmi.org/electricity_grid_defection</t>
  </si>
  <si>
    <t>2010 Battery Costs per kW</t>
  </si>
  <si>
    <t>Sandia National Laboratory</t>
  </si>
  <si>
    <t>DOE/EPRI 2013 Electricity Storage Handbook in Collaboration with NRECA</t>
  </si>
  <si>
    <t>http://www.sandia.gov/ess/publications/SAND2013-5131.pdf</t>
  </si>
  <si>
    <t>Page B-45, Table B-28</t>
  </si>
  <si>
    <t>Battery Cost ($/MW)</t>
  </si>
  <si>
    <t>Note:</t>
  </si>
  <si>
    <t>See "cpi.xlsx" in the InputData folder for source information.</t>
  </si>
  <si>
    <t>BCpUC Battery Cost per Unit Capacity</t>
  </si>
  <si>
    <t>Used to calculate battery storage deployment. Only the first year of this time series</t>
  </si>
  <si>
    <t xml:space="preserve">input variable is used, and the remaining years are handled via endogenous </t>
  </si>
  <si>
    <t>learning.</t>
  </si>
  <si>
    <t>BCpUC Battery Balance of System Cost per Unit Capacity</t>
  </si>
  <si>
    <t>Unit: $/MW</t>
  </si>
  <si>
    <t>Balance of System</t>
  </si>
  <si>
    <t>Table 3. Detailed Cost Breakdown for a 60-MW U.S. Li-ion Standalone Storage System with Durations of 0.5–4 Hours</t>
  </si>
  <si>
    <t>60-MW, 4-hour Duration, 240-MWh</t>
  </si>
  <si>
    <t>60-MW, 2-hour Duration, 120-MWh</t>
  </si>
  <si>
    <t>60-MW, 1-hour Duration, 60-MWh</t>
  </si>
  <si>
    <t>60-MW, 0.5-hour Duration, 30-MWh</t>
  </si>
  <si>
    <t>Li-ion battery</t>
  </si>
  <si>
    <t>Battery central inverter</t>
  </si>
  <si>
    <t>Structural BOS</t>
  </si>
  <si>
    <t>Electrical BOS</t>
  </si>
  <si>
    <t>EPC overhead</t>
  </si>
  <si>
    <t>Sales tax</t>
  </si>
  <si>
    <t>∑ EPC cost</t>
  </si>
  <si>
    <t>Land acquisition</t>
  </si>
  <si>
    <t>Permitting fee</t>
  </si>
  <si>
    <t>Interconnection fee</t>
  </si>
  <si>
    <t>Contingency</t>
  </si>
  <si>
    <t>Developer overhead</t>
  </si>
  <si>
    <t>EPC/developer net profit</t>
  </si>
  <si>
    <t>∑ Developer cost</t>
  </si>
  <si>
    <t>Total Cost ($)</t>
  </si>
  <si>
    <t>$/W</t>
  </si>
  <si>
    <t>Total Cost</t>
  </si>
  <si>
    <t>Model Component</t>
  </si>
  <si>
    <t>Installation labor &amp; equipment</t>
  </si>
  <si>
    <t>Balance of System Costs</t>
  </si>
  <si>
    <t>https://www.nrel.gov/docs/fy19osti/71714.pdf</t>
  </si>
  <si>
    <t>Page 12, Table 3</t>
  </si>
  <si>
    <t>National Renewable Energy Laboratory</t>
  </si>
  <si>
    <t>2018 U.S. Utility-Scale Photovoltaics Plus-Energy Storage System Costs Benchmark</t>
  </si>
  <si>
    <t>Only the battery cost is affected by endogenous learning.  The "Balance of System"</t>
  </si>
  <si>
    <t>costs are read directly from this variable and are not modified via endogenous learning</t>
  </si>
  <si>
    <t>inside the simulator.</t>
  </si>
  <si>
    <t>We use the largest (4-hour duration) for our estimate.</t>
  </si>
  <si>
    <t>Balance of System (excl. sales tax)</t>
  </si>
  <si>
    <t>Sales tax on balance of system elements</t>
  </si>
  <si>
    <t>The "balance of system" should include all costs the utility must pay to purchase and</t>
  </si>
  <si>
    <t>install the battery system, apart from the batteries themselves (and apart from sales</t>
  </si>
  <si>
    <t>tax on the batteries).  This includes the inverter, labor, etc.</t>
  </si>
  <si>
    <t>Currency Adjustment</t>
  </si>
  <si>
    <t>2010 to 2012 USD</t>
  </si>
  <si>
    <t>We adjust currency using the following conversion factors:</t>
  </si>
  <si>
    <t>2018 $/W</t>
  </si>
  <si>
    <t>2018 $/MW</t>
  </si>
  <si>
    <t>2018 to 2012 USD</t>
  </si>
  <si>
    <t>2012 $/MW</t>
  </si>
  <si>
    <t>For the U.S. model, we assume the balance of system costs remain constant throughout the model run.</t>
  </si>
  <si>
    <t>For  15-year life (values in 2019$):</t>
  </si>
  <si>
    <t>Techno-Economic Cost and Performance Parameters</t>
  </si>
  <si>
    <t>CAPEX ($/kW)</t>
  </si>
  <si>
    <t>2Hr Battery Storage - Advanced</t>
  </si>
  <si>
    <t>2Hr Battery Storage - Moderate</t>
  </si>
  <si>
    <t>2Hr Battery Storage - Conservative</t>
  </si>
  <si>
    <t>4Hr Battery Storage - Advanced</t>
  </si>
  <si>
    <t>4Hr Battery Storage - Moderate</t>
  </si>
  <si>
    <t>4Hr Battery Storage - Conservative</t>
  </si>
  <si>
    <t>6Hr Battery Storage - Advanced</t>
  </si>
  <si>
    <t>6Hr Battery Storage - Moderate</t>
  </si>
  <si>
    <t>6Hr Battery Storage - Conservative</t>
  </si>
  <si>
    <t>8Hr Battery Storage - Advanced</t>
  </si>
  <si>
    <t>8Hr Battery Storage - Moderate</t>
  </si>
  <si>
    <t>8Hr Battery Storage - Conservative</t>
  </si>
  <si>
    <t>10Hr Battery Storage - Advanced</t>
  </si>
  <si>
    <t>10Hr Battery Storage - Moderate</t>
  </si>
  <si>
    <t>10Hr Battery Storage - Conservative</t>
  </si>
  <si>
    <t>Capital Costs</t>
  </si>
  <si>
    <t>Annual Technology Baseline</t>
  </si>
  <si>
    <t>https://atb.nrel.gov/</t>
  </si>
  <si>
    <t>Utility-Scale Battery Storage tab, CAPEX, Moderate scenario</t>
  </si>
  <si>
    <t>ATB Total Battery Cost ($/MW)</t>
  </si>
  <si>
    <t>EPS Total Battery Cost ($/MW)</t>
  </si>
  <si>
    <t>Time (Time)</t>
  </si>
  <si>
    <t>Battery Cost per Unit Capacity : MostRecentRun</t>
  </si>
  <si>
    <t>Difference</t>
  </si>
  <si>
    <t>*The graph below shows battery prices in the EPS vs. the ATB if we assume the balance of system costs holds constant through 2050. We use the difference between these prices and the actual ATB prices to adjust the balance of system costs through 2050 so that we are calibrated to NREL.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</si>
</sst>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0"/>
    <numFmt numFmtId="167"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2"/>
      <color theme="4"/>
      <name val="Calibri"/>
      <family val="2"/>
      <scheme val="minor"/>
    </font>
    <font>
      <sz val="9"/>
      <color theme="1"/>
      <name val="Calibri"/>
      <family val="2"/>
      <scheme val="minor"/>
    </font>
    <font>
      <b/>
      <sz val="9"/>
      <color theme="1"/>
      <name val="Calibri"/>
      <family val="2"/>
      <scheme val="minor"/>
    </font>
    <font>
      <b/>
      <sz val="11"/>
      <color indexed="8"/>
      <name val="Calibri"/>
      <family val="2"/>
      <scheme val="minor"/>
    </font>
    <font>
      <sz val="11"/>
      <color indexed="8"/>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39997558519241921"/>
        <bgColor indexed="64"/>
      </patternFill>
    </fill>
  </fills>
  <borders count="19">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n">
        <color rgb="FF000000"/>
      </bottom>
      <diagonal/>
    </border>
    <border>
      <left/>
      <right/>
      <top style="thin">
        <color rgb="FF000000"/>
      </top>
      <bottom/>
      <diagonal/>
    </border>
    <border>
      <left/>
      <right style="thin">
        <color indexed="64"/>
      </right>
      <top/>
      <bottom/>
      <diagonal/>
    </border>
    <border>
      <left/>
      <right style="thin">
        <color indexed="64"/>
      </right>
      <top/>
      <bottom style="thin">
        <color rgb="FF000000"/>
      </bottom>
      <diagonal/>
    </border>
    <border>
      <left/>
      <right style="thin">
        <color indexed="64"/>
      </right>
      <top style="thin">
        <color rgb="FF000000"/>
      </top>
      <bottom/>
      <diagonal/>
    </border>
    <border>
      <left style="thin">
        <color indexed="64"/>
      </left>
      <right/>
      <top/>
      <bottom/>
      <diagonal/>
    </border>
    <border>
      <left style="thin">
        <color indexed="64"/>
      </left>
      <right/>
      <top/>
      <bottom style="thin">
        <color rgb="FF000000"/>
      </bottom>
      <diagonal/>
    </border>
    <border>
      <left style="thin">
        <color indexed="64"/>
      </left>
      <right/>
      <top style="thin">
        <color rgb="FF000000"/>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8">
    <xf numFmtId="0" fontId="0" fillId="0" borderId="0"/>
    <xf numFmtId="0" fontId="2" fillId="0" borderId="0" applyNumberFormat="0" applyFill="0" applyBorder="0" applyAlignment="0" applyProtection="0"/>
    <xf numFmtId="0" fontId="3" fillId="0" borderId="0" applyNumberFormat="0" applyProtection="0">
      <alignment horizontal="left"/>
    </xf>
    <xf numFmtId="0" fontId="4" fillId="0" borderId="0" applyNumberFormat="0" applyFill="0" applyBorder="0" applyAlignment="0" applyProtection="0"/>
    <xf numFmtId="0" fontId="5" fillId="0" borderId="1" applyNumberFormat="0" applyProtection="0">
      <alignment wrapText="1"/>
    </xf>
    <xf numFmtId="0" fontId="4" fillId="0" borderId="2" applyNumberFormat="0" applyFont="0" applyProtection="0">
      <alignment wrapText="1"/>
    </xf>
    <xf numFmtId="0" fontId="5" fillId="0" borderId="3" applyNumberFormat="0" applyProtection="0">
      <alignment wrapText="1"/>
    </xf>
    <xf numFmtId="0" fontId="4" fillId="0" borderId="4" applyNumberFormat="0" applyProtection="0">
      <alignment vertical="top" wrapText="1"/>
    </xf>
  </cellStyleXfs>
  <cellXfs count="52">
    <xf numFmtId="0" fontId="0" fillId="0" borderId="0" xfId="0"/>
    <xf numFmtId="0" fontId="1" fillId="0" borderId="0" xfId="0" applyFont="1"/>
    <xf numFmtId="0" fontId="1" fillId="2" borderId="0" xfId="0" applyFont="1" applyFill="1"/>
    <xf numFmtId="0" fontId="2" fillId="0" borderId="0" xfId="1"/>
    <xf numFmtId="0" fontId="0" fillId="0" borderId="0" xfId="0" applyAlignment="1">
      <alignment horizontal="left"/>
    </xf>
    <xf numFmtId="0" fontId="0" fillId="0" borderId="0" xfId="0" applyFont="1"/>
    <xf numFmtId="1" fontId="0" fillId="0" borderId="0" xfId="0" applyNumberFormat="1"/>
    <xf numFmtId="0" fontId="1" fillId="0" borderId="0" xfId="0" applyFont="1" applyAlignment="1">
      <alignment horizontal="right"/>
    </xf>
    <xf numFmtId="0" fontId="0" fillId="0" borderId="0" xfId="0"/>
    <xf numFmtId="0" fontId="1" fillId="0" borderId="0" xfId="0" applyFont="1"/>
    <xf numFmtId="0" fontId="0" fillId="0" borderId="0" xfId="0" applyFill="1"/>
    <xf numFmtId="164" fontId="7" fillId="0" borderId="6" xfId="0" applyNumberFormat="1" applyFont="1" applyFill="1" applyBorder="1" applyAlignment="1">
      <alignment horizontal="left" vertical="center" wrapText="1"/>
    </xf>
    <xf numFmtId="165" fontId="7" fillId="0" borderId="6" xfId="0" applyNumberFormat="1" applyFont="1" applyFill="1" applyBorder="1" applyAlignment="1">
      <alignment horizontal="left" vertical="center" wrapText="1"/>
    </xf>
    <xf numFmtId="164" fontId="7" fillId="0" borderId="0" xfId="0" applyNumberFormat="1" applyFont="1" applyFill="1" applyBorder="1" applyAlignment="1">
      <alignment horizontal="left" vertical="top" wrapText="1"/>
    </xf>
    <xf numFmtId="166" fontId="7" fillId="0" borderId="7" xfId="0" applyNumberFormat="1" applyFont="1" applyFill="1" applyBorder="1" applyAlignment="1">
      <alignment horizontal="left" vertical="top" wrapText="1"/>
    </xf>
    <xf numFmtId="166" fontId="7" fillId="0" borderId="9" xfId="0" applyNumberFormat="1" applyFont="1" applyFill="1" applyBorder="1" applyAlignment="1">
      <alignment horizontal="left" vertical="center" wrapText="1"/>
    </xf>
    <xf numFmtId="165" fontId="7" fillId="0" borderId="0" xfId="0" applyNumberFormat="1" applyFont="1" applyFill="1" applyBorder="1" applyAlignment="1">
      <alignment horizontal="left" vertical="top" wrapText="1"/>
    </xf>
    <xf numFmtId="164" fontId="7" fillId="0" borderId="10" xfId="0" applyNumberFormat="1" applyFont="1" applyFill="1" applyBorder="1" applyAlignment="1">
      <alignment horizontal="left" vertical="top" wrapText="1"/>
    </xf>
    <xf numFmtId="164" fontId="7" fillId="0" borderId="12" xfId="0" applyNumberFormat="1" applyFont="1" applyFill="1" applyBorder="1" applyAlignment="1">
      <alignment horizontal="left" vertical="center" wrapText="1"/>
    </xf>
    <xf numFmtId="0" fontId="0" fillId="0" borderId="7" xfId="0" applyFont="1" applyFill="1" applyBorder="1"/>
    <xf numFmtId="0" fontId="7" fillId="0" borderId="7" xfId="0" applyFont="1" applyFill="1" applyBorder="1" applyAlignment="1">
      <alignment horizontal="left" vertical="top" wrapText="1"/>
    </xf>
    <xf numFmtId="0" fontId="7" fillId="0" borderId="9" xfId="0" applyFont="1" applyFill="1" applyBorder="1" applyAlignment="1">
      <alignment horizontal="left" vertical="center" wrapText="1"/>
    </xf>
    <xf numFmtId="0" fontId="1" fillId="0" borderId="13" xfId="0" applyFont="1" applyFill="1" applyBorder="1"/>
    <xf numFmtId="0" fontId="6" fillId="0" borderId="14" xfId="0" applyFont="1" applyFill="1" applyBorder="1" applyAlignment="1">
      <alignment horizontal="left" vertical="top"/>
    </xf>
    <xf numFmtId="0" fontId="1" fillId="0" borderId="14" xfId="0" applyFont="1" applyFill="1" applyBorder="1"/>
    <xf numFmtId="0" fontId="1" fillId="0" borderId="15" xfId="0" applyFont="1" applyFill="1" applyBorder="1"/>
    <xf numFmtId="0" fontId="6" fillId="3" borderId="8" xfId="0" applyFont="1" applyFill="1" applyBorder="1" applyAlignment="1">
      <alignment horizontal="left" vertical="top" wrapText="1"/>
    </xf>
    <xf numFmtId="164" fontId="6" fillId="3" borderId="5" xfId="0" applyNumberFormat="1" applyFont="1" applyFill="1" applyBorder="1" applyAlignment="1">
      <alignment horizontal="left" vertical="top" wrapText="1"/>
    </xf>
    <xf numFmtId="165" fontId="6" fillId="3" borderId="5" xfId="0" applyNumberFormat="1" applyFont="1" applyFill="1" applyBorder="1" applyAlignment="1">
      <alignment horizontal="left" vertical="top" wrapText="1"/>
    </xf>
    <xf numFmtId="166" fontId="6" fillId="3" borderId="8" xfId="0" applyNumberFormat="1" applyFont="1" applyFill="1" applyBorder="1" applyAlignment="1">
      <alignment horizontal="left" vertical="top" wrapText="1"/>
    </xf>
    <xf numFmtId="164" fontId="6" fillId="3" borderId="11" xfId="0" applyNumberFormat="1" applyFont="1" applyFill="1" applyBorder="1" applyAlignment="1">
      <alignment horizontal="left" vertical="top" wrapText="1"/>
    </xf>
    <xf numFmtId="0" fontId="7" fillId="3" borderId="13" xfId="0" applyFont="1" applyFill="1" applyBorder="1" applyAlignment="1">
      <alignment horizontal="left" vertical="top" wrapText="1"/>
    </xf>
    <xf numFmtId="164" fontId="7" fillId="3" borderId="14" xfId="0" applyNumberFormat="1" applyFont="1" applyFill="1" applyBorder="1" applyAlignment="1">
      <alignment horizontal="left" vertical="top" wrapText="1"/>
    </xf>
    <xf numFmtId="165" fontId="7" fillId="3" borderId="14" xfId="0" applyNumberFormat="1" applyFont="1" applyFill="1" applyBorder="1" applyAlignment="1">
      <alignment horizontal="left" vertical="top" wrapText="1"/>
    </xf>
    <xf numFmtId="166" fontId="7" fillId="3" borderId="13" xfId="0" applyNumberFormat="1" applyFont="1" applyFill="1" applyBorder="1" applyAlignment="1">
      <alignment horizontal="left" vertical="top" wrapText="1"/>
    </xf>
    <xf numFmtId="164" fontId="7" fillId="3" borderId="15" xfId="0" applyNumberFormat="1" applyFont="1" applyFill="1" applyBorder="1" applyAlignment="1">
      <alignment horizontal="left" vertical="top" wrapText="1"/>
    </xf>
    <xf numFmtId="0" fontId="1" fillId="4" borderId="0" xfId="0" applyFont="1" applyFill="1"/>
    <xf numFmtId="0" fontId="0" fillId="4" borderId="0" xfId="0" applyFill="1"/>
    <xf numFmtId="0" fontId="7" fillId="0" borderId="0" xfId="0" applyFont="1" applyFill="1" applyBorder="1" applyAlignment="1">
      <alignment horizontal="left" vertical="top"/>
    </xf>
    <xf numFmtId="166" fontId="0" fillId="0" borderId="0" xfId="0" applyNumberFormat="1" applyFill="1"/>
    <xf numFmtId="0" fontId="0" fillId="0" borderId="0" xfId="0" applyFill="1" applyBorder="1"/>
    <xf numFmtId="2" fontId="0" fillId="0" borderId="0" xfId="0" applyNumberFormat="1" applyFill="1"/>
    <xf numFmtId="0" fontId="0" fillId="0" borderId="0" xfId="0" applyFont="1" applyFill="1" applyAlignment="1">
      <alignment horizontal="right"/>
    </xf>
    <xf numFmtId="167" fontId="0" fillId="0" borderId="0" xfId="0" applyNumberFormat="1"/>
    <xf numFmtId="1" fontId="0" fillId="0" borderId="0" xfId="0" applyNumberFormat="1" applyFill="1"/>
    <xf numFmtId="11" fontId="0" fillId="0" borderId="0" xfId="0" applyNumberFormat="1"/>
    <xf numFmtId="0" fontId="1" fillId="0" borderId="16" xfId="0" applyFont="1" applyFill="1" applyBorder="1" applyAlignment="1">
      <alignment horizontal="center"/>
    </xf>
    <xf numFmtId="0" fontId="1" fillId="0" borderId="17" xfId="0" applyFont="1" applyFill="1" applyBorder="1" applyAlignment="1">
      <alignment horizontal="center"/>
    </xf>
    <xf numFmtId="0" fontId="1" fillId="0" borderId="18" xfId="0" applyFont="1" applyFill="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cellXfs>
  <cellStyles count="8">
    <cellStyle name="Body: normal cell" xfId="5" xr:uid="{00000000-0005-0000-0000-000000000000}"/>
    <cellStyle name="Font: Calibri, 9pt regular" xfId="3" xr:uid="{00000000-0005-0000-0000-000001000000}"/>
    <cellStyle name="Footnotes: top row" xfId="7" xr:uid="{00000000-0005-0000-0000-000002000000}"/>
    <cellStyle name="Header: bottom row" xfId="4" xr:uid="{00000000-0005-0000-0000-000003000000}"/>
    <cellStyle name="Hyperlink" xfId="1" builtinId="8"/>
    <cellStyle name="Normal" xfId="0" builtinId="0"/>
    <cellStyle name="Parent row" xfId="6" xr:uid="{00000000-0005-0000-0000-000006000000}"/>
    <cellStyle name="Table title" xfId="2" xr:uid="{00000000-0005-0000-0000-000007000000}"/>
  </cellStyles>
  <dxfs count="0"/>
  <tableStyles count="0" defaultTableStyle="TableStyleMedium2" defaultPivotStyle="PivotStyleLight16"/>
  <colors>
    <mruColors>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ATB</c:v>
          </c:tx>
          <c:spPr>
            <a:ln w="19050" cap="rnd">
              <a:noFill/>
              <a:round/>
            </a:ln>
            <a:effectLst/>
          </c:spPr>
          <c:marker>
            <c:symbol val="circle"/>
            <c:size val="5"/>
            <c:spPr>
              <a:solidFill>
                <a:schemeClr val="accent1"/>
              </a:solidFill>
              <a:ln w="9525">
                <a:solidFill>
                  <a:schemeClr val="accent1"/>
                </a:solidFill>
              </a:ln>
              <a:effectLst/>
            </c:spPr>
          </c:marker>
          <c:xVal>
            <c:numRef>
              <c:f>'Calibration Check'!$B$1:$AF$1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Check'!$B$2:$AF$2</c:f>
              <c:numCache>
                <c:formatCode>0</c:formatCode>
                <c:ptCount val="31"/>
                <c:pt idx="0">
                  <c:v>1363284.234215365</c:v>
                </c:pt>
                <c:pt idx="1">
                  <c:v>1281813.0648399449</c:v>
                </c:pt>
                <c:pt idx="2">
                  <c:v>1200341.8954645249</c:v>
                </c:pt>
                <c:pt idx="3">
                  <c:v>1118870.7260891048</c:v>
                </c:pt>
                <c:pt idx="4">
                  <c:v>1037399.5567136847</c:v>
                </c:pt>
                <c:pt idx="5">
                  <c:v>955928.38733826403</c:v>
                </c:pt>
                <c:pt idx="6">
                  <c:v>921561.47421096952</c:v>
                </c:pt>
                <c:pt idx="7">
                  <c:v>887194.56108367513</c:v>
                </c:pt>
                <c:pt idx="8">
                  <c:v>852827.64795638062</c:v>
                </c:pt>
                <c:pt idx="9">
                  <c:v>818460.734829086</c:v>
                </c:pt>
                <c:pt idx="10">
                  <c:v>784093.82170179195</c:v>
                </c:pt>
                <c:pt idx="11">
                  <c:v>774292.64893051935</c:v>
                </c:pt>
                <c:pt idx="12">
                  <c:v>764491.47615924687</c:v>
                </c:pt>
                <c:pt idx="13">
                  <c:v>754690.30338797462</c:v>
                </c:pt>
                <c:pt idx="14">
                  <c:v>744889.13061670202</c:v>
                </c:pt>
                <c:pt idx="15">
                  <c:v>735087.95784542954</c:v>
                </c:pt>
                <c:pt idx="16">
                  <c:v>725286.78507415717</c:v>
                </c:pt>
                <c:pt idx="17">
                  <c:v>715485.61230288458</c:v>
                </c:pt>
                <c:pt idx="18">
                  <c:v>705684.43953161221</c:v>
                </c:pt>
                <c:pt idx="19">
                  <c:v>695883.26676033961</c:v>
                </c:pt>
                <c:pt idx="20">
                  <c:v>686082.09398906713</c:v>
                </c:pt>
                <c:pt idx="21">
                  <c:v>676280.92121779488</c:v>
                </c:pt>
                <c:pt idx="22">
                  <c:v>666479.74844652251</c:v>
                </c:pt>
                <c:pt idx="23">
                  <c:v>656678.57567524991</c:v>
                </c:pt>
                <c:pt idx="24">
                  <c:v>646877.40290397755</c:v>
                </c:pt>
                <c:pt idx="25">
                  <c:v>637076.2301327053</c:v>
                </c:pt>
                <c:pt idx="26">
                  <c:v>627275.05736143282</c:v>
                </c:pt>
                <c:pt idx="27">
                  <c:v>617473.88459016045</c:v>
                </c:pt>
                <c:pt idx="28">
                  <c:v>607672.71181888808</c:v>
                </c:pt>
                <c:pt idx="29">
                  <c:v>597871.5390476156</c:v>
                </c:pt>
                <c:pt idx="30">
                  <c:v>588070.36627634382</c:v>
                </c:pt>
              </c:numCache>
            </c:numRef>
          </c:yVal>
          <c:smooth val="0"/>
          <c:extLst>
            <c:ext xmlns:c16="http://schemas.microsoft.com/office/drawing/2014/chart" uri="{C3380CC4-5D6E-409C-BE32-E72D297353CC}">
              <c16:uniqueId val="{00000000-010F-4894-AC96-4D2756F137F1}"/>
            </c:ext>
          </c:extLst>
        </c:ser>
        <c:ser>
          <c:idx val="1"/>
          <c:order val="1"/>
          <c:tx>
            <c:v>EPS</c:v>
          </c:tx>
          <c:spPr>
            <a:ln w="25400" cap="rnd">
              <a:noFill/>
              <a:round/>
            </a:ln>
            <a:effectLst/>
          </c:spPr>
          <c:marker>
            <c:symbol val="circle"/>
            <c:size val="5"/>
            <c:spPr>
              <a:solidFill>
                <a:schemeClr val="accent2"/>
              </a:solidFill>
              <a:ln w="9525">
                <a:solidFill>
                  <a:schemeClr val="accent2"/>
                </a:solidFill>
              </a:ln>
              <a:effectLst/>
            </c:spPr>
          </c:marker>
          <c:xVal>
            <c:numRef>
              <c:f>'Calibration Check'!$B$7:$AF$7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Check'!$B$8:$AF$8</c:f>
              <c:numCache>
                <c:formatCode>0.00E+00</c:formatCode>
                <c:ptCount val="31"/>
                <c:pt idx="0">
                  <c:v>1363280</c:v>
                </c:pt>
                <c:pt idx="1">
                  <c:v>1220010</c:v>
                </c:pt>
                <c:pt idx="2">
                  <c:v>1125280</c:v>
                </c:pt>
                <c:pt idx="3">
                  <c:v>1055380</c:v>
                </c:pt>
                <c:pt idx="4" formatCode="General">
                  <c:v>999817</c:v>
                </c:pt>
                <c:pt idx="5" formatCode="General">
                  <c:v>954777</c:v>
                </c:pt>
                <c:pt idx="6" formatCode="General">
                  <c:v>915746</c:v>
                </c:pt>
                <c:pt idx="7" formatCode="General">
                  <c:v>881890</c:v>
                </c:pt>
                <c:pt idx="8" formatCode="General">
                  <c:v>852760</c:v>
                </c:pt>
                <c:pt idx="9" formatCode="General">
                  <c:v>827759</c:v>
                </c:pt>
                <c:pt idx="10" formatCode="General">
                  <c:v>806246</c:v>
                </c:pt>
                <c:pt idx="11" formatCode="General">
                  <c:v>787562</c:v>
                </c:pt>
                <c:pt idx="12" formatCode="General">
                  <c:v>771510</c:v>
                </c:pt>
                <c:pt idx="13" formatCode="General">
                  <c:v>757763</c:v>
                </c:pt>
                <c:pt idx="14" formatCode="General">
                  <c:v>745866</c:v>
                </c:pt>
                <c:pt idx="15" formatCode="General">
                  <c:v>735421</c:v>
                </c:pt>
                <c:pt idx="16" formatCode="General">
                  <c:v>726253</c:v>
                </c:pt>
                <c:pt idx="17" formatCode="General">
                  <c:v>718193</c:v>
                </c:pt>
                <c:pt idx="18" formatCode="General">
                  <c:v>711033</c:v>
                </c:pt>
                <c:pt idx="19" formatCode="General">
                  <c:v>704595</c:v>
                </c:pt>
                <c:pt idx="20" formatCode="General">
                  <c:v>698755</c:v>
                </c:pt>
                <c:pt idx="21" formatCode="General">
                  <c:v>693518</c:v>
                </c:pt>
                <c:pt idx="22" formatCode="General">
                  <c:v>688779</c:v>
                </c:pt>
                <c:pt idx="23" formatCode="General">
                  <c:v>684475</c:v>
                </c:pt>
                <c:pt idx="24" formatCode="General">
                  <c:v>680542</c:v>
                </c:pt>
                <c:pt idx="25" formatCode="General">
                  <c:v>676930</c:v>
                </c:pt>
                <c:pt idx="26" formatCode="General">
                  <c:v>673607</c:v>
                </c:pt>
                <c:pt idx="27" formatCode="General">
                  <c:v>670531</c:v>
                </c:pt>
                <c:pt idx="28" formatCode="General">
                  <c:v>667670</c:v>
                </c:pt>
                <c:pt idx="29" formatCode="General">
                  <c:v>665003</c:v>
                </c:pt>
                <c:pt idx="30" formatCode="General">
                  <c:v>662505</c:v>
                </c:pt>
              </c:numCache>
            </c:numRef>
          </c:yVal>
          <c:smooth val="0"/>
          <c:extLst>
            <c:ext xmlns:c16="http://schemas.microsoft.com/office/drawing/2014/chart" uri="{C3380CC4-5D6E-409C-BE32-E72D297353CC}">
              <c16:uniqueId val="{00000002-010F-4894-AC96-4D2756F137F1}"/>
            </c:ext>
          </c:extLst>
        </c:ser>
        <c:dLbls>
          <c:showLegendKey val="0"/>
          <c:showVal val="0"/>
          <c:showCatName val="0"/>
          <c:showSerName val="0"/>
          <c:showPercent val="0"/>
          <c:showBubbleSize val="0"/>
        </c:dLbls>
        <c:axId val="1099882032"/>
        <c:axId val="1099884112"/>
      </c:scatterChart>
      <c:valAx>
        <c:axId val="1099882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4112"/>
        <c:crosses val="autoZero"/>
        <c:crossBetween val="midCat"/>
      </c:valAx>
      <c:valAx>
        <c:axId val="1099884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2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650875</xdr:colOff>
      <xdr:row>14</xdr:row>
      <xdr:rowOff>152400</xdr:rowOff>
    </xdr:from>
    <xdr:to>
      <xdr:col>7</xdr:col>
      <xdr:colOff>339725</xdr:colOff>
      <xdr:row>29</xdr:row>
      <xdr:rowOff>133350</xdr:rowOff>
    </xdr:to>
    <xdr:graphicFrame macro="">
      <xdr:nvGraphicFramePr>
        <xdr:cNvPr id="2" name="Chart 1">
          <a:extLst>
            <a:ext uri="{FF2B5EF4-FFF2-40B4-BE49-F238E27FC236}">
              <a16:creationId xmlns:a16="http://schemas.microsoft.com/office/drawing/2014/main" id="{66F8437B-E8B6-4D38-846F-314A7BAF8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rel.gov/docs/fy19osti/71714.pdf" TargetMode="External"/><Relationship Id="rId2" Type="http://schemas.openxmlformats.org/officeDocument/2006/relationships/hyperlink" Target="http://www.sandia.gov/ess/publications/SAND2013-5131.pdf" TargetMode="External"/><Relationship Id="rId1" Type="http://schemas.openxmlformats.org/officeDocument/2006/relationships/hyperlink" Target="http://www.rmi.org/electricity_grid_defec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0"/>
  <sheetViews>
    <sheetView tabSelected="1" workbookViewId="0">
      <selection activeCell="B24" sqref="B24"/>
    </sheetView>
  </sheetViews>
  <sheetFormatPr defaultRowHeight="15" x14ac:dyDescent="0.25"/>
  <cols>
    <col min="2" max="2" width="67.140625" customWidth="1"/>
  </cols>
  <sheetData>
    <row r="1" spans="1:2" x14ac:dyDescent="0.25">
      <c r="A1" s="1" t="s">
        <v>16</v>
      </c>
    </row>
    <row r="2" spans="1:2" s="8" customFormat="1" x14ac:dyDescent="0.25">
      <c r="A2" s="9" t="s">
        <v>20</v>
      </c>
    </row>
    <row r="4" spans="1:2" x14ac:dyDescent="0.25">
      <c r="A4" s="1" t="s">
        <v>2</v>
      </c>
      <c r="B4" s="2" t="s">
        <v>3</v>
      </c>
    </row>
    <row r="5" spans="1:2" x14ac:dyDescent="0.25">
      <c r="B5" t="s">
        <v>4</v>
      </c>
    </row>
    <row r="6" spans="1:2" x14ac:dyDescent="0.25">
      <c r="B6" s="4">
        <v>2014</v>
      </c>
    </row>
    <row r="7" spans="1:2" x14ac:dyDescent="0.25">
      <c r="B7" t="s">
        <v>5</v>
      </c>
    </row>
    <row r="8" spans="1:2" x14ac:dyDescent="0.25">
      <c r="B8" s="3" t="s">
        <v>7</v>
      </c>
    </row>
    <row r="9" spans="1:2" x14ac:dyDescent="0.25">
      <c r="B9" t="s">
        <v>6</v>
      </c>
    </row>
    <row r="11" spans="1:2" x14ac:dyDescent="0.25">
      <c r="B11" s="2" t="s">
        <v>8</v>
      </c>
    </row>
    <row r="12" spans="1:2" x14ac:dyDescent="0.25">
      <c r="B12" t="s">
        <v>9</v>
      </c>
    </row>
    <row r="13" spans="1:2" x14ac:dyDescent="0.25">
      <c r="B13" s="4">
        <v>2013</v>
      </c>
    </row>
    <row r="14" spans="1:2" x14ac:dyDescent="0.25">
      <c r="B14" t="s">
        <v>10</v>
      </c>
    </row>
    <row r="15" spans="1:2" x14ac:dyDescent="0.25">
      <c r="B15" s="3" t="s">
        <v>11</v>
      </c>
    </row>
    <row r="16" spans="1:2" x14ac:dyDescent="0.25">
      <c r="B16" t="s">
        <v>12</v>
      </c>
    </row>
    <row r="17" spans="1:2" s="8" customFormat="1" x14ac:dyDescent="0.25"/>
    <row r="18" spans="1:2" s="8" customFormat="1" x14ac:dyDescent="0.25">
      <c r="B18" s="2" t="s">
        <v>87</v>
      </c>
    </row>
    <row r="19" spans="1:2" s="8" customFormat="1" x14ac:dyDescent="0.25">
      <c r="B19" s="8" t="s">
        <v>50</v>
      </c>
    </row>
    <row r="20" spans="1:2" s="8" customFormat="1" x14ac:dyDescent="0.25">
      <c r="B20" s="4">
        <v>2021</v>
      </c>
    </row>
    <row r="21" spans="1:2" s="8" customFormat="1" x14ac:dyDescent="0.25">
      <c r="B21" s="8" t="s">
        <v>88</v>
      </c>
    </row>
    <row r="22" spans="1:2" s="8" customFormat="1" x14ac:dyDescent="0.25">
      <c r="B22" s="3" t="s">
        <v>89</v>
      </c>
    </row>
    <row r="23" spans="1:2" s="8" customFormat="1" x14ac:dyDescent="0.25">
      <c r="B23" s="8" t="s">
        <v>90</v>
      </c>
    </row>
    <row r="24" spans="1:2" s="8" customFormat="1" x14ac:dyDescent="0.25"/>
    <row r="25" spans="1:2" s="8" customFormat="1" x14ac:dyDescent="0.25">
      <c r="B25" s="2" t="s">
        <v>47</v>
      </c>
    </row>
    <row r="26" spans="1:2" s="8" customFormat="1" x14ac:dyDescent="0.25">
      <c r="B26" s="8" t="s">
        <v>50</v>
      </c>
    </row>
    <row r="27" spans="1:2" s="8" customFormat="1" x14ac:dyDescent="0.25">
      <c r="B27" s="4">
        <v>2018</v>
      </c>
    </row>
    <row r="28" spans="1:2" s="8" customFormat="1" x14ac:dyDescent="0.25">
      <c r="B28" s="8" t="s">
        <v>51</v>
      </c>
    </row>
    <row r="29" spans="1:2" s="8" customFormat="1" x14ac:dyDescent="0.25">
      <c r="B29" s="3" t="s">
        <v>48</v>
      </c>
    </row>
    <row r="30" spans="1:2" s="8" customFormat="1" x14ac:dyDescent="0.25">
      <c r="B30" s="8" t="s">
        <v>49</v>
      </c>
    </row>
    <row r="32" spans="1:2" x14ac:dyDescent="0.25">
      <c r="A32" s="9" t="s">
        <v>14</v>
      </c>
    </row>
    <row r="33" spans="1:2" s="8" customFormat="1" x14ac:dyDescent="0.25">
      <c r="A33" s="5" t="s">
        <v>17</v>
      </c>
    </row>
    <row r="34" spans="1:2" s="8" customFormat="1" x14ac:dyDescent="0.25">
      <c r="A34" s="5" t="s">
        <v>18</v>
      </c>
    </row>
    <row r="35" spans="1:2" s="8" customFormat="1" x14ac:dyDescent="0.25">
      <c r="A35" s="5" t="s">
        <v>19</v>
      </c>
    </row>
    <row r="36" spans="1:2" s="8" customFormat="1" x14ac:dyDescent="0.25">
      <c r="A36" s="5"/>
    </row>
    <row r="37" spans="1:2" s="8" customFormat="1" x14ac:dyDescent="0.25">
      <c r="A37" s="9" t="s">
        <v>22</v>
      </c>
    </row>
    <row r="38" spans="1:2" s="8" customFormat="1" x14ac:dyDescent="0.25">
      <c r="A38" s="5" t="s">
        <v>58</v>
      </c>
    </row>
    <row r="39" spans="1:2" s="8" customFormat="1" x14ac:dyDescent="0.25">
      <c r="A39" s="5" t="s">
        <v>59</v>
      </c>
    </row>
    <row r="40" spans="1:2" s="8" customFormat="1" x14ac:dyDescent="0.25">
      <c r="A40" s="5" t="s">
        <v>60</v>
      </c>
    </row>
    <row r="41" spans="1:2" s="8" customFormat="1" x14ac:dyDescent="0.25">
      <c r="A41" s="5"/>
    </row>
    <row r="42" spans="1:2" s="8" customFormat="1" x14ac:dyDescent="0.25">
      <c r="A42" s="5" t="s">
        <v>52</v>
      </c>
    </row>
    <row r="43" spans="1:2" s="8" customFormat="1" x14ac:dyDescent="0.25">
      <c r="A43" s="5" t="s">
        <v>53</v>
      </c>
    </row>
    <row r="44" spans="1:2" s="8" customFormat="1" x14ac:dyDescent="0.25">
      <c r="A44" s="5" t="s">
        <v>54</v>
      </c>
    </row>
    <row r="45" spans="1:2" s="8" customFormat="1" x14ac:dyDescent="0.25">
      <c r="A45" s="5"/>
    </row>
    <row r="46" spans="1:2" s="8" customFormat="1" x14ac:dyDescent="0.25">
      <c r="A46" s="9" t="s">
        <v>61</v>
      </c>
    </row>
    <row r="47" spans="1:2" x14ac:dyDescent="0.25">
      <c r="A47" s="8" t="s">
        <v>63</v>
      </c>
    </row>
    <row r="48" spans="1:2" x14ac:dyDescent="0.25">
      <c r="A48" s="8">
        <v>1.0549999999999999</v>
      </c>
      <c r="B48" t="s">
        <v>62</v>
      </c>
    </row>
    <row r="49" spans="1:2" s="8" customFormat="1" x14ac:dyDescent="0.25">
      <c r="A49" s="43">
        <v>0.9143273584567535</v>
      </c>
      <c r="B49" s="8" t="s">
        <v>66</v>
      </c>
    </row>
    <row r="50" spans="1:2" x14ac:dyDescent="0.25">
      <c r="A50" s="8" t="s">
        <v>15</v>
      </c>
    </row>
  </sheetData>
  <hyperlinks>
    <hyperlink ref="B8" r:id="rId1" xr:uid="{00000000-0004-0000-0000-000000000000}"/>
    <hyperlink ref="B15" r:id="rId2" xr:uid="{00000000-0004-0000-0000-000001000000}"/>
    <hyperlink ref="B29" r:id="rId3" xr:uid="{CA93FE29-A0A0-406A-B94C-DC5006AB819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64CC9-9418-4067-8396-FD097AFB0A9F}">
  <dimension ref="B1:AK17"/>
  <sheetViews>
    <sheetView workbookViewId="0">
      <selection activeCell="D10" sqref="D10"/>
    </sheetView>
  </sheetViews>
  <sheetFormatPr defaultRowHeight="15" x14ac:dyDescent="0.25"/>
  <cols>
    <col min="5" max="5" width="33.42578125" customWidth="1"/>
  </cols>
  <sheetData>
    <row r="1" spans="2:37" x14ac:dyDescent="0.25">
      <c r="D1" t="s">
        <v>69</v>
      </c>
    </row>
    <row r="2" spans="2:37" x14ac:dyDescent="0.25">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2:37" ht="15" customHeight="1" x14ac:dyDescent="0.25">
      <c r="B3" t="s">
        <v>70</v>
      </c>
      <c r="D3" t="s">
        <v>71</v>
      </c>
      <c r="E3" t="s">
        <v>72</v>
      </c>
      <c r="F3">
        <v>853.45920000000001</v>
      </c>
      <c r="G3">
        <v>810.03484410554597</v>
      </c>
      <c r="H3">
        <v>743.8134</v>
      </c>
      <c r="I3">
        <v>682.56979999999999</v>
      </c>
      <c r="J3">
        <v>621.32619999999997</v>
      </c>
      <c r="K3">
        <v>560.08259999999996</v>
      </c>
      <c r="L3">
        <v>498.839</v>
      </c>
      <c r="M3">
        <v>467.2294</v>
      </c>
      <c r="N3">
        <v>432.65639999999996</v>
      </c>
      <c r="O3">
        <v>401.04679999999996</v>
      </c>
      <c r="P3">
        <v>369.43720000000002</v>
      </c>
      <c r="Q3">
        <v>336.83979999999997</v>
      </c>
      <c r="R3">
        <v>330.91300000000001</v>
      </c>
      <c r="S3">
        <v>324.9862</v>
      </c>
      <c r="T3">
        <v>317.0838</v>
      </c>
      <c r="U3">
        <v>311.15700000000004</v>
      </c>
      <c r="V3">
        <v>304.24239999999998</v>
      </c>
      <c r="W3">
        <v>296.34000000000003</v>
      </c>
      <c r="X3">
        <v>290.41320000000002</v>
      </c>
      <c r="Y3">
        <v>284.4864</v>
      </c>
      <c r="Z3">
        <v>278.55959999999999</v>
      </c>
      <c r="AA3">
        <v>270.65719999999999</v>
      </c>
      <c r="AB3">
        <v>264.73040000000003</v>
      </c>
      <c r="AC3">
        <v>257.81579999999997</v>
      </c>
      <c r="AD3">
        <v>251.88900000000001</v>
      </c>
      <c r="AE3">
        <v>243.98660000000001</v>
      </c>
      <c r="AF3">
        <v>238.0598</v>
      </c>
      <c r="AG3">
        <v>232.13300000000001</v>
      </c>
      <c r="AH3">
        <v>226.2062</v>
      </c>
      <c r="AI3">
        <v>218.30380000000002</v>
      </c>
      <c r="AJ3">
        <v>212.37699999999998</v>
      </c>
      <c r="AK3">
        <v>205.4624</v>
      </c>
    </row>
    <row r="4" spans="2:37" x14ac:dyDescent="0.25">
      <c r="E4" t="s">
        <v>73</v>
      </c>
      <c r="F4">
        <v>853.45920000000001</v>
      </c>
      <c r="G4">
        <v>810.03484410554597</v>
      </c>
      <c r="H4">
        <v>763.3963659907713</v>
      </c>
      <c r="I4">
        <v>716.75788787599708</v>
      </c>
      <c r="J4">
        <v>670.11940976122241</v>
      </c>
      <c r="K4">
        <v>623.48093164644786</v>
      </c>
      <c r="L4">
        <v>576.84245353167319</v>
      </c>
      <c r="M4">
        <v>559.57645200874674</v>
      </c>
      <c r="N4">
        <v>542.31045048582052</v>
      </c>
      <c r="O4">
        <v>525.04444896289397</v>
      </c>
      <c r="P4">
        <v>507.77844743996769</v>
      </c>
      <c r="Q4">
        <v>490.51244591704176</v>
      </c>
      <c r="R4">
        <v>485.22556219218745</v>
      </c>
      <c r="S4">
        <v>479.93867846733315</v>
      </c>
      <c r="T4">
        <v>474.65179474247918</v>
      </c>
      <c r="U4">
        <v>469.36491101762482</v>
      </c>
      <c r="V4">
        <v>464.07802729277068</v>
      </c>
      <c r="W4">
        <v>458.79114356791655</v>
      </c>
      <c r="X4">
        <v>453.50425984306219</v>
      </c>
      <c r="Y4">
        <v>448.21737611820811</v>
      </c>
      <c r="Z4">
        <v>442.9304923933538</v>
      </c>
      <c r="AA4">
        <v>437.64360866849972</v>
      </c>
      <c r="AB4">
        <v>432.35672494364553</v>
      </c>
      <c r="AC4">
        <v>427.06984121879145</v>
      </c>
      <c r="AD4">
        <v>421.78295749393726</v>
      </c>
      <c r="AE4">
        <v>416.49607376908301</v>
      </c>
      <c r="AF4">
        <v>411.20919004422905</v>
      </c>
      <c r="AG4">
        <v>405.92230631937485</v>
      </c>
      <c r="AH4">
        <v>400.63542259452083</v>
      </c>
      <c r="AI4">
        <v>395.34853886966664</v>
      </c>
      <c r="AJ4">
        <v>390.06165514481239</v>
      </c>
      <c r="AK4">
        <v>384.774771419959</v>
      </c>
    </row>
    <row r="5" spans="2:37" x14ac:dyDescent="0.25">
      <c r="E5" t="s">
        <v>74</v>
      </c>
      <c r="F5">
        <v>853.45920000000001</v>
      </c>
      <c r="G5">
        <v>810.03484410554597</v>
      </c>
      <c r="H5">
        <v>784.31320000000005</v>
      </c>
      <c r="I5">
        <v>760.60599999999999</v>
      </c>
      <c r="J5">
        <v>739.86220000000003</v>
      </c>
      <c r="K5">
        <v>717.14280000000008</v>
      </c>
      <c r="L5">
        <v>694.4233999999999</v>
      </c>
      <c r="M5">
        <v>674.37105999999994</v>
      </c>
      <c r="N5">
        <v>654.31871999999998</v>
      </c>
      <c r="O5">
        <v>634.26638000000003</v>
      </c>
      <c r="P5">
        <v>614.21403999999995</v>
      </c>
      <c r="Q5">
        <v>594.1617</v>
      </c>
      <c r="R5">
        <v>594.1617</v>
      </c>
      <c r="S5">
        <v>594.1617</v>
      </c>
      <c r="T5">
        <v>594.1617</v>
      </c>
      <c r="U5">
        <v>594.1617</v>
      </c>
      <c r="V5">
        <v>594.1617</v>
      </c>
      <c r="W5">
        <v>594.1617</v>
      </c>
      <c r="X5">
        <v>594.1617</v>
      </c>
      <c r="Y5">
        <v>594.1617</v>
      </c>
      <c r="Z5">
        <v>594.1617</v>
      </c>
      <c r="AA5">
        <v>594.1617</v>
      </c>
      <c r="AB5">
        <v>594.1617</v>
      </c>
      <c r="AC5">
        <v>594.1617</v>
      </c>
      <c r="AD5">
        <v>594.1617</v>
      </c>
      <c r="AE5">
        <v>594.1617</v>
      </c>
      <c r="AF5">
        <v>594.1617</v>
      </c>
      <c r="AG5">
        <v>594.1617</v>
      </c>
      <c r="AH5">
        <v>594.1617</v>
      </c>
      <c r="AI5">
        <v>594.1617</v>
      </c>
      <c r="AJ5">
        <v>594.1617</v>
      </c>
      <c r="AK5">
        <v>594.1617</v>
      </c>
    </row>
    <row r="6" spans="2:37" x14ac:dyDescent="0.25">
      <c r="E6" t="s">
        <v>75</v>
      </c>
      <c r="F6">
        <v>1434.2856000000002</v>
      </c>
      <c r="G6">
        <v>1363.2842342153651</v>
      </c>
      <c r="H6">
        <v>1249.567</v>
      </c>
      <c r="I6">
        <v>1146.8358000000001</v>
      </c>
      <c r="J6">
        <v>1044.1046000000001</v>
      </c>
      <c r="K6">
        <v>941.37339999999995</v>
      </c>
      <c r="L6">
        <v>838.6422</v>
      </c>
      <c r="M6">
        <v>785.30099999999993</v>
      </c>
      <c r="N6">
        <v>727.02080000000001</v>
      </c>
      <c r="O6">
        <v>673.67959999999994</v>
      </c>
      <c r="P6">
        <v>620.33840000000009</v>
      </c>
      <c r="Q6">
        <v>566.00940000000003</v>
      </c>
      <c r="R6">
        <v>556.13139999999999</v>
      </c>
      <c r="S6">
        <v>546.25340000000006</v>
      </c>
      <c r="T6">
        <v>532.42419999999993</v>
      </c>
      <c r="U6">
        <v>522.5462</v>
      </c>
      <c r="V6">
        <v>511.68039999999996</v>
      </c>
      <c r="W6">
        <v>497.85120000000001</v>
      </c>
      <c r="X6">
        <v>487.97320000000002</v>
      </c>
      <c r="Y6">
        <v>478.09519999999998</v>
      </c>
      <c r="Z6">
        <v>468.21719999999999</v>
      </c>
      <c r="AA6">
        <v>454.38799999999998</v>
      </c>
      <c r="AB6">
        <v>444.51000000000005</v>
      </c>
      <c r="AC6">
        <v>433.64419999999996</v>
      </c>
      <c r="AD6">
        <v>423.76620000000003</v>
      </c>
      <c r="AE6">
        <v>409.93700000000001</v>
      </c>
      <c r="AF6">
        <v>400.05899999999997</v>
      </c>
      <c r="AG6">
        <v>390.18100000000004</v>
      </c>
      <c r="AH6">
        <v>380.303</v>
      </c>
      <c r="AI6">
        <v>366.47380000000004</v>
      </c>
      <c r="AJ6">
        <v>356.59579999999994</v>
      </c>
      <c r="AK6">
        <v>345.73</v>
      </c>
    </row>
    <row r="7" spans="2:37" x14ac:dyDescent="0.25">
      <c r="E7" t="s">
        <v>76</v>
      </c>
      <c r="F7">
        <v>1434.2856000000002</v>
      </c>
      <c r="G7">
        <v>1363.2842342153651</v>
      </c>
      <c r="H7">
        <v>1281.8130648399449</v>
      </c>
      <c r="I7">
        <v>1200.3418954645249</v>
      </c>
      <c r="J7">
        <v>1118.8707260891047</v>
      </c>
      <c r="K7">
        <v>1037.3995567136847</v>
      </c>
      <c r="L7">
        <v>955.92838733826409</v>
      </c>
      <c r="M7">
        <v>921.56147421096955</v>
      </c>
      <c r="N7">
        <v>887.19456108367513</v>
      </c>
      <c r="O7">
        <v>852.82764795638059</v>
      </c>
      <c r="P7">
        <v>818.46073482908605</v>
      </c>
      <c r="Q7">
        <v>784.09382170179197</v>
      </c>
      <c r="R7">
        <v>774.29264893051936</v>
      </c>
      <c r="S7">
        <v>764.49147615924687</v>
      </c>
      <c r="T7">
        <v>754.69030338797461</v>
      </c>
      <c r="U7">
        <v>744.889130616702</v>
      </c>
      <c r="V7">
        <v>735.08795784542951</v>
      </c>
      <c r="W7">
        <v>725.28678507415714</v>
      </c>
      <c r="X7">
        <v>715.48561230288453</v>
      </c>
      <c r="Y7">
        <v>705.68443953161216</v>
      </c>
      <c r="Z7">
        <v>695.88326676033967</v>
      </c>
      <c r="AA7">
        <v>686.08209398906718</v>
      </c>
      <c r="AB7">
        <v>676.28092121779491</v>
      </c>
      <c r="AC7">
        <v>666.47974844652254</v>
      </c>
      <c r="AD7">
        <v>656.67857567524993</v>
      </c>
      <c r="AE7">
        <v>646.87740290397755</v>
      </c>
      <c r="AF7">
        <v>637.07623013270529</v>
      </c>
      <c r="AG7">
        <v>627.2750573614328</v>
      </c>
      <c r="AH7">
        <v>617.47388459016042</v>
      </c>
      <c r="AI7">
        <v>607.67271181888805</v>
      </c>
      <c r="AJ7">
        <v>597.87153904761556</v>
      </c>
      <c r="AK7">
        <v>588.07036627634386</v>
      </c>
    </row>
    <row r="8" spans="2:37" x14ac:dyDescent="0.25">
      <c r="E8" t="s">
        <v>77</v>
      </c>
      <c r="F8">
        <v>1434.2856000000002</v>
      </c>
      <c r="G8">
        <v>1363.2842342153651</v>
      </c>
      <c r="H8">
        <v>1317.7252000000001</v>
      </c>
      <c r="I8">
        <v>1278.2132000000001</v>
      </c>
      <c r="J8">
        <v>1243.6402</v>
      </c>
      <c r="K8">
        <v>1205.116</v>
      </c>
      <c r="L8">
        <v>1166.5917999999999</v>
      </c>
      <c r="M8">
        <v>1129.4505199999999</v>
      </c>
      <c r="N8">
        <v>1092.30924</v>
      </c>
      <c r="O8">
        <v>1055.16796</v>
      </c>
      <c r="P8">
        <v>1018.0266799999999</v>
      </c>
      <c r="Q8">
        <v>980.8854</v>
      </c>
      <c r="R8">
        <v>980.8854</v>
      </c>
      <c r="S8">
        <v>980.8854</v>
      </c>
      <c r="T8">
        <v>980.8854</v>
      </c>
      <c r="U8">
        <v>980.8854</v>
      </c>
      <c r="V8">
        <v>980.8854</v>
      </c>
      <c r="W8">
        <v>980.8854</v>
      </c>
      <c r="X8">
        <v>980.8854</v>
      </c>
      <c r="Y8">
        <v>980.8854</v>
      </c>
      <c r="Z8">
        <v>980.8854</v>
      </c>
      <c r="AA8">
        <v>980.8854</v>
      </c>
      <c r="AB8">
        <v>980.8854</v>
      </c>
      <c r="AC8">
        <v>980.8854</v>
      </c>
      <c r="AD8">
        <v>980.8854</v>
      </c>
      <c r="AE8">
        <v>980.8854</v>
      </c>
      <c r="AF8">
        <v>980.8854</v>
      </c>
      <c r="AG8">
        <v>980.8854</v>
      </c>
      <c r="AH8">
        <v>980.8854</v>
      </c>
      <c r="AI8">
        <v>980.8854</v>
      </c>
      <c r="AJ8">
        <v>980.8854</v>
      </c>
      <c r="AK8">
        <v>980.8854</v>
      </c>
    </row>
    <row r="9" spans="2:37" x14ac:dyDescent="0.25">
      <c r="E9" t="s">
        <v>78</v>
      </c>
      <c r="F9">
        <v>2015.1120000000001</v>
      </c>
      <c r="G9">
        <v>1916.5336243251845</v>
      </c>
      <c r="H9">
        <v>1755.3206</v>
      </c>
      <c r="I9">
        <v>1611.1017999999999</v>
      </c>
      <c r="J9">
        <v>1466.883</v>
      </c>
      <c r="K9">
        <v>1322.6641999999999</v>
      </c>
      <c r="L9">
        <v>1178.4454000000001</v>
      </c>
      <c r="M9">
        <v>1103.3725999999999</v>
      </c>
      <c r="N9">
        <v>1021.3852000000001</v>
      </c>
      <c r="O9">
        <v>946.31239999999991</v>
      </c>
      <c r="P9">
        <v>871.23960000000011</v>
      </c>
      <c r="Q9">
        <v>795.17900000000009</v>
      </c>
      <c r="R9">
        <v>781.34980000000007</v>
      </c>
      <c r="S9">
        <v>767.52060000000006</v>
      </c>
      <c r="T9">
        <v>747.76459999999997</v>
      </c>
      <c r="U9">
        <v>733.93539999999996</v>
      </c>
      <c r="V9">
        <v>719.11839999999995</v>
      </c>
      <c r="W9">
        <v>699.36239999999998</v>
      </c>
      <c r="X9">
        <v>685.53320000000008</v>
      </c>
      <c r="Y9">
        <v>671.70400000000006</v>
      </c>
      <c r="Z9">
        <v>657.87480000000005</v>
      </c>
      <c r="AA9">
        <v>638.11879999999996</v>
      </c>
      <c r="AB9">
        <v>624.28959999999995</v>
      </c>
      <c r="AC9">
        <v>609.47259999999994</v>
      </c>
      <c r="AD9">
        <v>595.64340000000004</v>
      </c>
      <c r="AE9">
        <v>575.88740000000007</v>
      </c>
      <c r="AF9">
        <v>562.05820000000006</v>
      </c>
      <c r="AG9">
        <v>548.22900000000004</v>
      </c>
      <c r="AH9">
        <v>534.39979999999991</v>
      </c>
      <c r="AI9">
        <v>514.64380000000006</v>
      </c>
      <c r="AJ9">
        <v>500.81459999999993</v>
      </c>
      <c r="AK9">
        <v>485.99760000000003</v>
      </c>
    </row>
    <row r="10" spans="2:37" x14ac:dyDescent="0.25">
      <c r="E10" t="s">
        <v>79</v>
      </c>
      <c r="F10">
        <v>2015.1120000000001</v>
      </c>
      <c r="G10">
        <v>1916.5336243251845</v>
      </c>
      <c r="H10">
        <v>1800.2297636891185</v>
      </c>
      <c r="I10">
        <v>1683.9259030530529</v>
      </c>
      <c r="J10">
        <v>1567.6220424169869</v>
      </c>
      <c r="K10">
        <v>1451.3181817809213</v>
      </c>
      <c r="L10">
        <v>1335.0143211448551</v>
      </c>
      <c r="M10">
        <v>1283.5464964131925</v>
      </c>
      <c r="N10">
        <v>1232.0786716815298</v>
      </c>
      <c r="O10">
        <v>1180.610846949867</v>
      </c>
      <c r="P10">
        <v>1129.1430222182044</v>
      </c>
      <c r="Q10">
        <v>1077.6751974865422</v>
      </c>
      <c r="R10">
        <v>1063.3597356688515</v>
      </c>
      <c r="S10">
        <v>1049.0442738511606</v>
      </c>
      <c r="T10">
        <v>1034.7288120334699</v>
      </c>
      <c r="U10">
        <v>1020.413350215779</v>
      </c>
      <c r="V10">
        <v>1006.0978883980883</v>
      </c>
      <c r="W10">
        <v>991.78242658039767</v>
      </c>
      <c r="X10">
        <v>977.46696476270688</v>
      </c>
      <c r="Y10">
        <v>963.15150294501632</v>
      </c>
      <c r="Z10">
        <v>948.83604112732553</v>
      </c>
      <c r="AA10">
        <v>934.52057930963474</v>
      </c>
      <c r="AB10">
        <v>920.20511749194418</v>
      </c>
      <c r="AC10">
        <v>905.8896556742535</v>
      </c>
      <c r="AD10">
        <v>891.57419385656272</v>
      </c>
      <c r="AE10">
        <v>877.25873203887204</v>
      </c>
      <c r="AF10">
        <v>862.94327022118148</v>
      </c>
      <c r="AG10">
        <v>848.62780840349069</v>
      </c>
      <c r="AH10">
        <v>834.31234658580001</v>
      </c>
      <c r="AI10">
        <v>819.99688476810945</v>
      </c>
      <c r="AJ10">
        <v>805.68142295041866</v>
      </c>
      <c r="AK10">
        <v>791.36596113272867</v>
      </c>
    </row>
    <row r="11" spans="2:37" x14ac:dyDescent="0.25">
      <c r="E11" t="s">
        <v>80</v>
      </c>
      <c r="F11">
        <v>2015.1120000000001</v>
      </c>
      <c r="G11">
        <v>1916.5336243251845</v>
      </c>
      <c r="H11">
        <v>1851.1372000000001</v>
      </c>
      <c r="I11">
        <v>1795.8204000000003</v>
      </c>
      <c r="J11">
        <v>1747.4182000000001</v>
      </c>
      <c r="K11">
        <v>1693.0892000000001</v>
      </c>
      <c r="L11">
        <v>1638.7601999999997</v>
      </c>
      <c r="M11">
        <v>1584.52998</v>
      </c>
      <c r="N11">
        <v>1530.2997599999999</v>
      </c>
      <c r="O11">
        <v>1476.0695400000002</v>
      </c>
      <c r="P11">
        <v>1421.8393199999998</v>
      </c>
      <c r="Q11">
        <v>1367.6091000000001</v>
      </c>
      <c r="R11">
        <v>1367.6091000000001</v>
      </c>
      <c r="S11">
        <v>1367.6091000000001</v>
      </c>
      <c r="T11">
        <v>1367.6091000000001</v>
      </c>
      <c r="U11">
        <v>1367.6091000000001</v>
      </c>
      <c r="V11">
        <v>1367.6091000000001</v>
      </c>
      <c r="W11">
        <v>1367.6091000000001</v>
      </c>
      <c r="X11">
        <v>1367.6091000000001</v>
      </c>
      <c r="Y11">
        <v>1367.6091000000001</v>
      </c>
      <c r="Z11">
        <v>1367.6091000000001</v>
      </c>
      <c r="AA11">
        <v>1367.6091000000001</v>
      </c>
      <c r="AB11">
        <v>1367.6091000000001</v>
      </c>
      <c r="AC11">
        <v>1367.6091000000001</v>
      </c>
      <c r="AD11">
        <v>1367.6091000000001</v>
      </c>
      <c r="AE11">
        <v>1367.6091000000001</v>
      </c>
      <c r="AF11">
        <v>1367.6091000000001</v>
      </c>
      <c r="AG11">
        <v>1367.6091000000001</v>
      </c>
      <c r="AH11">
        <v>1367.6091000000001</v>
      </c>
      <c r="AI11">
        <v>1367.6091000000001</v>
      </c>
      <c r="AJ11">
        <v>1367.6091000000001</v>
      </c>
      <c r="AK11">
        <v>1367.6091000000001</v>
      </c>
    </row>
    <row r="12" spans="2:37" x14ac:dyDescent="0.25">
      <c r="E12" t="s">
        <v>81</v>
      </c>
      <c r="F12">
        <v>2595.9384</v>
      </c>
      <c r="G12">
        <v>2469.7830144350037</v>
      </c>
      <c r="H12">
        <v>2261.0742</v>
      </c>
      <c r="I12">
        <v>2075.3678</v>
      </c>
      <c r="J12">
        <v>1889.6614000000002</v>
      </c>
      <c r="K12">
        <v>1703.9549999999999</v>
      </c>
      <c r="L12">
        <v>1518.2485999999999</v>
      </c>
      <c r="M12">
        <v>1421.4441999999999</v>
      </c>
      <c r="N12">
        <v>1315.7495999999999</v>
      </c>
      <c r="O12">
        <v>1218.9451999999999</v>
      </c>
      <c r="P12">
        <v>1122.1408000000001</v>
      </c>
      <c r="Q12">
        <v>1024.3486</v>
      </c>
      <c r="R12">
        <v>1006.5682</v>
      </c>
      <c r="S12">
        <v>988.78780000000006</v>
      </c>
      <c r="T12">
        <v>963.10500000000002</v>
      </c>
      <c r="U12">
        <v>945.32460000000003</v>
      </c>
      <c r="V12">
        <v>926.55639999999994</v>
      </c>
      <c r="W12">
        <v>900.87360000000001</v>
      </c>
      <c r="X12">
        <v>883.09320000000002</v>
      </c>
      <c r="Y12">
        <v>865.31280000000004</v>
      </c>
      <c r="Z12">
        <v>847.53240000000005</v>
      </c>
      <c r="AA12">
        <v>821.84960000000001</v>
      </c>
      <c r="AB12">
        <v>804.06920000000002</v>
      </c>
      <c r="AC12">
        <v>785.30099999999993</v>
      </c>
      <c r="AD12">
        <v>767.52060000000006</v>
      </c>
      <c r="AE12">
        <v>741.83780000000002</v>
      </c>
      <c r="AF12">
        <v>724.05740000000003</v>
      </c>
      <c r="AG12">
        <v>706.27700000000004</v>
      </c>
      <c r="AH12">
        <v>688.49659999999994</v>
      </c>
      <c r="AI12">
        <v>662.81380000000013</v>
      </c>
      <c r="AJ12">
        <v>645.03339999999992</v>
      </c>
      <c r="AK12">
        <v>626.26520000000005</v>
      </c>
    </row>
    <row r="13" spans="2:37" x14ac:dyDescent="0.25">
      <c r="E13" t="s">
        <v>82</v>
      </c>
      <c r="F13">
        <v>2595.9384</v>
      </c>
      <c r="G13">
        <v>2469.7830144350037</v>
      </c>
      <c r="H13">
        <v>2318.6464625382919</v>
      </c>
      <c r="I13">
        <v>2167.5099106415805</v>
      </c>
      <c r="J13">
        <v>2016.3733587448692</v>
      </c>
      <c r="K13">
        <v>1865.236806848158</v>
      </c>
      <c r="L13">
        <v>1714.100254951446</v>
      </c>
      <c r="M13">
        <v>1645.5315186154153</v>
      </c>
      <c r="N13">
        <v>1576.9627822793843</v>
      </c>
      <c r="O13">
        <v>1508.3940459433536</v>
      </c>
      <c r="P13">
        <v>1439.8253096073227</v>
      </c>
      <c r="Q13">
        <v>1371.2565732712924</v>
      </c>
      <c r="R13">
        <v>1352.4268224071834</v>
      </c>
      <c r="S13">
        <v>1333.5970715430744</v>
      </c>
      <c r="T13">
        <v>1314.7673206789655</v>
      </c>
      <c r="U13">
        <v>1295.9375698148563</v>
      </c>
      <c r="V13">
        <v>1277.1078189507473</v>
      </c>
      <c r="W13">
        <v>1258.2780680866383</v>
      </c>
      <c r="X13">
        <v>1239.4483172225291</v>
      </c>
      <c r="Y13">
        <v>1220.6185663584204</v>
      </c>
      <c r="Z13">
        <v>1201.7888154943114</v>
      </c>
      <c r="AA13">
        <v>1182.9590646302022</v>
      </c>
      <c r="AB13">
        <v>1164.1293137660934</v>
      </c>
      <c r="AC13">
        <v>1145.2995629019845</v>
      </c>
      <c r="AD13">
        <v>1126.4698120378753</v>
      </c>
      <c r="AE13">
        <v>1107.6400611737665</v>
      </c>
      <c r="AF13">
        <v>1088.8103103096578</v>
      </c>
      <c r="AG13">
        <v>1069.9805594455486</v>
      </c>
      <c r="AH13">
        <v>1051.1508085814396</v>
      </c>
      <c r="AI13">
        <v>1032.3210577173311</v>
      </c>
      <c r="AJ13">
        <v>1013.4913068532219</v>
      </c>
      <c r="AK13">
        <v>994.66155598911359</v>
      </c>
    </row>
    <row r="14" spans="2:37" x14ac:dyDescent="0.25">
      <c r="E14" t="s">
        <v>83</v>
      </c>
      <c r="F14">
        <v>2595.9384</v>
      </c>
      <c r="G14">
        <v>2469.7830144350037</v>
      </c>
      <c r="H14">
        <v>2384.5492000000004</v>
      </c>
      <c r="I14">
        <v>2313.4276</v>
      </c>
      <c r="J14">
        <v>2251.1962000000003</v>
      </c>
      <c r="K14">
        <v>2181.0624000000003</v>
      </c>
      <c r="L14">
        <v>2110.9285999999997</v>
      </c>
      <c r="M14">
        <v>2039.6094399999999</v>
      </c>
      <c r="N14">
        <v>1968.2902799999999</v>
      </c>
      <c r="O14">
        <v>1896.9711200000002</v>
      </c>
      <c r="P14">
        <v>1825.6519599999999</v>
      </c>
      <c r="Q14">
        <v>1754.3328000000001</v>
      </c>
      <c r="R14">
        <v>1754.3328000000001</v>
      </c>
      <c r="S14">
        <v>1754.3328000000001</v>
      </c>
      <c r="T14">
        <v>1754.3328000000001</v>
      </c>
      <c r="U14">
        <v>1754.3328000000001</v>
      </c>
      <c r="V14">
        <v>1754.3328000000001</v>
      </c>
      <c r="W14">
        <v>1754.3328000000001</v>
      </c>
      <c r="X14">
        <v>1754.3328000000001</v>
      </c>
      <c r="Y14">
        <v>1754.3328000000001</v>
      </c>
      <c r="Z14">
        <v>1754.3328000000001</v>
      </c>
      <c r="AA14">
        <v>1754.3328000000001</v>
      </c>
      <c r="AB14">
        <v>1754.3328000000001</v>
      </c>
      <c r="AC14">
        <v>1754.3328000000001</v>
      </c>
      <c r="AD14">
        <v>1754.3328000000001</v>
      </c>
      <c r="AE14">
        <v>1754.3328000000001</v>
      </c>
      <c r="AF14">
        <v>1754.3328000000001</v>
      </c>
      <c r="AG14">
        <v>1754.3328000000001</v>
      </c>
      <c r="AH14">
        <v>1754.3328000000001</v>
      </c>
      <c r="AI14">
        <v>1754.3328000000001</v>
      </c>
      <c r="AJ14">
        <v>1754.3328000000001</v>
      </c>
      <c r="AK14">
        <v>1754.3328000000001</v>
      </c>
    </row>
    <row r="15" spans="2:37" x14ac:dyDescent="0.25">
      <c r="E15" t="s">
        <v>84</v>
      </c>
      <c r="F15">
        <v>3176.7647999999999</v>
      </c>
      <c r="G15">
        <v>3023.0324045448228</v>
      </c>
      <c r="H15">
        <v>2766.8278</v>
      </c>
      <c r="I15">
        <v>2539.6338000000001</v>
      </c>
      <c r="J15">
        <v>2312.4398000000001</v>
      </c>
      <c r="K15">
        <v>2085.2458000000001</v>
      </c>
      <c r="L15">
        <v>1858.0518000000002</v>
      </c>
      <c r="M15">
        <v>1739.5157999999999</v>
      </c>
      <c r="N15">
        <v>1610.1139999999998</v>
      </c>
      <c r="O15">
        <v>1491.5779999999997</v>
      </c>
      <c r="P15">
        <v>1373.0420000000001</v>
      </c>
      <c r="Q15">
        <v>1253.5182</v>
      </c>
      <c r="R15">
        <v>1231.7866000000001</v>
      </c>
      <c r="S15">
        <v>1210.0550000000001</v>
      </c>
      <c r="T15">
        <v>1178.4454000000001</v>
      </c>
      <c r="U15">
        <v>1156.7138000000002</v>
      </c>
      <c r="V15">
        <v>1133.9944</v>
      </c>
      <c r="W15">
        <v>1102.3848</v>
      </c>
      <c r="X15">
        <v>1080.6532</v>
      </c>
      <c r="Y15">
        <v>1058.9215999999999</v>
      </c>
      <c r="Z15">
        <v>1037.19</v>
      </c>
      <c r="AA15">
        <v>1005.5804000000001</v>
      </c>
      <c r="AB15">
        <v>983.8488000000001</v>
      </c>
      <c r="AC15">
        <v>961.12939999999992</v>
      </c>
      <c r="AD15">
        <v>939.39780000000007</v>
      </c>
      <c r="AE15">
        <v>907.78819999999996</v>
      </c>
      <c r="AF15">
        <v>886.0566</v>
      </c>
      <c r="AG15">
        <v>864.32500000000005</v>
      </c>
      <c r="AH15">
        <v>842.59339999999997</v>
      </c>
      <c r="AI15">
        <v>810.9838000000002</v>
      </c>
      <c r="AJ15">
        <v>789.2521999999999</v>
      </c>
      <c r="AK15">
        <v>766.53280000000007</v>
      </c>
    </row>
    <row r="16" spans="2:37" x14ac:dyDescent="0.25">
      <c r="E16" t="s">
        <v>85</v>
      </c>
      <c r="F16">
        <v>3176.7647999999999</v>
      </c>
      <c r="G16">
        <v>3023.0324045448228</v>
      </c>
      <c r="H16">
        <v>2837.0631613874652</v>
      </c>
      <c r="I16">
        <v>2651.0939182301086</v>
      </c>
      <c r="J16">
        <v>2465.1246750727514</v>
      </c>
      <c r="K16">
        <v>2279.1554319153943</v>
      </c>
      <c r="L16">
        <v>2093.1861887580371</v>
      </c>
      <c r="M16">
        <v>2007.5165408176381</v>
      </c>
      <c r="N16">
        <v>1921.8468928772388</v>
      </c>
      <c r="O16">
        <v>1836.1772449368402</v>
      </c>
      <c r="P16">
        <v>1750.507596996441</v>
      </c>
      <c r="Q16">
        <v>1664.8379490560426</v>
      </c>
      <c r="R16">
        <v>1641.4939091455153</v>
      </c>
      <c r="S16">
        <v>1618.1498692349883</v>
      </c>
      <c r="T16">
        <v>1594.8058293244608</v>
      </c>
      <c r="U16">
        <v>1571.4617894139335</v>
      </c>
      <c r="V16">
        <v>1548.1177495034062</v>
      </c>
      <c r="W16">
        <v>1524.773709592879</v>
      </c>
      <c r="X16">
        <v>1501.4296696823515</v>
      </c>
      <c r="Y16">
        <v>1478.0856297718244</v>
      </c>
      <c r="Z16">
        <v>1454.7415898612974</v>
      </c>
      <c r="AA16">
        <v>1431.3975499507696</v>
      </c>
      <c r="AB16">
        <v>1408.0535100402426</v>
      </c>
      <c r="AC16">
        <v>1384.7094701297156</v>
      </c>
      <c r="AD16">
        <v>1361.3654302191881</v>
      </c>
      <c r="AE16">
        <v>1338.021390308661</v>
      </c>
      <c r="AF16">
        <v>1314.677350398134</v>
      </c>
      <c r="AG16">
        <v>1291.3333104876067</v>
      </c>
      <c r="AH16">
        <v>1267.9892705770794</v>
      </c>
      <c r="AI16">
        <v>1244.6452306665526</v>
      </c>
      <c r="AJ16">
        <v>1221.3011907560251</v>
      </c>
      <c r="AK16">
        <v>1197.9571508454985</v>
      </c>
    </row>
    <row r="17" spans="5:37" x14ac:dyDescent="0.25">
      <c r="E17" t="s">
        <v>86</v>
      </c>
      <c r="F17">
        <v>3176.7647999999999</v>
      </c>
      <c r="G17">
        <v>3023.0324045448228</v>
      </c>
      <c r="H17">
        <v>2917.9612000000006</v>
      </c>
      <c r="I17">
        <v>2831.0347999999999</v>
      </c>
      <c r="J17">
        <v>2754.9742000000006</v>
      </c>
      <c r="K17">
        <v>2669.0356000000002</v>
      </c>
      <c r="L17">
        <v>2583.0969999999998</v>
      </c>
      <c r="M17">
        <v>2494.6889000000001</v>
      </c>
      <c r="N17">
        <v>2406.2808</v>
      </c>
      <c r="O17">
        <v>2317.8726999999999</v>
      </c>
      <c r="P17">
        <v>2229.4646000000002</v>
      </c>
      <c r="Q17">
        <v>2141.0565000000001</v>
      </c>
      <c r="R17">
        <v>2141.0565000000001</v>
      </c>
      <c r="S17">
        <v>2141.0565000000001</v>
      </c>
      <c r="T17">
        <v>2141.0565000000001</v>
      </c>
      <c r="U17">
        <v>2141.0565000000001</v>
      </c>
      <c r="V17">
        <v>2141.0565000000001</v>
      </c>
      <c r="W17">
        <v>2141.0565000000001</v>
      </c>
      <c r="X17">
        <v>2141.0565000000001</v>
      </c>
      <c r="Y17">
        <v>2141.0565000000001</v>
      </c>
      <c r="Z17">
        <v>2141.0565000000001</v>
      </c>
      <c r="AA17">
        <v>2141.0565000000001</v>
      </c>
      <c r="AB17">
        <v>2141.0565000000001</v>
      </c>
      <c r="AC17">
        <v>2141.0565000000001</v>
      </c>
      <c r="AD17">
        <v>2141.0565000000001</v>
      </c>
      <c r="AE17">
        <v>2141.0565000000001</v>
      </c>
      <c r="AF17">
        <v>2141.0565000000001</v>
      </c>
      <c r="AG17">
        <v>2141.0565000000001</v>
      </c>
      <c r="AH17">
        <v>2141.0565000000001</v>
      </c>
      <c r="AI17">
        <v>2141.0565000000001</v>
      </c>
      <c r="AJ17">
        <v>2141.0565000000001</v>
      </c>
      <c r="AK17">
        <v>2141.0565000000001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4B27C-0BFA-4D35-874E-EA84BA74EBE0}">
  <dimension ref="A1:M28"/>
  <sheetViews>
    <sheetView topLeftCell="A13" workbookViewId="0">
      <selection activeCell="D26" sqref="D26"/>
    </sheetView>
  </sheetViews>
  <sheetFormatPr defaultColWidth="9.140625" defaultRowHeight="15" x14ac:dyDescent="0.25"/>
  <cols>
    <col min="1" max="1" width="32.5703125" style="10" customWidth="1"/>
    <col min="2" max="13" width="11.28515625" style="10" customWidth="1"/>
    <col min="14" max="16384" width="9.140625" style="10"/>
  </cols>
  <sheetData>
    <row r="1" spans="1:13" x14ac:dyDescent="0.25">
      <c r="A1" s="36" t="s">
        <v>23</v>
      </c>
      <c r="B1" s="37"/>
      <c r="C1" s="37"/>
      <c r="D1" s="37"/>
      <c r="E1" s="37"/>
      <c r="F1" s="37"/>
      <c r="G1" s="37"/>
      <c r="H1" s="37"/>
      <c r="I1" s="37"/>
      <c r="J1" s="37"/>
      <c r="K1" s="37"/>
      <c r="L1" s="37"/>
      <c r="M1" s="37"/>
    </row>
    <row r="2" spans="1:13" x14ac:dyDescent="0.25">
      <c r="A2" s="19"/>
      <c r="B2" s="46" t="s">
        <v>24</v>
      </c>
      <c r="C2" s="47"/>
      <c r="D2" s="48"/>
      <c r="E2" s="49" t="s">
        <v>25</v>
      </c>
      <c r="F2" s="50"/>
      <c r="G2" s="51"/>
      <c r="H2" s="49" t="s">
        <v>26</v>
      </c>
      <c r="I2" s="50"/>
      <c r="J2" s="51"/>
      <c r="K2" s="49" t="s">
        <v>27</v>
      </c>
      <c r="L2" s="50"/>
      <c r="M2" s="51"/>
    </row>
    <row r="3" spans="1:13" x14ac:dyDescent="0.25">
      <c r="A3" s="22" t="s">
        <v>45</v>
      </c>
      <c r="B3" s="23" t="s">
        <v>42</v>
      </c>
      <c r="C3" s="24" t="s">
        <v>1</v>
      </c>
      <c r="D3" s="22" t="s">
        <v>43</v>
      </c>
      <c r="E3" s="25" t="s">
        <v>44</v>
      </c>
      <c r="F3" s="24" t="s">
        <v>1</v>
      </c>
      <c r="G3" s="22" t="s">
        <v>43</v>
      </c>
      <c r="H3" s="25" t="s">
        <v>44</v>
      </c>
      <c r="I3" s="24" t="s">
        <v>1</v>
      </c>
      <c r="J3" s="22" t="s">
        <v>43</v>
      </c>
      <c r="K3" s="25" t="s">
        <v>44</v>
      </c>
      <c r="L3" s="24" t="s">
        <v>1</v>
      </c>
      <c r="M3" s="22" t="s">
        <v>43</v>
      </c>
    </row>
    <row r="4" spans="1:13" x14ac:dyDescent="0.25">
      <c r="A4" s="20" t="s">
        <v>28</v>
      </c>
      <c r="B4" s="13">
        <v>50160000</v>
      </c>
      <c r="C4" s="16">
        <v>209</v>
      </c>
      <c r="D4" s="14">
        <v>0.84</v>
      </c>
      <c r="E4" s="17">
        <v>25080000</v>
      </c>
      <c r="F4" s="16">
        <v>209</v>
      </c>
      <c r="G4" s="14">
        <v>0.42</v>
      </c>
      <c r="H4" s="17">
        <v>12540000</v>
      </c>
      <c r="I4" s="16">
        <v>209</v>
      </c>
      <c r="J4" s="14">
        <v>0.21</v>
      </c>
      <c r="K4" s="17">
        <v>6270000</v>
      </c>
      <c r="L4" s="16">
        <v>209</v>
      </c>
      <c r="M4" s="14">
        <v>0.1</v>
      </c>
    </row>
    <row r="5" spans="1:13" x14ac:dyDescent="0.25">
      <c r="A5" s="20" t="s">
        <v>29</v>
      </c>
      <c r="B5" s="13">
        <v>4200000</v>
      </c>
      <c r="C5" s="16">
        <v>18</v>
      </c>
      <c r="D5" s="14">
        <v>7.0000000000000007E-2</v>
      </c>
      <c r="E5" s="17">
        <v>4200000</v>
      </c>
      <c r="F5" s="16">
        <v>35</v>
      </c>
      <c r="G5" s="14">
        <v>7.0000000000000007E-2</v>
      </c>
      <c r="H5" s="17">
        <v>4200000</v>
      </c>
      <c r="I5" s="16">
        <v>70</v>
      </c>
      <c r="J5" s="14">
        <v>7.0000000000000007E-2</v>
      </c>
      <c r="K5" s="17">
        <v>4200000</v>
      </c>
      <c r="L5" s="16">
        <v>140</v>
      </c>
      <c r="M5" s="14">
        <v>7.0000000000000007E-2</v>
      </c>
    </row>
    <row r="6" spans="1:13" x14ac:dyDescent="0.25">
      <c r="A6" s="20" t="s">
        <v>30</v>
      </c>
      <c r="B6" s="13">
        <v>3121131</v>
      </c>
      <c r="C6" s="16">
        <v>13</v>
      </c>
      <c r="D6" s="14">
        <v>0.05</v>
      </c>
      <c r="E6" s="17">
        <v>1813452</v>
      </c>
      <c r="F6" s="16">
        <v>15</v>
      </c>
      <c r="G6" s="14">
        <v>0.03</v>
      </c>
      <c r="H6" s="17">
        <v>1159612</v>
      </c>
      <c r="I6" s="16">
        <v>19</v>
      </c>
      <c r="J6" s="14">
        <v>0.02</v>
      </c>
      <c r="K6" s="17">
        <v>832692</v>
      </c>
      <c r="L6" s="16">
        <v>28</v>
      </c>
      <c r="M6" s="14">
        <v>0.01</v>
      </c>
    </row>
    <row r="7" spans="1:13" x14ac:dyDescent="0.25">
      <c r="A7" s="20" t="s">
        <v>31</v>
      </c>
      <c r="B7" s="13">
        <v>8602825</v>
      </c>
      <c r="C7" s="16">
        <v>36</v>
      </c>
      <c r="D7" s="14">
        <v>0.14000000000000001</v>
      </c>
      <c r="E7" s="17">
        <v>6119167</v>
      </c>
      <c r="F7" s="16">
        <v>51</v>
      </c>
      <c r="G7" s="14">
        <v>0.1</v>
      </c>
      <c r="H7" s="17">
        <v>4877337</v>
      </c>
      <c r="I7" s="16">
        <v>81</v>
      </c>
      <c r="J7" s="14">
        <v>0.08</v>
      </c>
      <c r="K7" s="17">
        <v>4256423</v>
      </c>
      <c r="L7" s="16">
        <v>142</v>
      </c>
      <c r="M7" s="14">
        <v>7.0000000000000007E-2</v>
      </c>
    </row>
    <row r="8" spans="1:13" x14ac:dyDescent="0.25">
      <c r="A8" s="20" t="s">
        <v>46</v>
      </c>
      <c r="B8" s="13">
        <v>5479149</v>
      </c>
      <c r="C8" s="16">
        <v>23</v>
      </c>
      <c r="D8" s="14">
        <v>0.09</v>
      </c>
      <c r="E8" s="17">
        <v>4322275</v>
      </c>
      <c r="F8" s="16">
        <v>36</v>
      </c>
      <c r="G8" s="14">
        <v>7.0000000000000007E-2</v>
      </c>
      <c r="H8" s="17">
        <v>3743838</v>
      </c>
      <c r="I8" s="16">
        <v>62</v>
      </c>
      <c r="J8" s="14">
        <v>0.06</v>
      </c>
      <c r="K8" s="17">
        <v>3454619</v>
      </c>
      <c r="L8" s="16">
        <v>115</v>
      </c>
      <c r="M8" s="14">
        <v>0.06</v>
      </c>
    </row>
    <row r="9" spans="1:13" x14ac:dyDescent="0.25">
      <c r="A9" s="20" t="s">
        <v>32</v>
      </c>
      <c r="B9" s="13">
        <v>2775545</v>
      </c>
      <c r="C9" s="16">
        <v>12</v>
      </c>
      <c r="D9" s="14">
        <v>0.05</v>
      </c>
      <c r="E9" s="17">
        <v>1948565</v>
      </c>
      <c r="F9" s="16">
        <v>16</v>
      </c>
      <c r="G9" s="14">
        <v>0.03</v>
      </c>
      <c r="H9" s="17">
        <v>1535075</v>
      </c>
      <c r="I9" s="16">
        <v>26</v>
      </c>
      <c r="J9" s="14">
        <v>0.03</v>
      </c>
      <c r="K9" s="17">
        <v>1328330</v>
      </c>
      <c r="L9" s="16">
        <v>44</v>
      </c>
      <c r="M9" s="14">
        <v>0.02</v>
      </c>
    </row>
    <row r="10" spans="1:13" x14ac:dyDescent="0.25">
      <c r="A10" s="20" t="s">
        <v>33</v>
      </c>
      <c r="B10" s="13">
        <v>5293460</v>
      </c>
      <c r="C10" s="16">
        <v>22</v>
      </c>
      <c r="D10" s="14">
        <v>0.09</v>
      </c>
      <c r="E10" s="17">
        <v>3083292</v>
      </c>
      <c r="F10" s="16">
        <v>26</v>
      </c>
      <c r="G10" s="14">
        <v>0.05</v>
      </c>
      <c r="H10" s="17">
        <v>1978209</v>
      </c>
      <c r="I10" s="16">
        <v>33</v>
      </c>
      <c r="J10" s="14">
        <v>0.03</v>
      </c>
      <c r="K10" s="17">
        <v>1425667</v>
      </c>
      <c r="L10" s="16">
        <v>48</v>
      </c>
      <c r="M10" s="14">
        <v>0.02</v>
      </c>
    </row>
    <row r="11" spans="1:13" x14ac:dyDescent="0.25">
      <c r="A11" s="26" t="s">
        <v>34</v>
      </c>
      <c r="B11" s="27">
        <v>79632110</v>
      </c>
      <c r="C11" s="28">
        <v>332</v>
      </c>
      <c r="D11" s="29">
        <v>1.33</v>
      </c>
      <c r="E11" s="30">
        <v>46566751</v>
      </c>
      <c r="F11" s="28">
        <v>388</v>
      </c>
      <c r="G11" s="29">
        <v>0.78</v>
      </c>
      <c r="H11" s="30">
        <v>30034071</v>
      </c>
      <c r="I11" s="28">
        <v>501</v>
      </c>
      <c r="J11" s="29">
        <v>0.5</v>
      </c>
      <c r="K11" s="30">
        <v>21767732</v>
      </c>
      <c r="L11" s="28">
        <v>726</v>
      </c>
      <c r="M11" s="29">
        <v>0.36</v>
      </c>
    </row>
    <row r="12" spans="1:13" x14ac:dyDescent="0.25">
      <c r="A12" s="21" t="s">
        <v>35</v>
      </c>
      <c r="B12" s="11">
        <v>250000</v>
      </c>
      <c r="C12" s="12">
        <v>1</v>
      </c>
      <c r="D12" s="15">
        <v>0</v>
      </c>
      <c r="E12" s="18">
        <v>250000</v>
      </c>
      <c r="F12" s="12">
        <v>2</v>
      </c>
      <c r="G12" s="15">
        <v>0</v>
      </c>
      <c r="H12" s="18">
        <v>250000</v>
      </c>
      <c r="I12" s="12">
        <v>4</v>
      </c>
      <c r="J12" s="15">
        <v>0</v>
      </c>
      <c r="K12" s="18">
        <v>250000</v>
      </c>
      <c r="L12" s="12">
        <v>8</v>
      </c>
      <c r="M12" s="15">
        <v>0</v>
      </c>
    </row>
    <row r="13" spans="1:13" x14ac:dyDescent="0.25">
      <c r="A13" s="20" t="s">
        <v>36</v>
      </c>
      <c r="B13" s="13">
        <v>295289</v>
      </c>
      <c r="C13" s="16">
        <v>1</v>
      </c>
      <c r="D13" s="14">
        <v>0</v>
      </c>
      <c r="E13" s="17">
        <v>295289</v>
      </c>
      <c r="F13" s="16">
        <v>2</v>
      </c>
      <c r="G13" s="14">
        <v>0</v>
      </c>
      <c r="H13" s="17">
        <v>295289</v>
      </c>
      <c r="I13" s="16">
        <v>5</v>
      </c>
      <c r="J13" s="14">
        <v>0</v>
      </c>
      <c r="K13" s="17">
        <v>295289</v>
      </c>
      <c r="L13" s="16">
        <v>10</v>
      </c>
      <c r="M13" s="14">
        <v>0</v>
      </c>
    </row>
    <row r="14" spans="1:13" x14ac:dyDescent="0.25">
      <c r="A14" s="20" t="s">
        <v>37</v>
      </c>
      <c r="B14" s="13">
        <v>1802363</v>
      </c>
      <c r="C14" s="16">
        <v>8</v>
      </c>
      <c r="D14" s="14">
        <v>0.03</v>
      </c>
      <c r="E14" s="17">
        <v>1802363</v>
      </c>
      <c r="F14" s="16">
        <v>15</v>
      </c>
      <c r="G14" s="14">
        <v>0.03</v>
      </c>
      <c r="H14" s="17">
        <v>1802363</v>
      </c>
      <c r="I14" s="16">
        <v>30</v>
      </c>
      <c r="J14" s="14">
        <v>0.03</v>
      </c>
      <c r="K14" s="17">
        <v>1802363</v>
      </c>
      <c r="L14" s="16">
        <v>60</v>
      </c>
      <c r="M14" s="14">
        <v>0.03</v>
      </c>
    </row>
    <row r="15" spans="1:13" x14ac:dyDescent="0.25">
      <c r="A15" s="20" t="s">
        <v>38</v>
      </c>
      <c r="B15" s="13">
        <v>2477135</v>
      </c>
      <c r="C15" s="16">
        <v>10</v>
      </c>
      <c r="D15" s="14">
        <v>0.04</v>
      </c>
      <c r="E15" s="17">
        <v>1476303</v>
      </c>
      <c r="F15" s="16">
        <v>12</v>
      </c>
      <c r="G15" s="14">
        <v>0.02</v>
      </c>
      <c r="H15" s="17">
        <v>975887</v>
      </c>
      <c r="I15" s="16">
        <v>16</v>
      </c>
      <c r="J15" s="14">
        <v>0.02</v>
      </c>
      <c r="K15" s="17">
        <v>725679</v>
      </c>
      <c r="L15" s="16">
        <v>24</v>
      </c>
      <c r="M15" s="14">
        <v>0.01</v>
      </c>
    </row>
    <row r="16" spans="1:13" x14ac:dyDescent="0.25">
      <c r="A16" s="20" t="s">
        <v>39</v>
      </c>
      <c r="B16" s="13">
        <v>2477135</v>
      </c>
      <c r="C16" s="16">
        <v>10</v>
      </c>
      <c r="D16" s="14">
        <v>0.04</v>
      </c>
      <c r="E16" s="17">
        <v>1476303</v>
      </c>
      <c r="F16" s="16">
        <v>12</v>
      </c>
      <c r="G16" s="14">
        <v>0.02</v>
      </c>
      <c r="H16" s="17">
        <v>975887</v>
      </c>
      <c r="I16" s="16">
        <v>16</v>
      </c>
      <c r="J16" s="14">
        <v>0.02</v>
      </c>
      <c r="K16" s="17">
        <v>725679</v>
      </c>
      <c r="L16" s="16">
        <v>24</v>
      </c>
      <c r="M16" s="14">
        <v>0.01</v>
      </c>
    </row>
    <row r="17" spans="1:13" x14ac:dyDescent="0.25">
      <c r="A17" s="20" t="s">
        <v>40</v>
      </c>
      <c r="B17" s="13">
        <v>4346702</v>
      </c>
      <c r="C17" s="16">
        <v>18</v>
      </c>
      <c r="D17" s="14">
        <v>7.0000000000000007E-2</v>
      </c>
      <c r="E17" s="17">
        <v>2593350</v>
      </c>
      <c r="F17" s="16">
        <v>22</v>
      </c>
      <c r="G17" s="14">
        <v>0.04</v>
      </c>
      <c r="H17" s="17">
        <v>1716675</v>
      </c>
      <c r="I17" s="16">
        <v>29</v>
      </c>
      <c r="J17" s="14">
        <v>0.03</v>
      </c>
      <c r="K17" s="17">
        <v>1278337</v>
      </c>
      <c r="L17" s="16">
        <v>43</v>
      </c>
      <c r="M17" s="14">
        <v>0.02</v>
      </c>
    </row>
    <row r="18" spans="1:13" x14ac:dyDescent="0.25">
      <c r="A18" s="31" t="s">
        <v>41</v>
      </c>
      <c r="B18" s="32">
        <v>11648623</v>
      </c>
      <c r="C18" s="33">
        <v>49</v>
      </c>
      <c r="D18" s="34">
        <v>0.19</v>
      </c>
      <c r="E18" s="35">
        <v>7893608</v>
      </c>
      <c r="F18" s="33">
        <v>66</v>
      </c>
      <c r="G18" s="34">
        <v>0.13</v>
      </c>
      <c r="H18" s="35">
        <v>6016101</v>
      </c>
      <c r="I18" s="33">
        <v>100</v>
      </c>
      <c r="J18" s="34">
        <v>0.1</v>
      </c>
      <c r="K18" s="35">
        <v>5077347</v>
      </c>
      <c r="L18" s="33">
        <v>169</v>
      </c>
      <c r="M18" s="34">
        <v>0.08</v>
      </c>
    </row>
    <row r="20" spans="1:13" x14ac:dyDescent="0.25">
      <c r="A20" s="38" t="s">
        <v>55</v>
      </c>
    </row>
    <row r="22" spans="1:13" x14ac:dyDescent="0.25">
      <c r="A22" s="10" t="s">
        <v>56</v>
      </c>
      <c r="D22" s="39">
        <f>SUM(D5:D9,D12:D17)</f>
        <v>0.57999999999999985</v>
      </c>
      <c r="E22" s="42" t="s">
        <v>64</v>
      </c>
    </row>
    <row r="23" spans="1:13" x14ac:dyDescent="0.25">
      <c r="A23" s="40" t="s">
        <v>57</v>
      </c>
      <c r="D23" s="41">
        <f>D10*SUM(D5:D7)/SUM(D4:D7)</f>
        <v>2.1272727272727273E-2</v>
      </c>
      <c r="E23" s="42" t="s">
        <v>64</v>
      </c>
    </row>
    <row r="24" spans="1:13" x14ac:dyDescent="0.25">
      <c r="A24" s="40" t="s">
        <v>22</v>
      </c>
      <c r="D24" s="39">
        <f>SUM(D22:D23)</f>
        <v>0.60127272727272707</v>
      </c>
      <c r="E24" s="42" t="s">
        <v>64</v>
      </c>
    </row>
    <row r="25" spans="1:13" x14ac:dyDescent="0.25">
      <c r="A25" s="40" t="s">
        <v>22</v>
      </c>
      <c r="D25" s="44">
        <f>D24*10^6</f>
        <v>601272.72727272706</v>
      </c>
      <c r="E25" s="42" t="s">
        <v>65</v>
      </c>
    </row>
    <row r="26" spans="1:13" x14ac:dyDescent="0.25">
      <c r="A26" s="40" t="s">
        <v>22</v>
      </c>
      <c r="D26" s="44">
        <f>D25*About!A49</f>
        <v>549760.10443936056</v>
      </c>
      <c r="E26" s="42" t="s">
        <v>67</v>
      </c>
    </row>
    <row r="28" spans="1:13" x14ac:dyDescent="0.25">
      <c r="A28" s="10" t="s">
        <v>68</v>
      </c>
    </row>
  </sheetData>
  <mergeCells count="4">
    <mergeCell ref="B2:D2"/>
    <mergeCell ref="E2:G2"/>
    <mergeCell ref="H2:J2"/>
    <mergeCell ref="K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4EE36-DC46-4D60-A6E9-EF18E53E01C6}">
  <dimension ref="A1:AF12"/>
  <sheetViews>
    <sheetView workbookViewId="0">
      <selection activeCell="A13" sqref="A13"/>
    </sheetView>
  </sheetViews>
  <sheetFormatPr defaultRowHeight="15" x14ac:dyDescent="0.25"/>
  <cols>
    <col min="1" max="1" width="27.85546875" style="8" customWidth="1"/>
    <col min="2" max="2" width="26.28515625" style="8" customWidth="1"/>
    <col min="3" max="6" width="15.140625" bestFit="1" customWidth="1"/>
    <col min="7" max="9" width="14.140625" bestFit="1" customWidth="1"/>
    <col min="10" max="10" width="12" bestFit="1" customWidth="1"/>
    <col min="11" max="11" width="13.42578125" bestFit="1" customWidth="1"/>
    <col min="12" max="13" width="14.42578125" bestFit="1" customWidth="1"/>
    <col min="14" max="15" width="13.42578125" bestFit="1" customWidth="1"/>
    <col min="16" max="18" width="12.42578125" bestFit="1" customWidth="1"/>
    <col min="19" max="21" width="13.42578125" bestFit="1" customWidth="1"/>
    <col min="22" max="32" width="14.42578125" bestFit="1" customWidth="1"/>
  </cols>
  <sheetData>
    <row r="1" spans="1:32" x14ac:dyDescent="0.25">
      <c r="A1" s="7" t="s">
        <v>0</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25">
      <c r="A2" s="7" t="s">
        <v>91</v>
      </c>
      <c r="B2" s="6">
        <f>INDEX('NREL ATB'!$7:$7,MATCH(B1,'NREL ATB'!$2:$2,0))*1000</f>
        <v>1363284.234215365</v>
      </c>
      <c r="C2" s="6">
        <f>INDEX('NREL ATB'!$7:$7,MATCH(C1,'NREL ATB'!$2:$2,0))*1000</f>
        <v>1281813.0648399449</v>
      </c>
      <c r="D2" s="6">
        <f>INDEX('NREL ATB'!$7:$7,MATCH(D1,'NREL ATB'!$2:$2,0))*1000</f>
        <v>1200341.8954645249</v>
      </c>
      <c r="E2" s="6">
        <f>INDEX('NREL ATB'!$7:$7,MATCH(E1,'NREL ATB'!$2:$2,0))*1000</f>
        <v>1118870.7260891048</v>
      </c>
      <c r="F2" s="6">
        <f>INDEX('NREL ATB'!$7:$7,MATCH(F1,'NREL ATB'!$2:$2,0))*1000</f>
        <v>1037399.5567136847</v>
      </c>
      <c r="G2" s="6">
        <f>INDEX('NREL ATB'!$7:$7,MATCH(G1,'NREL ATB'!$2:$2,0))*1000</f>
        <v>955928.38733826403</v>
      </c>
      <c r="H2" s="6">
        <f>INDEX('NREL ATB'!$7:$7,MATCH(H1,'NREL ATB'!$2:$2,0))*1000</f>
        <v>921561.47421096952</v>
      </c>
      <c r="I2" s="6">
        <f>INDEX('NREL ATB'!$7:$7,MATCH(I1,'NREL ATB'!$2:$2,0))*1000</f>
        <v>887194.56108367513</v>
      </c>
      <c r="J2" s="6">
        <f>INDEX('NREL ATB'!$7:$7,MATCH(J1,'NREL ATB'!$2:$2,0))*1000</f>
        <v>852827.64795638062</v>
      </c>
      <c r="K2" s="6">
        <f>INDEX('NREL ATB'!$7:$7,MATCH(K1,'NREL ATB'!$2:$2,0))*1000</f>
        <v>818460.734829086</v>
      </c>
      <c r="L2" s="6">
        <f>INDEX('NREL ATB'!$7:$7,MATCH(L1,'NREL ATB'!$2:$2,0))*1000</f>
        <v>784093.82170179195</v>
      </c>
      <c r="M2" s="6">
        <f>INDEX('NREL ATB'!$7:$7,MATCH(M1,'NREL ATB'!$2:$2,0))*1000</f>
        <v>774292.64893051935</v>
      </c>
      <c r="N2" s="6">
        <f>INDEX('NREL ATB'!$7:$7,MATCH(N1,'NREL ATB'!$2:$2,0))*1000</f>
        <v>764491.47615924687</v>
      </c>
      <c r="O2" s="6">
        <f>INDEX('NREL ATB'!$7:$7,MATCH(O1,'NREL ATB'!$2:$2,0))*1000</f>
        <v>754690.30338797462</v>
      </c>
      <c r="P2" s="6">
        <f>INDEX('NREL ATB'!$7:$7,MATCH(P1,'NREL ATB'!$2:$2,0))*1000</f>
        <v>744889.13061670202</v>
      </c>
      <c r="Q2" s="6">
        <f>INDEX('NREL ATB'!$7:$7,MATCH(Q1,'NREL ATB'!$2:$2,0))*1000</f>
        <v>735087.95784542954</v>
      </c>
      <c r="R2" s="6">
        <f>INDEX('NREL ATB'!$7:$7,MATCH(R1,'NREL ATB'!$2:$2,0))*1000</f>
        <v>725286.78507415717</v>
      </c>
      <c r="S2" s="6">
        <f>INDEX('NREL ATB'!$7:$7,MATCH(S1,'NREL ATB'!$2:$2,0))*1000</f>
        <v>715485.61230288458</v>
      </c>
      <c r="T2" s="6">
        <f>INDEX('NREL ATB'!$7:$7,MATCH(T1,'NREL ATB'!$2:$2,0))*1000</f>
        <v>705684.43953161221</v>
      </c>
      <c r="U2" s="6">
        <f>INDEX('NREL ATB'!$7:$7,MATCH(U1,'NREL ATB'!$2:$2,0))*1000</f>
        <v>695883.26676033961</v>
      </c>
      <c r="V2" s="6">
        <f>INDEX('NREL ATB'!$7:$7,MATCH(V1,'NREL ATB'!$2:$2,0))*1000</f>
        <v>686082.09398906713</v>
      </c>
      <c r="W2" s="6">
        <f>INDEX('NREL ATB'!$7:$7,MATCH(W1,'NREL ATB'!$2:$2,0))*1000</f>
        <v>676280.92121779488</v>
      </c>
      <c r="X2" s="6">
        <f>INDEX('NREL ATB'!$7:$7,MATCH(X1,'NREL ATB'!$2:$2,0))*1000</f>
        <v>666479.74844652251</v>
      </c>
      <c r="Y2" s="6">
        <f>INDEX('NREL ATB'!$7:$7,MATCH(Y1,'NREL ATB'!$2:$2,0))*1000</f>
        <v>656678.57567524991</v>
      </c>
      <c r="Z2" s="6">
        <f>INDEX('NREL ATB'!$7:$7,MATCH(Z1,'NREL ATB'!$2:$2,0))*1000</f>
        <v>646877.40290397755</v>
      </c>
      <c r="AA2" s="6">
        <f>INDEX('NREL ATB'!$7:$7,MATCH(AA1,'NREL ATB'!$2:$2,0))*1000</f>
        <v>637076.2301327053</v>
      </c>
      <c r="AB2" s="6">
        <f>INDEX('NREL ATB'!$7:$7,MATCH(AB1,'NREL ATB'!$2:$2,0))*1000</f>
        <v>627275.05736143282</v>
      </c>
      <c r="AC2" s="6">
        <f>INDEX('NREL ATB'!$7:$7,MATCH(AC1,'NREL ATB'!$2:$2,0))*1000</f>
        <v>617473.88459016045</v>
      </c>
      <c r="AD2" s="6">
        <f>INDEX('NREL ATB'!$7:$7,MATCH(AD1,'NREL ATB'!$2:$2,0))*1000</f>
        <v>607672.71181888808</v>
      </c>
      <c r="AE2" s="6">
        <f>INDEX('NREL ATB'!$7:$7,MATCH(AE1,'NREL ATB'!$2:$2,0))*1000</f>
        <v>597871.5390476156</v>
      </c>
      <c r="AF2" s="6">
        <f>INDEX('NREL ATB'!$7:$7,MATCH(AF1,'NREL ATB'!$2:$2,0))*1000</f>
        <v>588070.36627634382</v>
      </c>
    </row>
    <row r="5" spans="1:32" x14ac:dyDescent="0.25">
      <c r="A5" s="7" t="s">
        <v>92</v>
      </c>
    </row>
    <row r="7" spans="1:32" x14ac:dyDescent="0.25">
      <c r="A7" s="8" t="s">
        <v>93</v>
      </c>
      <c r="B7" s="8">
        <v>2020</v>
      </c>
      <c r="C7">
        <v>2021</v>
      </c>
      <c r="D7">
        <v>2022</v>
      </c>
      <c r="E7">
        <v>2023</v>
      </c>
      <c r="F7">
        <v>2024</v>
      </c>
      <c r="G7">
        <v>2025</v>
      </c>
      <c r="H7">
        <v>2026</v>
      </c>
      <c r="I7">
        <v>2027</v>
      </c>
      <c r="J7">
        <v>2028</v>
      </c>
      <c r="K7">
        <v>2029</v>
      </c>
      <c r="L7">
        <v>2030</v>
      </c>
      <c r="M7">
        <v>2031</v>
      </c>
      <c r="N7">
        <v>2032</v>
      </c>
      <c r="O7">
        <v>2033</v>
      </c>
      <c r="P7">
        <v>2034</v>
      </c>
      <c r="Q7">
        <v>2035</v>
      </c>
      <c r="R7">
        <v>2036</v>
      </c>
      <c r="S7">
        <v>2037</v>
      </c>
      <c r="T7">
        <v>2038</v>
      </c>
      <c r="U7">
        <v>2039</v>
      </c>
      <c r="V7">
        <v>2040</v>
      </c>
      <c r="W7">
        <v>2041</v>
      </c>
      <c r="X7">
        <v>2042</v>
      </c>
      <c r="Y7">
        <v>2043</v>
      </c>
      <c r="Z7">
        <v>2044</v>
      </c>
      <c r="AA7">
        <v>2045</v>
      </c>
      <c r="AB7">
        <v>2046</v>
      </c>
      <c r="AC7">
        <v>2047</v>
      </c>
      <c r="AD7">
        <v>2048</v>
      </c>
      <c r="AE7">
        <v>2049</v>
      </c>
      <c r="AF7">
        <v>2050</v>
      </c>
    </row>
    <row r="8" spans="1:32" x14ac:dyDescent="0.25">
      <c r="A8" s="8" t="s">
        <v>94</v>
      </c>
      <c r="B8" s="45">
        <v>1363280</v>
      </c>
      <c r="C8" s="45">
        <v>1220010</v>
      </c>
      <c r="D8" s="45">
        <v>1125280</v>
      </c>
      <c r="E8" s="45">
        <v>1055380</v>
      </c>
      <c r="F8">
        <v>999817</v>
      </c>
      <c r="G8">
        <v>954777</v>
      </c>
      <c r="H8">
        <v>915746</v>
      </c>
      <c r="I8">
        <v>881890</v>
      </c>
      <c r="J8">
        <v>852760</v>
      </c>
      <c r="K8">
        <v>827759</v>
      </c>
      <c r="L8">
        <v>806246</v>
      </c>
      <c r="M8">
        <v>787562</v>
      </c>
      <c r="N8">
        <v>771510</v>
      </c>
      <c r="O8">
        <v>757763</v>
      </c>
      <c r="P8">
        <v>745866</v>
      </c>
      <c r="Q8">
        <v>735421</v>
      </c>
      <c r="R8">
        <v>726253</v>
      </c>
      <c r="S8">
        <v>718193</v>
      </c>
      <c r="T8">
        <v>711033</v>
      </c>
      <c r="U8">
        <v>704595</v>
      </c>
      <c r="V8">
        <v>698755</v>
      </c>
      <c r="W8">
        <v>693518</v>
      </c>
      <c r="X8">
        <v>688779</v>
      </c>
      <c r="Y8">
        <v>684475</v>
      </c>
      <c r="Z8">
        <v>680542</v>
      </c>
      <c r="AA8">
        <v>676930</v>
      </c>
      <c r="AB8">
        <v>673607</v>
      </c>
      <c r="AC8">
        <v>670531</v>
      </c>
      <c r="AD8">
        <v>667670</v>
      </c>
      <c r="AE8">
        <v>665003</v>
      </c>
      <c r="AF8">
        <v>662505</v>
      </c>
    </row>
    <row r="10" spans="1:32" x14ac:dyDescent="0.25">
      <c r="A10" s="8" t="s">
        <v>95</v>
      </c>
      <c r="B10" s="6">
        <f>B2-B8</f>
        <v>4.2342153650242835</v>
      </c>
      <c r="C10" s="6">
        <f t="shared" ref="C10:AF10" si="0">C2-C8</f>
        <v>61803.064839944942</v>
      </c>
      <c r="D10" s="6">
        <f t="shared" si="0"/>
        <v>75061.89546452486</v>
      </c>
      <c r="E10" s="6">
        <f t="shared" si="0"/>
        <v>63490.726089104777</v>
      </c>
      <c r="F10" s="6">
        <f t="shared" si="0"/>
        <v>37582.556713684695</v>
      </c>
      <c r="G10" s="6">
        <f t="shared" si="0"/>
        <v>1151.3873382640304</v>
      </c>
      <c r="H10" s="6">
        <f t="shared" si="0"/>
        <v>5815.4742109695217</v>
      </c>
      <c r="I10" s="6">
        <f t="shared" si="0"/>
        <v>5304.5610836751293</v>
      </c>
      <c r="J10" s="6">
        <f t="shared" si="0"/>
        <v>67.647956380620599</v>
      </c>
      <c r="K10" s="6">
        <f t="shared" si="0"/>
        <v>-9298.2651709140046</v>
      </c>
      <c r="L10" s="6">
        <f t="shared" si="0"/>
        <v>-22152.178298208048</v>
      </c>
      <c r="M10" s="6">
        <f t="shared" si="0"/>
        <v>-13269.351069480646</v>
      </c>
      <c r="N10" s="6">
        <f t="shared" si="0"/>
        <v>-7018.5238407531288</v>
      </c>
      <c r="O10" s="6">
        <f t="shared" si="0"/>
        <v>-3072.6966120253783</v>
      </c>
      <c r="P10" s="6">
        <f t="shared" si="0"/>
        <v>-976.86938329797704</v>
      </c>
      <c r="Q10" s="6">
        <f t="shared" si="0"/>
        <v>-333.04215457045939</v>
      </c>
      <c r="R10" s="6">
        <f t="shared" si="0"/>
        <v>-966.21492584282532</v>
      </c>
      <c r="S10" s="6">
        <f t="shared" si="0"/>
        <v>-2707.3876971154241</v>
      </c>
      <c r="T10" s="6">
        <f t="shared" si="0"/>
        <v>-5348.56046838779</v>
      </c>
      <c r="U10" s="6">
        <f t="shared" si="0"/>
        <v>-8711.7332396603888</v>
      </c>
      <c r="V10" s="6">
        <f t="shared" si="0"/>
        <v>-12672.906010932871</v>
      </c>
      <c r="W10" s="6">
        <f t="shared" si="0"/>
        <v>-17237.078782205121</v>
      </c>
      <c r="X10" s="6">
        <f t="shared" si="0"/>
        <v>-22299.251553477487</v>
      </c>
      <c r="Y10" s="6">
        <f t="shared" si="0"/>
        <v>-27796.424324750085</v>
      </c>
      <c r="Z10" s="6">
        <f t="shared" si="0"/>
        <v>-33664.597096022451</v>
      </c>
      <c r="AA10" s="6">
        <f t="shared" si="0"/>
        <v>-39853.769867294701</v>
      </c>
      <c r="AB10" s="6">
        <f t="shared" si="0"/>
        <v>-46331.942638567183</v>
      </c>
      <c r="AC10" s="6">
        <f t="shared" si="0"/>
        <v>-53057.115409839549</v>
      </c>
      <c r="AD10" s="6">
        <f t="shared" si="0"/>
        <v>-59997.288181111915</v>
      </c>
      <c r="AE10" s="6">
        <f t="shared" si="0"/>
        <v>-67131.460952384397</v>
      </c>
      <c r="AF10" s="6">
        <f t="shared" si="0"/>
        <v>-74434.633723656181</v>
      </c>
    </row>
    <row r="12" spans="1:32" x14ac:dyDescent="0.25">
      <c r="A12" s="8" t="s">
        <v>96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3399"/>
  </sheetPr>
  <dimension ref="A1:G32"/>
  <sheetViews>
    <sheetView workbookViewId="0">
      <selection activeCell="E26" sqref="E26"/>
    </sheetView>
  </sheetViews>
  <sheetFormatPr defaultRowHeight="15" x14ac:dyDescent="0.25"/>
  <cols>
    <col min="1" max="1" width="11.140625" customWidth="1"/>
    <col min="2" max="2" width="21.42578125" customWidth="1"/>
  </cols>
  <sheetData>
    <row r="1" spans="1:7" x14ac:dyDescent="0.25">
      <c r="A1" s="7" t="s">
        <v>0</v>
      </c>
      <c r="B1" s="7" t="s">
        <v>13</v>
      </c>
    </row>
    <row r="2" spans="1:7" x14ac:dyDescent="0.25">
      <c r="A2" s="8">
        <v>2020</v>
      </c>
      <c r="B2" s="6">
        <f>INDEX('NREL ATB'!$7:$7,MATCH(BCpUC!A2,'NREL ATB'!$2:$2,0))*1000-INDEX(BBoSCpUC!$2:$2,MATCH(A2,BBoSCpUC!$1:$1,0))</f>
        <v>813519.89556063944</v>
      </c>
      <c r="E2" s="6"/>
    </row>
    <row r="3" spans="1:7" x14ac:dyDescent="0.25">
      <c r="A3" s="8">
        <v>2021</v>
      </c>
      <c r="B3" s="6">
        <f>INDEX('NREL ATB'!$7:$7,MATCH(BCpUC!A3,'NREL ATB'!$2:$2,0))*1000-INDEX(BBoSCpUC!$2:$2,MATCH(A3,BBoSCpUC!$1:$1,0))</f>
        <v>670249.89556063944</v>
      </c>
      <c r="G3" s="6"/>
    </row>
    <row r="4" spans="1:7" x14ac:dyDescent="0.25">
      <c r="A4" s="8">
        <v>2022</v>
      </c>
      <c r="B4" s="6">
        <f>INDEX('NREL ATB'!$7:$7,MATCH(BCpUC!A4,'NREL ATB'!$2:$2,0))*1000-INDEX(BBoSCpUC!$2:$2,MATCH(A4,BBoSCpUC!$1:$1,0))</f>
        <v>575519.89556063944</v>
      </c>
    </row>
    <row r="5" spans="1:7" x14ac:dyDescent="0.25">
      <c r="A5" s="8">
        <v>2023</v>
      </c>
      <c r="B5" s="6">
        <f>INDEX('NREL ATB'!$7:$7,MATCH(BCpUC!A5,'NREL ATB'!$2:$2,0))*1000-INDEX(BBoSCpUC!$2:$2,MATCH(A5,BBoSCpUC!$1:$1,0))</f>
        <v>505619.89556063944</v>
      </c>
    </row>
    <row r="6" spans="1:7" x14ac:dyDescent="0.25">
      <c r="A6" s="8">
        <v>2024</v>
      </c>
      <c r="B6" s="6">
        <f>INDEX('NREL ATB'!$7:$7,MATCH(BCpUC!A6,'NREL ATB'!$2:$2,0))*1000-INDEX(BBoSCpUC!$2:$2,MATCH(A6,BBoSCpUC!$1:$1,0))</f>
        <v>450056.89556063944</v>
      </c>
    </row>
    <row r="7" spans="1:7" x14ac:dyDescent="0.25">
      <c r="A7" s="8">
        <v>2025</v>
      </c>
      <c r="B7" s="6">
        <f>INDEX('NREL ATB'!$7:$7,MATCH(BCpUC!A7,'NREL ATB'!$2:$2,0))*1000-INDEX(BBoSCpUC!$2:$2,MATCH(A7,BBoSCpUC!$1:$1,0))</f>
        <v>405016.89556063944</v>
      </c>
    </row>
    <row r="8" spans="1:7" x14ac:dyDescent="0.25">
      <c r="A8" s="8">
        <v>2026</v>
      </c>
      <c r="B8" s="6">
        <f>INDEX('NREL ATB'!$7:$7,MATCH(BCpUC!A8,'NREL ATB'!$2:$2,0))*1000-INDEX(BBoSCpUC!$2:$2,MATCH(A8,BBoSCpUC!$1:$1,0))</f>
        <v>365985.89556063944</v>
      </c>
    </row>
    <row r="9" spans="1:7" x14ac:dyDescent="0.25">
      <c r="A9" s="8">
        <v>2027</v>
      </c>
      <c r="B9" s="6">
        <f>INDEX('NREL ATB'!$7:$7,MATCH(BCpUC!A9,'NREL ATB'!$2:$2,0))*1000-INDEX(BBoSCpUC!$2:$2,MATCH(A9,BBoSCpUC!$1:$1,0))</f>
        <v>332129.89556063944</v>
      </c>
    </row>
    <row r="10" spans="1:7" x14ac:dyDescent="0.25">
      <c r="A10" s="8">
        <v>2028</v>
      </c>
      <c r="B10" s="6">
        <f>INDEX('NREL ATB'!$7:$7,MATCH(BCpUC!A10,'NREL ATB'!$2:$2,0))*1000-INDEX(BBoSCpUC!$2:$2,MATCH(A10,BBoSCpUC!$1:$1,0))</f>
        <v>302999.89556063944</v>
      </c>
    </row>
    <row r="11" spans="1:7" x14ac:dyDescent="0.25">
      <c r="A11" s="8">
        <v>2029</v>
      </c>
      <c r="B11" s="6">
        <f>INDEX('NREL ATB'!$7:$7,MATCH(BCpUC!A11,'NREL ATB'!$2:$2,0))*1000-INDEX(BBoSCpUC!$2:$2,MATCH(A11,BBoSCpUC!$1:$1,0))</f>
        <v>277998.89556063944</v>
      </c>
    </row>
    <row r="12" spans="1:7" x14ac:dyDescent="0.25">
      <c r="A12" s="8">
        <v>2030</v>
      </c>
      <c r="B12" s="6">
        <f>INDEX('NREL ATB'!$7:$7,MATCH(BCpUC!A12,'NREL ATB'!$2:$2,0))*1000-INDEX(BBoSCpUC!$2:$2,MATCH(A12,BBoSCpUC!$1:$1,0))</f>
        <v>256485.89556063944</v>
      </c>
    </row>
    <row r="13" spans="1:7" x14ac:dyDescent="0.25">
      <c r="A13" s="8">
        <v>2031</v>
      </c>
      <c r="B13" s="6">
        <f>INDEX('NREL ATB'!$7:$7,MATCH(BCpUC!A13,'NREL ATB'!$2:$2,0))*1000-INDEX(BBoSCpUC!$2:$2,MATCH(A13,BBoSCpUC!$1:$1,0))</f>
        <v>237801.89556063944</v>
      </c>
    </row>
    <row r="14" spans="1:7" x14ac:dyDescent="0.25">
      <c r="A14" s="8">
        <v>2032</v>
      </c>
      <c r="B14" s="6">
        <f>INDEX('NREL ATB'!$7:$7,MATCH(BCpUC!A14,'NREL ATB'!$2:$2,0))*1000-INDEX(BBoSCpUC!$2:$2,MATCH(A14,BBoSCpUC!$1:$1,0))</f>
        <v>221749.89556063944</v>
      </c>
    </row>
    <row r="15" spans="1:7" x14ac:dyDescent="0.25">
      <c r="A15" s="8">
        <v>2033</v>
      </c>
      <c r="B15" s="6">
        <f>INDEX('NREL ATB'!$7:$7,MATCH(BCpUC!A15,'NREL ATB'!$2:$2,0))*1000-INDEX(BBoSCpUC!$2:$2,MATCH(A15,BBoSCpUC!$1:$1,0))</f>
        <v>208002.89556063944</v>
      </c>
    </row>
    <row r="16" spans="1:7" x14ac:dyDescent="0.25">
      <c r="A16" s="8">
        <v>2034</v>
      </c>
      <c r="B16" s="6">
        <f>INDEX('NREL ATB'!$7:$7,MATCH(BCpUC!A16,'NREL ATB'!$2:$2,0))*1000-INDEX(BBoSCpUC!$2:$2,MATCH(A16,BBoSCpUC!$1:$1,0))</f>
        <v>196105.89556063944</v>
      </c>
    </row>
    <row r="17" spans="1:2" x14ac:dyDescent="0.25">
      <c r="A17" s="8">
        <v>2035</v>
      </c>
      <c r="B17" s="6">
        <f>INDEX('NREL ATB'!$7:$7,MATCH(BCpUC!A17,'NREL ATB'!$2:$2,0))*1000-INDEX(BBoSCpUC!$2:$2,MATCH(A17,BBoSCpUC!$1:$1,0))</f>
        <v>185660.89556063944</v>
      </c>
    </row>
    <row r="18" spans="1:2" x14ac:dyDescent="0.25">
      <c r="A18" s="8">
        <v>2036</v>
      </c>
      <c r="B18" s="6">
        <f>INDEX('NREL ATB'!$7:$7,MATCH(BCpUC!A18,'NREL ATB'!$2:$2,0))*1000-INDEX(BBoSCpUC!$2:$2,MATCH(A18,BBoSCpUC!$1:$1,0))</f>
        <v>176492.89556063944</v>
      </c>
    </row>
    <row r="19" spans="1:2" x14ac:dyDescent="0.25">
      <c r="A19" s="8">
        <v>2037</v>
      </c>
      <c r="B19" s="6">
        <f>INDEX('NREL ATB'!$7:$7,MATCH(BCpUC!A19,'NREL ATB'!$2:$2,0))*1000-INDEX(BBoSCpUC!$2:$2,MATCH(A19,BBoSCpUC!$1:$1,0))</f>
        <v>168432.89556063944</v>
      </c>
    </row>
    <row r="20" spans="1:2" x14ac:dyDescent="0.25">
      <c r="A20" s="8">
        <v>2038</v>
      </c>
      <c r="B20" s="6">
        <f>INDEX('NREL ATB'!$7:$7,MATCH(BCpUC!A20,'NREL ATB'!$2:$2,0))*1000-INDEX(BBoSCpUC!$2:$2,MATCH(A20,BBoSCpUC!$1:$1,0))</f>
        <v>161272.89556063944</v>
      </c>
    </row>
    <row r="21" spans="1:2" x14ac:dyDescent="0.25">
      <c r="A21" s="8">
        <v>2039</v>
      </c>
      <c r="B21" s="6">
        <f>INDEX('NREL ATB'!$7:$7,MATCH(BCpUC!A21,'NREL ATB'!$2:$2,0))*1000-INDEX(BBoSCpUC!$2:$2,MATCH(A21,BBoSCpUC!$1:$1,0))</f>
        <v>154834.89556063944</v>
      </c>
    </row>
    <row r="22" spans="1:2" x14ac:dyDescent="0.25">
      <c r="A22" s="8">
        <v>2040</v>
      </c>
      <c r="B22" s="6">
        <f>INDEX('NREL ATB'!$7:$7,MATCH(BCpUC!A22,'NREL ATB'!$2:$2,0))*1000-INDEX(BBoSCpUC!$2:$2,MATCH(A22,BBoSCpUC!$1:$1,0))</f>
        <v>148994.89556063944</v>
      </c>
    </row>
    <row r="23" spans="1:2" x14ac:dyDescent="0.25">
      <c r="A23" s="8">
        <v>2041</v>
      </c>
      <c r="B23" s="6">
        <f>INDEX('NREL ATB'!$7:$7,MATCH(BCpUC!A23,'NREL ATB'!$2:$2,0))*1000-INDEX(BBoSCpUC!$2:$2,MATCH(A23,BBoSCpUC!$1:$1,0))</f>
        <v>143757.89556063944</v>
      </c>
    </row>
    <row r="24" spans="1:2" x14ac:dyDescent="0.25">
      <c r="A24" s="8">
        <v>2042</v>
      </c>
      <c r="B24" s="6">
        <f>INDEX('NREL ATB'!$7:$7,MATCH(BCpUC!A24,'NREL ATB'!$2:$2,0))*1000-INDEX(BBoSCpUC!$2:$2,MATCH(A24,BBoSCpUC!$1:$1,0))</f>
        <v>139018.89556063944</v>
      </c>
    </row>
    <row r="25" spans="1:2" x14ac:dyDescent="0.25">
      <c r="A25" s="8">
        <v>2043</v>
      </c>
      <c r="B25" s="6">
        <f>INDEX('NREL ATB'!$7:$7,MATCH(BCpUC!A25,'NREL ATB'!$2:$2,0))*1000-INDEX(BBoSCpUC!$2:$2,MATCH(A25,BBoSCpUC!$1:$1,0))</f>
        <v>134714.89556063944</v>
      </c>
    </row>
    <row r="26" spans="1:2" x14ac:dyDescent="0.25">
      <c r="A26" s="8">
        <v>2044</v>
      </c>
      <c r="B26" s="6">
        <f>INDEX('NREL ATB'!$7:$7,MATCH(BCpUC!A26,'NREL ATB'!$2:$2,0))*1000-INDEX(BBoSCpUC!$2:$2,MATCH(A26,BBoSCpUC!$1:$1,0))</f>
        <v>130781.89556063944</v>
      </c>
    </row>
    <row r="27" spans="1:2" x14ac:dyDescent="0.25">
      <c r="A27" s="8">
        <v>2045</v>
      </c>
      <c r="B27" s="6">
        <f>INDEX('NREL ATB'!$7:$7,MATCH(BCpUC!A27,'NREL ATB'!$2:$2,0))*1000-INDEX(BBoSCpUC!$2:$2,MATCH(A27,BBoSCpUC!$1:$1,0))</f>
        <v>127169.89556063944</v>
      </c>
    </row>
    <row r="28" spans="1:2" x14ac:dyDescent="0.25">
      <c r="A28" s="8">
        <v>2046</v>
      </c>
      <c r="B28" s="6">
        <f>INDEX('NREL ATB'!$7:$7,MATCH(BCpUC!A28,'NREL ATB'!$2:$2,0))*1000-INDEX(BBoSCpUC!$2:$2,MATCH(A28,BBoSCpUC!$1:$1,0))</f>
        <v>123846.89556063944</v>
      </c>
    </row>
    <row r="29" spans="1:2" x14ac:dyDescent="0.25">
      <c r="A29" s="8">
        <v>2047</v>
      </c>
      <c r="B29" s="6">
        <f>INDEX('NREL ATB'!$7:$7,MATCH(BCpUC!A29,'NREL ATB'!$2:$2,0))*1000-INDEX(BBoSCpUC!$2:$2,MATCH(A29,BBoSCpUC!$1:$1,0))</f>
        <v>120770.89556063944</v>
      </c>
    </row>
    <row r="30" spans="1:2" x14ac:dyDescent="0.25">
      <c r="A30" s="8">
        <v>2048</v>
      </c>
      <c r="B30" s="6">
        <f>INDEX('NREL ATB'!$7:$7,MATCH(BCpUC!A30,'NREL ATB'!$2:$2,0))*1000-INDEX(BBoSCpUC!$2:$2,MATCH(A30,BBoSCpUC!$1:$1,0))</f>
        <v>117909.89556063944</v>
      </c>
    </row>
    <row r="31" spans="1:2" x14ac:dyDescent="0.25">
      <c r="A31" s="8">
        <v>2049</v>
      </c>
      <c r="B31" s="6">
        <f>INDEX('NREL ATB'!$7:$7,MATCH(BCpUC!A31,'NREL ATB'!$2:$2,0))*1000-INDEX(BBoSCpUC!$2:$2,MATCH(A31,BBoSCpUC!$1:$1,0))</f>
        <v>115242.89556063944</v>
      </c>
    </row>
    <row r="32" spans="1:2" x14ac:dyDescent="0.25">
      <c r="A32" s="8">
        <v>2050</v>
      </c>
      <c r="B32" s="6">
        <f>INDEX('NREL ATB'!$7:$7,MATCH(BCpUC!A32,'NREL ATB'!$2:$2,0))*1000-INDEX(BBoSCpUC!$2:$2,MATCH(A32,BBoSCpUC!$1:$1,0))</f>
        <v>112744.89556063944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0C7A-0160-47B2-B089-93F8CBD71882}">
  <sheetPr>
    <tabColor rgb="FF003399"/>
  </sheetPr>
  <dimension ref="A1:AF2"/>
  <sheetViews>
    <sheetView workbookViewId="0">
      <selection activeCell="B2" sqref="B2:AF2"/>
    </sheetView>
  </sheetViews>
  <sheetFormatPr defaultRowHeight="15" x14ac:dyDescent="0.25"/>
  <cols>
    <col min="1" max="1" width="19.85546875" customWidth="1"/>
  </cols>
  <sheetData>
    <row r="1" spans="1:32" x14ac:dyDescent="0.25">
      <c r="A1" t="s">
        <v>21</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25">
      <c r="A2" t="s">
        <v>22</v>
      </c>
      <c r="B2" s="6">
        <f>'Balance of System Calculations'!$D$26+'Calibration Check'!B10</f>
        <v>549764.33865472558</v>
      </c>
      <c r="C2" s="6">
        <f>'Balance of System Calculations'!$D$26+'Calibration Check'!C10</f>
        <v>611563.1692793055</v>
      </c>
      <c r="D2" s="6">
        <f>'Balance of System Calculations'!$D$26+'Calibration Check'!D10</f>
        <v>624821.99990388541</v>
      </c>
      <c r="E2" s="6">
        <f>'Balance of System Calculations'!$D$26+'Calibration Check'!E10</f>
        <v>613250.83052846533</v>
      </c>
      <c r="F2" s="6">
        <f>'Balance of System Calculations'!$D$26+'Calibration Check'!F10</f>
        <v>587342.66115304525</v>
      </c>
      <c r="G2" s="6">
        <f>'Balance of System Calculations'!$D$26+'Calibration Check'!G10</f>
        <v>550911.49177762459</v>
      </c>
      <c r="H2" s="6">
        <f>'Balance of System Calculations'!$D$26+'Calibration Check'!H10</f>
        <v>555575.57865033008</v>
      </c>
      <c r="I2" s="6">
        <f>'Balance of System Calculations'!$D$26+'Calibration Check'!I10</f>
        <v>555064.66552303568</v>
      </c>
      <c r="J2" s="6">
        <f>'Balance of System Calculations'!$D$26+'Calibration Check'!J10</f>
        <v>549827.75239574118</v>
      </c>
      <c r="K2" s="6">
        <f>'Balance of System Calculations'!$D$26+'Calibration Check'!K10</f>
        <v>540461.83926844655</v>
      </c>
      <c r="L2" s="6">
        <f>'Balance of System Calculations'!$D$26+'Calibration Check'!L10</f>
        <v>527607.92614115251</v>
      </c>
      <c r="M2" s="6">
        <f>'Balance of System Calculations'!$D$26+'Calibration Check'!M10</f>
        <v>536490.75336987991</v>
      </c>
      <c r="N2" s="6">
        <f>'Balance of System Calculations'!$D$26+'Calibration Check'!N10</f>
        <v>542741.58059860743</v>
      </c>
      <c r="O2" s="6">
        <f>'Balance of System Calculations'!$D$26+'Calibration Check'!O10</f>
        <v>546687.40782733518</v>
      </c>
      <c r="P2" s="6">
        <f>'Balance of System Calculations'!$D$26+'Calibration Check'!P10</f>
        <v>548783.23505606258</v>
      </c>
      <c r="Q2" s="6">
        <f>'Balance of System Calculations'!$D$26+'Calibration Check'!Q10</f>
        <v>549427.0622847901</v>
      </c>
      <c r="R2" s="6">
        <f>'Balance of System Calculations'!$D$26+'Calibration Check'!R10</f>
        <v>548793.88951351773</v>
      </c>
      <c r="S2" s="6">
        <f>'Balance of System Calculations'!$D$26+'Calibration Check'!S10</f>
        <v>547052.71674224513</v>
      </c>
      <c r="T2" s="6">
        <f>'Balance of System Calculations'!$D$26+'Calibration Check'!T10</f>
        <v>544411.54397097277</v>
      </c>
      <c r="U2" s="6">
        <f>'Balance of System Calculations'!$D$26+'Calibration Check'!U10</f>
        <v>541048.37119970017</v>
      </c>
      <c r="V2" s="6">
        <f>'Balance of System Calculations'!$D$26+'Calibration Check'!V10</f>
        <v>537087.19842842768</v>
      </c>
      <c r="W2" s="6">
        <f>'Balance of System Calculations'!$D$26+'Calibration Check'!W10</f>
        <v>532523.02565715543</v>
      </c>
      <c r="X2" s="6">
        <f>'Balance of System Calculations'!$D$26+'Calibration Check'!X10</f>
        <v>527460.85288588307</v>
      </c>
      <c r="Y2" s="6">
        <f>'Balance of System Calculations'!$D$26+'Calibration Check'!Y10</f>
        <v>521963.68011461047</v>
      </c>
      <c r="Z2" s="6">
        <f>'Balance of System Calculations'!$D$26+'Calibration Check'!Z10</f>
        <v>516095.5073433381</v>
      </c>
      <c r="AA2" s="6">
        <f>'Balance of System Calculations'!$D$26+'Calibration Check'!AA10</f>
        <v>509906.33457206585</v>
      </c>
      <c r="AB2" s="6">
        <f>'Balance of System Calculations'!$D$26+'Calibration Check'!AB10</f>
        <v>503428.16180079337</v>
      </c>
      <c r="AC2" s="6">
        <f>'Balance of System Calculations'!$D$26+'Calibration Check'!AC10</f>
        <v>496702.98902952101</v>
      </c>
      <c r="AD2" s="6">
        <f>'Balance of System Calculations'!$D$26+'Calibration Check'!AD10</f>
        <v>489762.81625824864</v>
      </c>
      <c r="AE2" s="6">
        <f>'Balance of System Calculations'!$D$26+'Calibration Check'!AE10</f>
        <v>482628.64348697616</v>
      </c>
      <c r="AF2" s="6">
        <f>'Balance of System Calculations'!$D$26+'Calibration Check'!AF10</f>
        <v>475325.47071570437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NREL ATB</vt:lpstr>
      <vt:lpstr>Balance of System Calculations</vt:lpstr>
      <vt:lpstr>Calibration Check</vt:lpstr>
      <vt:lpstr>BCpUC</vt:lpstr>
      <vt:lpstr>BBoSCpUC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Megan Mahajan</cp:lastModifiedBy>
  <dcterms:created xsi:type="dcterms:W3CDTF">2015-05-01T22:00:45Z</dcterms:created>
  <dcterms:modified xsi:type="dcterms:W3CDTF">2022-02-28T16:21:48Z</dcterms:modified>
</cp:coreProperties>
</file>