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oregon\InputData\land\AOCoLUPpUA\"/>
    </mc:Choice>
  </mc:AlternateContent>
  <xr:revisionPtr revIDLastSave="0" documentId="13_ncr:1_{31E36E8C-04F4-455C-92C7-032BE1EFFC7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4" l="1"/>
  <c r="A40" i="4" s="1"/>
  <c r="B7" i="3" s="1"/>
  <c r="B3" i="3" l="1"/>
  <c r="B5" i="3"/>
  <c r="B2" i="3"/>
  <c r="B3" i="4"/>
  <c r="C3" i="4"/>
  <c r="B4" i="4"/>
  <c r="C4" i="4"/>
  <c r="B5" i="4"/>
  <c r="C5" i="4"/>
  <c r="B8" i="4"/>
  <c r="C8" i="4"/>
  <c r="B9" i="4"/>
  <c r="C9" i="4"/>
  <c r="B10" i="4"/>
  <c r="C10" i="4"/>
  <c r="B11" i="4"/>
  <c r="C11" i="4"/>
  <c r="C18" i="4"/>
  <c r="B21" i="4"/>
  <c r="C21" i="4"/>
  <c r="B26" i="4"/>
  <c r="C26" i="4"/>
  <c r="B31" i="4"/>
  <c r="C31" i="4"/>
  <c r="B32" i="4"/>
  <c r="C32" i="4"/>
  <c r="B33" i="4"/>
  <c r="B34" i="4"/>
  <c r="C34" i="4"/>
  <c r="C33" i="4" l="1"/>
  <c r="C16" i="4"/>
  <c r="B16" i="4"/>
  <c r="C7" i="4"/>
  <c r="B7" i="4"/>
  <c r="C6" i="4"/>
  <c r="B6" i="4"/>
</calcChain>
</file>

<file path=xl/sharedStrings.xml><?xml version="1.0" encoding="utf-8"?>
<sst xmlns="http://schemas.openxmlformats.org/spreadsheetml/2006/main" count="81" uniqueCount="62">
  <si>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</si>
  <si>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</si>
  <si>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</si>
  <si>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</si>
  <si>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</si>
  <si>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</si>
  <si>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</si>
  <si>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</si>
  <si>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</si>
  <si>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</si>
  <si>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</si>
  <si>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</si>
  <si>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</si>
  <si>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</si>
  <si>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</si>
  <si>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</si>
  <si>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</si>
  <si>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</si>
  <si>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</si>
  <si>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</si>
  <si>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</si>
  <si>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</si>
  <si>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</si>
  <si>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</si>
  <si>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</si>
  <si>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</si>
  <si>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</si>
  <si>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</si>
  <si>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</si>
  <si>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</si>
  <si>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</si>
  <si>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</si>
  <si>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</si>
  <si>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</si>
  <si>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</si>
  <si>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</si>
  <si>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</si>
  <si>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</si>
  <si>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</si>
  <si>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</si>
  <si>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</si>
  <si>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</si>
  <si>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</si>
  <si>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</si>
  <si>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</si>
  <si>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</si>
  <si>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</si>
  <si>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</si>
  <si>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</si>
  <si>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</si>
  <si>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</si>
  <si>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</si>
  <si>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</si>
  <si>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Additional Notes for Oregon EPS</t>
  </si>
  <si>
    <t>For lack of good data here, PNW data was used. If OR specific data is found it will be added here.</t>
  </si>
  <si>
    <t>The PNW data is a segment of the above source.</t>
  </si>
  <si>
    <t>Calculated Average Forest Management Cost (Just PNW)</t>
  </si>
  <si>
    <t>Adjusting to 2017 dollars using "cpi.xlsx" in the InputData folder.</t>
  </si>
  <si>
    <t>2012 to 2017</t>
  </si>
  <si>
    <t>Forest management is not used in the Oregon EPS.</t>
  </si>
  <si>
    <t>Due to lack of data, we do not include costs for the "peatland restoration" policy, which</t>
  </si>
  <si>
    <t>we map to sagebrush conservation.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</si>
</sst>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Desktop\Old%20U.S.%20land\VFC\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B16" sqref="B16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42</v>
      </c>
    </row>
    <row r="4" spans="1:2" x14ac:dyDescent="0.35">
      <c r="B4" s="2">
        <v>2006</v>
      </c>
    </row>
    <row r="5" spans="1:2" x14ac:dyDescent="0.35">
      <c r="B5" t="s">
        <v>43</v>
      </c>
    </row>
    <row r="6" spans="1:2" x14ac:dyDescent="0.35">
      <c r="B6" s="10" t="s">
        <v>44</v>
      </c>
    </row>
    <row r="7" spans="1:2" x14ac:dyDescent="0.35">
      <c r="B7" t="s">
        <v>45</v>
      </c>
    </row>
    <row r="9" spans="1:2" x14ac:dyDescent="0.35">
      <c r="A9" s="1" t="s">
        <v>2</v>
      </c>
    </row>
    <row r="10" spans="1:2" x14ac:dyDescent="0.35">
      <c r="A10" t="s">
        <v>59</v>
      </c>
    </row>
    <row r="12" spans="1:2" x14ac:dyDescent="0.35">
      <c r="A12" t="s">
        <v>3</v>
      </c>
    </row>
    <row r="13" spans="1:2" x14ac:dyDescent="0.35">
      <c r="A13" t="s">
        <v>12</v>
      </c>
    </row>
    <row r="14" spans="1:2" x14ac:dyDescent="0.35">
      <c r="A14" t="s">
        <v>4</v>
      </c>
    </row>
    <row r="16" spans="1:2" x14ac:dyDescent="0.35">
      <c r="A16" t="s">
        <v>51</v>
      </c>
    </row>
    <row r="17" spans="1:2" x14ac:dyDescent="0.35">
      <c r="A17" t="s">
        <v>52</v>
      </c>
    </row>
    <row r="19" spans="1:2" x14ac:dyDescent="0.35">
      <c r="A19" t="s">
        <v>60</v>
      </c>
    </row>
    <row r="20" spans="1:2" x14ac:dyDescent="0.35">
      <c r="A20" t="s">
        <v>61</v>
      </c>
    </row>
    <row r="22" spans="1:2" x14ac:dyDescent="0.35">
      <c r="A22" s="1" t="s">
        <v>46</v>
      </c>
    </row>
    <row r="23" spans="1:2" x14ac:dyDescent="0.35">
      <c r="A23" t="s">
        <v>47</v>
      </c>
    </row>
    <row r="24" spans="1:2" x14ac:dyDescent="0.35">
      <c r="A24">
        <v>1.278</v>
      </c>
      <c r="B24" t="s">
        <v>48</v>
      </c>
    </row>
    <row r="25" spans="1:2" x14ac:dyDescent="0.35">
      <c r="A25" t="s">
        <v>49</v>
      </c>
    </row>
    <row r="27" spans="1:2" x14ac:dyDescent="0.35">
      <c r="A27" s="1" t="s">
        <v>53</v>
      </c>
    </row>
    <row r="28" spans="1:2" x14ac:dyDescent="0.35">
      <c r="A28" t="s">
        <v>54</v>
      </c>
    </row>
    <row r="29" spans="1:2" x14ac:dyDescent="0.35">
      <c r="B29" t="s">
        <v>55</v>
      </c>
    </row>
    <row r="31" spans="1:2" x14ac:dyDescent="0.35">
      <c r="A31" t="s">
        <v>57</v>
      </c>
    </row>
    <row r="32" spans="1:2" x14ac:dyDescent="0.35">
      <c r="A32">
        <v>1.06765</v>
      </c>
      <c r="B32" t="s">
        <v>58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10" workbookViewId="0">
      <selection activeCell="C46" sqref="C46"/>
    </sheetView>
  </sheetViews>
  <sheetFormatPr defaultRowHeight="14.5" x14ac:dyDescent="0.35"/>
  <cols>
    <col min="1" max="1" width="25.1796875" customWidth="1"/>
    <col min="2" max="2" width="11.81640625" customWidth="1"/>
    <col min="3" max="3" width="13.1796875" customWidth="1"/>
    <col min="4" max="4" width="20.1796875" customWidth="1"/>
  </cols>
  <sheetData>
    <row r="1" spans="1:4" x14ac:dyDescent="0.35">
      <c r="A1" s="4" t="s">
        <v>13</v>
      </c>
      <c r="B1" s="5"/>
      <c r="C1" s="5"/>
    </row>
    <row r="2" spans="1:4" x14ac:dyDescent="0.35">
      <c r="A2" s="7" t="s">
        <v>14</v>
      </c>
      <c r="B2" s="7" t="s">
        <v>15</v>
      </c>
      <c r="C2" s="7" t="s">
        <v>16</v>
      </c>
    </row>
    <row r="3" spans="1:4" x14ac:dyDescent="0.35">
      <c r="A3" t="s">
        <v>17</v>
      </c>
      <c r="B3">
        <f>50+1614</f>
        <v>1664</v>
      </c>
      <c r="C3">
        <f>377+25502</f>
        <v>25879</v>
      </c>
    </row>
    <row r="4" spans="1:4" x14ac:dyDescent="0.35">
      <c r="A4" t="s">
        <v>18</v>
      </c>
      <c r="B4">
        <f>972+4013</f>
        <v>4985</v>
      </c>
      <c r="C4">
        <f>2396+22953</f>
        <v>25349</v>
      </c>
    </row>
    <row r="5" spans="1:4" x14ac:dyDescent="0.35">
      <c r="A5" t="s">
        <v>19</v>
      </c>
      <c r="B5">
        <f>3955+13315</f>
        <v>17270</v>
      </c>
      <c r="C5">
        <f>7041+45009</f>
        <v>52050</v>
      </c>
    </row>
    <row r="6" spans="1:4" x14ac:dyDescent="0.35">
      <c r="A6" t="s">
        <v>20</v>
      </c>
      <c r="B6">
        <f>2879+2953</f>
        <v>5832</v>
      </c>
      <c r="C6">
        <f>119</f>
        <v>119</v>
      </c>
    </row>
    <row r="7" spans="1:4" x14ac:dyDescent="0.35">
      <c r="A7" t="s">
        <v>21</v>
      </c>
      <c r="B7">
        <f>6236+2826</f>
        <v>9062</v>
      </c>
      <c r="C7">
        <f>923+1277</f>
        <v>2200</v>
      </c>
    </row>
    <row r="8" spans="1:4" x14ac:dyDescent="0.35">
      <c r="A8" t="s">
        <v>22</v>
      </c>
      <c r="B8">
        <f>2156+2707</f>
        <v>4863</v>
      </c>
      <c r="C8">
        <f>826+1748</f>
        <v>2574</v>
      </c>
    </row>
    <row r="9" spans="1:4" x14ac:dyDescent="0.35">
      <c r="A9" t="s">
        <v>23</v>
      </c>
      <c r="B9">
        <f>2918+12457</f>
        <v>15375</v>
      </c>
      <c r="C9">
        <f>8+2680</f>
        <v>2688</v>
      </c>
    </row>
    <row r="10" spans="1:4" x14ac:dyDescent="0.35">
      <c r="A10" t="s">
        <v>24</v>
      </c>
      <c r="B10">
        <f>15095+29814</f>
        <v>44909</v>
      </c>
      <c r="C10">
        <f>7434+52435</f>
        <v>59869</v>
      </c>
    </row>
    <row r="11" spans="1:4" x14ac:dyDescent="0.35">
      <c r="A11" t="s">
        <v>25</v>
      </c>
      <c r="B11">
        <f>10315+29977</f>
        <v>40292</v>
      </c>
      <c r="C11">
        <f>4193+30945</f>
        <v>35138</v>
      </c>
    </row>
    <row r="13" spans="1:4" x14ac:dyDescent="0.35">
      <c r="A13" s="4" t="s">
        <v>26</v>
      </c>
      <c r="B13" s="5"/>
      <c r="C13" s="5"/>
      <c r="D13" s="5"/>
    </row>
    <row r="14" spans="1:4" x14ac:dyDescent="0.35">
      <c r="A14" s="7" t="s">
        <v>27</v>
      </c>
      <c r="B14" s="12" t="s">
        <v>28</v>
      </c>
      <c r="C14" s="12"/>
      <c r="D14" s="13" t="s">
        <v>29</v>
      </c>
    </row>
    <row r="15" spans="1:4" x14ac:dyDescent="0.35">
      <c r="A15" t="s">
        <v>21</v>
      </c>
      <c r="B15" t="s">
        <v>30</v>
      </c>
      <c r="C15" t="s">
        <v>31</v>
      </c>
      <c r="D15" s="13"/>
    </row>
    <row r="16" spans="1:4" x14ac:dyDescent="0.35">
      <c r="A16" t="s">
        <v>32</v>
      </c>
      <c r="B16">
        <f>39/10</f>
        <v>3.9</v>
      </c>
      <c r="C16">
        <f>35.46/10</f>
        <v>3.5460000000000003</v>
      </c>
    </row>
    <row r="17" spans="1:4" x14ac:dyDescent="0.35">
      <c r="A17" t="s">
        <v>33</v>
      </c>
      <c r="B17">
        <v>95.55</v>
      </c>
      <c r="C17" s="7">
        <v>0</v>
      </c>
      <c r="D17" t="s">
        <v>34</v>
      </c>
    </row>
    <row r="18" spans="1:4" x14ac:dyDescent="0.35">
      <c r="A18" t="s">
        <v>35</v>
      </c>
      <c r="B18">
        <v>44.67</v>
      </c>
      <c r="C18" s="8">
        <f>C23*(B18/B23)</f>
        <v>13.041950354609931</v>
      </c>
      <c r="D18" t="s">
        <v>36</v>
      </c>
    </row>
    <row r="19" spans="1:4" x14ac:dyDescent="0.35">
      <c r="A19" t="s">
        <v>37</v>
      </c>
      <c r="B19">
        <v>58.48</v>
      </c>
      <c r="C19">
        <v>58.48</v>
      </c>
    </row>
    <row r="20" spans="1:4" x14ac:dyDescent="0.35">
      <c r="A20" t="s">
        <v>25</v>
      </c>
    </row>
    <row r="21" spans="1:4" x14ac:dyDescent="0.35">
      <c r="A21" t="s">
        <v>32</v>
      </c>
      <c r="B21">
        <f>21.5/10</f>
        <v>2.15</v>
      </c>
      <c r="C21">
        <f>16.71/10</f>
        <v>1.671</v>
      </c>
    </row>
    <row r="22" spans="1:4" x14ac:dyDescent="0.35">
      <c r="A22" t="s">
        <v>33</v>
      </c>
      <c r="B22">
        <v>65.11</v>
      </c>
      <c r="C22" s="7">
        <v>0</v>
      </c>
      <c r="D22" t="s">
        <v>34</v>
      </c>
    </row>
    <row r="23" spans="1:4" x14ac:dyDescent="0.35">
      <c r="A23" t="s">
        <v>35</v>
      </c>
      <c r="B23">
        <v>50.76</v>
      </c>
      <c r="C23">
        <v>14.82</v>
      </c>
    </row>
    <row r="24" spans="1:4" x14ac:dyDescent="0.35">
      <c r="A24" t="s">
        <v>37</v>
      </c>
      <c r="B24">
        <v>58.48</v>
      </c>
      <c r="C24">
        <v>58.48</v>
      </c>
    </row>
    <row r="25" spans="1:4" x14ac:dyDescent="0.35">
      <c r="A25" t="s">
        <v>24</v>
      </c>
    </row>
    <row r="26" spans="1:4" x14ac:dyDescent="0.35">
      <c r="A26" t="s">
        <v>32</v>
      </c>
      <c r="B26">
        <f>21.61/10</f>
        <v>2.161</v>
      </c>
      <c r="C26">
        <f>16.8/10</f>
        <v>1.6800000000000002</v>
      </c>
    </row>
    <row r="27" spans="1:4" x14ac:dyDescent="0.35">
      <c r="A27" t="s">
        <v>33</v>
      </c>
      <c r="B27">
        <v>65.11</v>
      </c>
      <c r="C27" s="7">
        <v>0</v>
      </c>
      <c r="D27" t="s">
        <v>34</v>
      </c>
    </row>
    <row r="28" spans="1:4" x14ac:dyDescent="0.35">
      <c r="A28" t="s">
        <v>35</v>
      </c>
      <c r="B28">
        <v>50.76</v>
      </c>
      <c r="C28">
        <v>14.82</v>
      </c>
    </row>
    <row r="29" spans="1:4" x14ac:dyDescent="0.35">
      <c r="A29" t="s">
        <v>37</v>
      </c>
      <c r="B29">
        <v>58.48</v>
      </c>
      <c r="C29">
        <v>58.48</v>
      </c>
    </row>
    <row r="30" spans="1:4" x14ac:dyDescent="0.35">
      <c r="A30" t="s">
        <v>38</v>
      </c>
    </row>
    <row r="31" spans="1:4" x14ac:dyDescent="0.35">
      <c r="A31" t="s">
        <v>32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33</v>
      </c>
      <c r="B32" s="8">
        <f>AVERAGE(B27,B22,B17)</f>
        <v>75.256666666666661</v>
      </c>
      <c r="C32" s="7">
        <f>AVERAGE(C27,C22,C17)</f>
        <v>0</v>
      </c>
      <c r="D32" t="s">
        <v>39</v>
      </c>
    </row>
    <row r="33" spans="1:4" x14ac:dyDescent="0.35">
      <c r="A33" s="7" t="s">
        <v>35</v>
      </c>
      <c r="B33" s="7">
        <f t="shared" ref="B33:C34" si="0">AVERAGE(B28,B23,B18)</f>
        <v>48.73</v>
      </c>
      <c r="C33" s="8">
        <f t="shared" si="0"/>
        <v>14.227316784869977</v>
      </c>
      <c r="D33" t="s">
        <v>39</v>
      </c>
    </row>
    <row r="34" spans="1:4" x14ac:dyDescent="0.35">
      <c r="A34" s="7" t="s">
        <v>37</v>
      </c>
      <c r="B34" s="7">
        <f t="shared" si="0"/>
        <v>58.48</v>
      </c>
      <c r="C34" s="7">
        <f t="shared" si="0"/>
        <v>58.48</v>
      </c>
      <c r="D34" t="s">
        <v>39</v>
      </c>
    </row>
    <row r="36" spans="1:4" x14ac:dyDescent="0.35">
      <c r="A36" s="7" t="s">
        <v>40</v>
      </c>
    </row>
    <row r="38" spans="1:4" x14ac:dyDescent="0.35">
      <c r="A38" s="4" t="s">
        <v>56</v>
      </c>
      <c r="B38" s="5"/>
      <c r="C38" s="5"/>
    </row>
    <row r="39" spans="1:4" x14ac:dyDescent="0.35">
      <c r="A39" s="9">
        <f>(SUM(B16:B19)*B7+SUM(C16:C19)*C7)/SUM(B7:C7)</f>
        <v>177.68697307584281</v>
      </c>
      <c r="B39" t="s">
        <v>41</v>
      </c>
    </row>
    <row r="40" spans="1:4" x14ac:dyDescent="0.35">
      <c r="A40" s="11">
        <f>A39*About!A24</f>
        <v>227.08395159092711</v>
      </c>
      <c r="B40" t="s">
        <v>50</v>
      </c>
    </row>
    <row r="41" spans="1:4" x14ac:dyDescent="0.35">
      <c r="A41" s="11"/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C6" sqref="C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11</v>
      </c>
    </row>
    <row r="2" spans="1:2" x14ac:dyDescent="0.35">
      <c r="A2" s="1" t="s">
        <v>5</v>
      </c>
      <c r="B2" s="3">
        <f>'Forest Mgmt Costs'!A40</f>
        <v>227.08395159092711</v>
      </c>
    </row>
    <row r="3" spans="1:2" x14ac:dyDescent="0.35">
      <c r="A3" s="1" t="s">
        <v>6</v>
      </c>
      <c r="B3" s="3">
        <f>'Forest Mgmt Costs'!A40</f>
        <v>227.08395159092711</v>
      </c>
    </row>
    <row r="4" spans="1:2" x14ac:dyDescent="0.35">
      <c r="A4" s="1" t="s">
        <v>7</v>
      </c>
      <c r="B4" s="6">
        <v>0</v>
      </c>
    </row>
    <row r="5" spans="1:2" x14ac:dyDescent="0.35">
      <c r="A5" s="1" t="s">
        <v>8</v>
      </c>
      <c r="B5" s="3">
        <f>'Forest Mgmt Costs'!A40</f>
        <v>227.08395159092711</v>
      </c>
    </row>
    <row r="6" spans="1:2" x14ac:dyDescent="0.35">
      <c r="A6" s="1" t="s">
        <v>9</v>
      </c>
      <c r="B6" s="3">
        <v>0</v>
      </c>
    </row>
    <row r="7" spans="1:2" x14ac:dyDescent="0.35">
      <c r="A7" s="1" t="s">
        <v>10</v>
      </c>
      <c r="B7" s="3">
        <f>'Forest Mgmt Costs'!A40</f>
        <v>227.08395159092711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2017-01-27T09:26:30Z</dcterms:created>
  <dcterms:modified xsi:type="dcterms:W3CDTF">2021-12-08T19:25:44Z</dcterms:modified>
</cp:coreProperties>
</file>