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btc/"/>
    </mc:Choice>
  </mc:AlternateContent>
  <xr:revisionPtr revIDLastSave="0" documentId="13_ncr:1_{64CC1150-674E-E549-8265-DA28F369D4E1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HIFLD Outputs" sheetId="2" r:id="rId2"/>
    <sheet name="Data National" sheetId="3" r:id="rId3"/>
    <sheet name="BTC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3" l="1"/>
  <c r="B17" i="3"/>
  <c r="B11" i="3"/>
  <c r="B10" i="3"/>
  <c r="B12" i="3" s="1"/>
  <c r="B34" i="3" s="1"/>
  <c r="C34" i="3" s="1"/>
  <c r="D52" i="2"/>
  <c r="F51" i="2" s="1"/>
  <c r="F47" i="2"/>
  <c r="F46" i="2"/>
  <c r="F45" i="2"/>
  <c r="F44" i="2"/>
  <c r="F39" i="2"/>
  <c r="F38" i="2"/>
  <c r="F37" i="2"/>
  <c r="F36" i="2"/>
  <c r="F31" i="2"/>
  <c r="F30" i="2"/>
  <c r="F29" i="2"/>
  <c r="F28" i="2"/>
  <c r="F24" i="2"/>
  <c r="F23" i="2"/>
  <c r="F22" i="2"/>
  <c r="F21" i="2"/>
  <c r="F20" i="2"/>
  <c r="F15" i="2"/>
  <c r="F14" i="2"/>
  <c r="F13" i="2"/>
  <c r="F12" i="2"/>
  <c r="F8" i="2"/>
  <c r="F7" i="2"/>
  <c r="F6" i="2"/>
  <c r="F5" i="2"/>
  <c r="F4" i="2"/>
  <c r="C37" i="3" l="1"/>
  <c r="C2" i="4" s="1"/>
  <c r="D34" i="3"/>
  <c r="F16" i="2"/>
  <c r="F32" i="2"/>
  <c r="F48" i="2"/>
  <c r="F49" i="2"/>
  <c r="F40" i="2"/>
  <c r="F9" i="2"/>
  <c r="F17" i="2"/>
  <c r="F33" i="2"/>
  <c r="F41" i="2"/>
  <c r="F10" i="2"/>
  <c r="F26" i="2"/>
  <c r="F50" i="2"/>
  <c r="F25" i="2"/>
  <c r="F2" i="2"/>
  <c r="F18" i="2"/>
  <c r="F34" i="2"/>
  <c r="F42" i="2"/>
  <c r="F3" i="2"/>
  <c r="F11" i="2"/>
  <c r="F19" i="2"/>
  <c r="F27" i="2"/>
  <c r="F35" i="2"/>
  <c r="F43" i="2"/>
  <c r="B37" i="3"/>
  <c r="B2" i="4" s="1"/>
  <c r="E34" i="3" l="1"/>
  <c r="D37" i="3"/>
  <c r="D2" i="4" s="1"/>
  <c r="E37" i="3" l="1"/>
  <c r="E2" i="4" s="1"/>
  <c r="F34" i="3"/>
  <c r="G34" i="3" l="1"/>
  <c r="F37" i="3"/>
  <c r="F2" i="4" s="1"/>
  <c r="H34" i="3" l="1"/>
  <c r="G37" i="3"/>
  <c r="G2" i="4" s="1"/>
  <c r="H37" i="3" l="1"/>
  <c r="H2" i="4" s="1"/>
  <c r="I34" i="3"/>
  <c r="J34" i="3" l="1"/>
  <c r="I37" i="3"/>
  <c r="I2" i="4" s="1"/>
  <c r="K34" i="3" l="1"/>
  <c r="J37" i="3"/>
  <c r="J2" i="4" s="1"/>
  <c r="K37" i="3" l="1"/>
  <c r="K2" i="4" s="1"/>
  <c r="L34" i="3"/>
  <c r="M34" i="3" l="1"/>
  <c r="L37" i="3"/>
  <c r="L2" i="4" s="1"/>
  <c r="N34" i="3" l="1"/>
  <c r="M37" i="3"/>
  <c r="M2" i="4" s="1"/>
  <c r="N37" i="3" l="1"/>
  <c r="N2" i="4" s="1"/>
  <c r="O34" i="3"/>
  <c r="O37" i="3" l="1"/>
  <c r="O2" i="4" s="1"/>
  <c r="P34" i="3"/>
  <c r="P37" i="3" l="1"/>
  <c r="P2" i="4" s="1"/>
  <c r="Q34" i="3"/>
  <c r="R34" i="3" l="1"/>
  <c r="Q37" i="3"/>
  <c r="Q2" i="4" s="1"/>
  <c r="S34" i="3" l="1"/>
  <c r="R37" i="3"/>
  <c r="R2" i="4" s="1"/>
  <c r="S37" i="3" l="1"/>
  <c r="S2" i="4" s="1"/>
  <c r="T34" i="3"/>
  <c r="U34" i="3" l="1"/>
  <c r="T37" i="3"/>
  <c r="T2" i="4" s="1"/>
  <c r="V34" i="3" l="1"/>
  <c r="U37" i="3"/>
  <c r="U2" i="4" s="1"/>
  <c r="W34" i="3" l="1"/>
  <c r="V37" i="3"/>
  <c r="V2" i="4" s="1"/>
  <c r="W37" i="3" l="1"/>
  <c r="W2" i="4" s="1"/>
  <c r="X34" i="3"/>
  <c r="Y34" i="3" l="1"/>
  <c r="X37" i="3"/>
  <c r="X2" i="4" s="1"/>
  <c r="Z34" i="3" l="1"/>
  <c r="Y37" i="3"/>
  <c r="Y2" i="4" s="1"/>
  <c r="AA34" i="3" l="1"/>
  <c r="Z37" i="3"/>
  <c r="Z2" i="4" s="1"/>
  <c r="AA37" i="3" l="1"/>
  <c r="AA2" i="4" s="1"/>
  <c r="AB34" i="3"/>
  <c r="AC34" i="3" l="1"/>
  <c r="AB37" i="3"/>
  <c r="AB2" i="4" s="1"/>
  <c r="AC37" i="3" l="1"/>
  <c r="AC2" i="4" s="1"/>
  <c r="AD34" i="3"/>
  <c r="AD37" i="3" l="1"/>
  <c r="AD2" i="4" s="1"/>
  <c r="AE34" i="3"/>
  <c r="AF34" i="3" l="1"/>
  <c r="AE37" i="3"/>
  <c r="AE2" i="4" s="1"/>
  <c r="AG34" i="3" l="1"/>
  <c r="AF37" i="3"/>
  <c r="AF2" i="4" s="1"/>
  <c r="AH34" i="3" l="1"/>
  <c r="AG37" i="3"/>
  <c r="AG2" i="4" s="1"/>
  <c r="AI34" i="3" l="1"/>
  <c r="AH37" i="3"/>
  <c r="AH2" i="4" s="1"/>
  <c r="AJ34" i="3" l="1"/>
  <c r="AI37" i="3"/>
  <c r="AI2" i="4" s="1"/>
  <c r="AK34" i="3" l="1"/>
  <c r="AJ37" i="3"/>
  <c r="AJ2" i="4" s="1"/>
  <c r="AK37" i="3" l="1"/>
  <c r="AK2" i="4" s="1"/>
  <c r="AL34" i="3"/>
  <c r="AL37" i="3" l="1"/>
  <c r="AL2" i="4" s="1"/>
  <c r="AM34" i="3"/>
  <c r="AM37" i="3" l="1"/>
  <c r="AM2" i="4" s="1"/>
  <c r="AN34" i="3"/>
  <c r="AO34" i="3" l="1"/>
  <c r="AN37" i="3"/>
  <c r="AN2" i="4" s="1"/>
  <c r="AP34" i="3" l="1"/>
  <c r="AP37" i="3" s="1"/>
  <c r="AP2" i="4" s="1"/>
  <c r="AO37" i="3"/>
  <c r="AO2" i="4" s="1"/>
</calcChain>
</file>

<file path=xl/sharedStrings.xml><?xml version="1.0" encoding="utf-8"?>
<sst xmlns="http://schemas.openxmlformats.org/spreadsheetml/2006/main" count="147" uniqueCount="139">
  <si>
    <t>BTC BAU Transmission Capacity</t>
  </si>
  <si>
    <t>Oregon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</si>
  <si>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</si>
  <si>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</si>
  <si>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</si>
  <si>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</si>
  <si>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</si>
  <si>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HIFLD Open Data Electric Power Transmission Lines</t>
  </si>
  <si>
    <t>https://hifld-geoplatform.opendata.arcgis.com/datasets/electric-power-transmission-lines</t>
  </si>
  <si>
    <t>Analysis done by RMI calculations</t>
  </si>
  <si>
    <t>Notes</t>
  </si>
  <si>
    <t>HIFLD provides the shape files of transmission lines across the continental US with voltage</t>
  </si>
  <si>
    <t xml:space="preserve">A large number of lines have no rated voltage on the HIFLD database; we calculated the median voltage and applied that </t>
  </si>
  <si>
    <t>to all unknown lines (122 V). For all lines with a range of possible numbers (ie 100-161 V), we used the average (130.5V).</t>
  </si>
  <si>
    <t>Overall, we calculated the kV*miles and total miles for each state (results in HIFLD output tab). We then used this state level data to downscale national transmission data</t>
  </si>
  <si>
    <t>Ranking by kvolt*miles</t>
  </si>
  <si>
    <t>State</t>
  </si>
  <si>
    <t>Abb</t>
  </si>
  <si>
    <t>kVolt Miles</t>
  </si>
  <si>
    <t>Miles</t>
  </si>
  <si>
    <t>Fraction kV*miles / total</t>
  </si>
  <si>
    <t>Texas</t>
  </si>
  <si>
    <t>TX</t>
  </si>
  <si>
    <t>California</t>
  </si>
  <si>
    <t>CA</t>
  </si>
  <si>
    <t>OR</t>
  </si>
  <si>
    <t>Washington</t>
  </si>
  <si>
    <t>WA</t>
  </si>
  <si>
    <t>Ohio</t>
  </si>
  <si>
    <t>OH</t>
  </si>
  <si>
    <t>Nevada</t>
  </si>
  <si>
    <t>NV</t>
  </si>
  <si>
    <t>Indiana</t>
  </si>
  <si>
    <t>IN</t>
  </si>
  <si>
    <t>Arizona</t>
  </si>
  <si>
    <t>AZ</t>
  </si>
  <si>
    <t>Florida</t>
  </si>
  <si>
    <t>FL</t>
  </si>
  <si>
    <t>Georgia</t>
  </si>
  <si>
    <t>GA</t>
  </si>
  <si>
    <t>New York</t>
  </si>
  <si>
    <t>NY</t>
  </si>
  <si>
    <t>Minnesota</t>
  </si>
  <si>
    <t>MN</t>
  </si>
  <si>
    <t>Illinois</t>
  </si>
  <si>
    <t>IL</t>
  </si>
  <si>
    <t>North Dakota</t>
  </si>
  <si>
    <t>ND</t>
  </si>
  <si>
    <t>Pennsylvania</t>
  </si>
  <si>
    <t>PA</t>
  </si>
  <si>
    <t>Michigan</t>
  </si>
  <si>
    <t>MI</t>
  </si>
  <si>
    <t>North Carolina</t>
  </si>
  <si>
    <t>NC</t>
  </si>
  <si>
    <t>Oklahoma</t>
  </si>
  <si>
    <t>OK</t>
  </si>
  <si>
    <t>Virginia</t>
  </si>
  <si>
    <t>VA</t>
  </si>
  <si>
    <t>Tennessee</t>
  </si>
  <si>
    <t>TN</t>
  </si>
  <si>
    <t>Montana</t>
  </si>
  <si>
    <t>MT</t>
  </si>
  <si>
    <t>Colorado</t>
  </si>
  <si>
    <t>CO</t>
  </si>
  <si>
    <t>Alabama</t>
  </si>
  <si>
    <t>AL</t>
  </si>
  <si>
    <t>Missouri</t>
  </si>
  <si>
    <t>MO</t>
  </si>
  <si>
    <t>Utah</t>
  </si>
  <si>
    <t>UT</t>
  </si>
  <si>
    <t>Idaho</t>
  </si>
  <si>
    <t>ID</t>
  </si>
  <si>
    <t>Kentucky</t>
  </si>
  <si>
    <t>KY</t>
  </si>
  <si>
    <t>West Virginia</t>
  </si>
  <si>
    <t>WV</t>
  </si>
  <si>
    <t>South Carolina</t>
  </si>
  <si>
    <t>SC</t>
  </si>
  <si>
    <t>Kansas</t>
  </si>
  <si>
    <t>KS</t>
  </si>
  <si>
    <t>Wisconsin</t>
  </si>
  <si>
    <t>WI</t>
  </si>
  <si>
    <t>New Mexico</t>
  </si>
  <si>
    <t>NM</t>
  </si>
  <si>
    <t>Nebraska</t>
  </si>
  <si>
    <t>NE</t>
  </si>
  <si>
    <t>Wyoming</t>
  </si>
  <si>
    <t>WY</t>
  </si>
  <si>
    <t>South Dakota</t>
  </si>
  <si>
    <t>SD</t>
  </si>
  <si>
    <t>Mississippi</t>
  </si>
  <si>
    <t>MS</t>
  </si>
  <si>
    <t>Arkansas</t>
  </si>
  <si>
    <t>AR</t>
  </si>
  <si>
    <t>Iowa</t>
  </si>
  <si>
    <t>IA</t>
  </si>
  <si>
    <t>Louisiana</t>
  </si>
  <si>
    <t>LA</t>
  </si>
  <si>
    <t>Maryland</t>
  </si>
  <si>
    <t>MD</t>
  </si>
  <si>
    <t>New Jersey</t>
  </si>
  <si>
    <t>NJ</t>
  </si>
  <si>
    <t>Massachusetts</t>
  </si>
  <si>
    <t>MA</t>
  </si>
  <si>
    <t>Maine</t>
  </si>
  <si>
    <t>ME</t>
  </si>
  <si>
    <t>New Hampshire</t>
  </si>
  <si>
    <t>NH</t>
  </si>
  <si>
    <t>Alaska</t>
  </si>
  <si>
    <t>AK</t>
  </si>
  <si>
    <t>Connecticut</t>
  </si>
  <si>
    <t>CT</t>
  </si>
  <si>
    <t>Vermont</t>
  </si>
  <si>
    <t>VT</t>
  </si>
  <si>
    <t>Delaware</t>
  </si>
  <si>
    <t>DE</t>
  </si>
  <si>
    <t>Rhode Island</t>
  </si>
  <si>
    <t>RI</t>
  </si>
  <si>
    <t>Hawaii</t>
  </si>
  <si>
    <t>HI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</si>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</sst>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8.83203125" style="2" customWidth="1"/>
    <col min="2" max="16384" width="8.83203125" style="2"/>
  </cols>
  <sheetData>
    <row r="1" spans="1:3" x14ac:dyDescent="0.2">
      <c r="A1" s="6" t="s">
        <v>0</v>
      </c>
      <c r="B1" s="2" t="s">
        <v>1</v>
      </c>
      <c r="C1" s="10">
        <v>44307</v>
      </c>
    </row>
    <row r="3" spans="1:3" x14ac:dyDescent="0.2">
      <c r="A3" s="6" t="s">
        <v>2</v>
      </c>
      <c r="B3" s="2" t="s">
        <v>3</v>
      </c>
    </row>
    <row r="4" spans="1:3" x14ac:dyDescent="0.2">
      <c r="B4" s="2">
        <v>2012</v>
      </c>
    </row>
    <row r="5" spans="1:3" x14ac:dyDescent="0.2">
      <c r="B5" s="2" t="s">
        <v>4</v>
      </c>
    </row>
    <row r="6" spans="1:3" x14ac:dyDescent="0.2">
      <c r="B6" s="7" t="s">
        <v>5</v>
      </c>
    </row>
    <row r="7" spans="1:3" x14ac:dyDescent="0.2">
      <c r="B7" s="2" t="s">
        <v>6</v>
      </c>
    </row>
    <row r="9" spans="1:3" x14ac:dyDescent="0.2">
      <c r="A9" s="6" t="s">
        <v>2</v>
      </c>
      <c r="B9" s="2" t="s">
        <v>7</v>
      </c>
    </row>
    <row r="10" spans="1:3" x14ac:dyDescent="0.2">
      <c r="B10" s="2">
        <v>2020</v>
      </c>
    </row>
    <row r="11" spans="1:3" x14ac:dyDescent="0.2">
      <c r="B11" s="3" t="s">
        <v>8</v>
      </c>
    </row>
    <row r="12" spans="1:3" x14ac:dyDescent="0.2">
      <c r="B12" s="2" t="s">
        <v>9</v>
      </c>
    </row>
    <row r="15" spans="1:3" x14ac:dyDescent="0.2">
      <c r="A15" s="6" t="s">
        <v>10</v>
      </c>
    </row>
    <row r="16" spans="1:3" x14ac:dyDescent="0.2">
      <c r="A16" s="2" t="s">
        <v>11</v>
      </c>
    </row>
    <row r="17" spans="1:1" x14ac:dyDescent="0.2">
      <c r="A17" s="2" t="s">
        <v>12</v>
      </c>
    </row>
    <row r="18" spans="1:1" x14ac:dyDescent="0.2">
      <c r="A18" s="2" t="s">
        <v>13</v>
      </c>
    </row>
    <row r="20" spans="1:1" x14ac:dyDescent="0.2">
      <c r="A20" s="2" t="s">
        <v>14</v>
      </c>
    </row>
  </sheetData>
  <hyperlinks>
    <hyperlink ref="B6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24" workbookViewId="0">
      <selection activeCell="H18" sqref="H18"/>
    </sheetView>
  </sheetViews>
  <sheetFormatPr baseColWidth="10" defaultRowHeight="15" x14ac:dyDescent="0.2"/>
  <cols>
    <col min="1" max="1" width="21.33203125" customWidth="1"/>
    <col min="4" max="4" width="13.6640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</v>
      </c>
      <c r="B2" t="s">
        <v>21</v>
      </c>
      <c r="C2" t="s">
        <v>22</v>
      </c>
      <c r="D2" s="8">
        <v>12422854.111454699</v>
      </c>
      <c r="E2">
        <v>66809.841948047804</v>
      </c>
      <c r="F2">
        <f t="shared" ref="F2:F33" si="0">D2/$D$52</f>
        <v>8.4009472481312755E-2</v>
      </c>
    </row>
    <row r="3" spans="1:6" x14ac:dyDescent="0.2">
      <c r="A3">
        <v>2</v>
      </c>
      <c r="B3" t="s">
        <v>23</v>
      </c>
      <c r="C3" t="s">
        <v>24</v>
      </c>
      <c r="D3" s="8">
        <v>10672018.0633412</v>
      </c>
      <c r="E3">
        <v>51067.8790090646</v>
      </c>
      <c r="F3">
        <f t="shared" si="0"/>
        <v>7.2169454762062754E-2</v>
      </c>
    </row>
    <row r="4" spans="1:6" x14ac:dyDescent="0.2">
      <c r="A4">
        <v>3</v>
      </c>
      <c r="B4" t="s">
        <v>1</v>
      </c>
      <c r="C4" t="s">
        <v>25</v>
      </c>
      <c r="D4" s="8">
        <v>5571798.9625337804</v>
      </c>
      <c r="E4">
        <v>20876.780604052699</v>
      </c>
      <c r="F4">
        <f t="shared" si="0"/>
        <v>3.7679255299535717E-2</v>
      </c>
    </row>
    <row r="5" spans="1:6" x14ac:dyDescent="0.2">
      <c r="A5">
        <v>4</v>
      </c>
      <c r="B5" t="s">
        <v>26</v>
      </c>
      <c r="C5" t="s">
        <v>27</v>
      </c>
      <c r="D5" s="8">
        <v>5407549.7070526201</v>
      </c>
      <c r="E5">
        <v>24875.462109545799</v>
      </c>
      <c r="F5">
        <f t="shared" si="0"/>
        <v>3.6568520746539761E-2</v>
      </c>
    </row>
    <row r="6" spans="1:6" x14ac:dyDescent="0.2">
      <c r="A6">
        <v>5</v>
      </c>
      <c r="B6" t="s">
        <v>28</v>
      </c>
      <c r="C6" t="s">
        <v>29</v>
      </c>
      <c r="D6" s="8">
        <v>4601291.7778351801</v>
      </c>
      <c r="E6">
        <v>21215.997156147099</v>
      </c>
      <c r="F6">
        <f t="shared" si="0"/>
        <v>3.1116206591535869E-2</v>
      </c>
    </row>
    <row r="7" spans="1:6" x14ac:dyDescent="0.2">
      <c r="A7">
        <v>6</v>
      </c>
      <c r="B7" t="s">
        <v>30</v>
      </c>
      <c r="C7" t="s">
        <v>31</v>
      </c>
      <c r="D7" s="8">
        <v>4475926.3619842799</v>
      </c>
      <c r="E7">
        <v>12414.922443199301</v>
      </c>
      <c r="F7">
        <f t="shared" si="0"/>
        <v>3.026842375849725E-2</v>
      </c>
    </row>
    <row r="8" spans="1:6" x14ac:dyDescent="0.2">
      <c r="A8">
        <v>7</v>
      </c>
      <c r="B8" t="s">
        <v>32</v>
      </c>
      <c r="C8" t="s">
        <v>33</v>
      </c>
      <c r="D8" s="8">
        <v>4333497.1358955503</v>
      </c>
      <c r="E8">
        <v>19235.687935015001</v>
      </c>
      <c r="F8">
        <f t="shared" si="0"/>
        <v>2.9305247016479255E-2</v>
      </c>
    </row>
    <row r="9" spans="1:6" x14ac:dyDescent="0.2">
      <c r="A9">
        <v>8</v>
      </c>
      <c r="B9" t="s">
        <v>34</v>
      </c>
      <c r="C9" t="s">
        <v>35</v>
      </c>
      <c r="D9" s="8">
        <v>4161224.3382173399</v>
      </c>
      <c r="E9">
        <v>15442.245988332401</v>
      </c>
      <c r="F9">
        <f t="shared" si="0"/>
        <v>2.8140253310042523E-2</v>
      </c>
    </row>
    <row r="10" spans="1:6" x14ac:dyDescent="0.2">
      <c r="A10">
        <v>9</v>
      </c>
      <c r="B10" t="s">
        <v>36</v>
      </c>
      <c r="C10" t="s">
        <v>37</v>
      </c>
      <c r="D10" s="8">
        <v>3803657.7179596699</v>
      </c>
      <c r="E10">
        <v>21123.460719666102</v>
      </c>
      <c r="F10">
        <f t="shared" si="0"/>
        <v>2.5722211298499074E-2</v>
      </c>
    </row>
    <row r="11" spans="1:6" x14ac:dyDescent="0.2">
      <c r="A11">
        <v>10</v>
      </c>
      <c r="B11" t="s">
        <v>38</v>
      </c>
      <c r="C11" t="s">
        <v>39</v>
      </c>
      <c r="D11" s="8">
        <v>3764607.6232756502</v>
      </c>
      <c r="E11">
        <v>19550.865452828999</v>
      </c>
      <c r="F11">
        <f t="shared" si="0"/>
        <v>2.5458135279790548E-2</v>
      </c>
    </row>
    <row r="12" spans="1:6" x14ac:dyDescent="0.2">
      <c r="A12">
        <v>11</v>
      </c>
      <c r="B12" t="s">
        <v>40</v>
      </c>
      <c r="C12" t="s">
        <v>41</v>
      </c>
      <c r="D12" s="8">
        <v>3642095.89845774</v>
      </c>
      <c r="E12">
        <v>22575.592145512001</v>
      </c>
      <c r="F12">
        <f t="shared" si="0"/>
        <v>2.4629650514342134E-2</v>
      </c>
    </row>
    <row r="13" spans="1:6" x14ac:dyDescent="0.2">
      <c r="A13">
        <v>12</v>
      </c>
      <c r="B13" t="s">
        <v>42</v>
      </c>
      <c r="C13" t="s">
        <v>43</v>
      </c>
      <c r="D13" s="8">
        <v>3603526.72769687</v>
      </c>
      <c r="E13">
        <v>20544.868315574298</v>
      </c>
      <c r="F13">
        <f t="shared" si="0"/>
        <v>2.4368826740626987E-2</v>
      </c>
    </row>
    <row r="14" spans="1:6" x14ac:dyDescent="0.2">
      <c r="A14">
        <v>13</v>
      </c>
      <c r="B14" t="s">
        <v>44</v>
      </c>
      <c r="C14" t="s">
        <v>45</v>
      </c>
      <c r="D14" s="8">
        <v>3574981.8313462301</v>
      </c>
      <c r="E14">
        <v>17204.577826763099</v>
      </c>
      <c r="F14">
        <f t="shared" si="0"/>
        <v>2.4175792059310086E-2</v>
      </c>
    </row>
    <row r="15" spans="1:6" x14ac:dyDescent="0.2">
      <c r="A15">
        <v>14</v>
      </c>
      <c r="B15" t="s">
        <v>46</v>
      </c>
      <c r="C15" t="s">
        <v>47</v>
      </c>
      <c r="D15" s="8">
        <v>3449788.8086764398</v>
      </c>
      <c r="E15">
        <v>21787.616123011499</v>
      </c>
      <c r="F15">
        <f t="shared" si="0"/>
        <v>2.3329175034070102E-2</v>
      </c>
    </row>
    <row r="16" spans="1:6" x14ac:dyDescent="0.2">
      <c r="A16">
        <v>15</v>
      </c>
      <c r="B16" t="s">
        <v>48</v>
      </c>
      <c r="C16" t="s">
        <v>49</v>
      </c>
      <c r="D16" s="8">
        <v>3448721.0721763</v>
      </c>
      <c r="E16">
        <v>16392.631592637099</v>
      </c>
      <c r="F16">
        <f t="shared" si="0"/>
        <v>2.3321954472730409E-2</v>
      </c>
    </row>
    <row r="17" spans="1:6" x14ac:dyDescent="0.2">
      <c r="A17">
        <v>16</v>
      </c>
      <c r="B17" t="s">
        <v>50</v>
      </c>
      <c r="C17" t="s">
        <v>51</v>
      </c>
      <c r="D17" s="8">
        <v>3432781.5974336802</v>
      </c>
      <c r="E17">
        <v>18572.911902052201</v>
      </c>
      <c r="F17">
        <f t="shared" si="0"/>
        <v>2.3214163875437475E-2</v>
      </c>
    </row>
    <row r="18" spans="1:6" x14ac:dyDescent="0.2">
      <c r="A18">
        <v>17</v>
      </c>
      <c r="B18" t="s">
        <v>52</v>
      </c>
      <c r="C18" t="s">
        <v>53</v>
      </c>
      <c r="D18" s="8">
        <v>3384204.1881902199</v>
      </c>
      <c r="E18">
        <v>20055.333194508101</v>
      </c>
      <c r="F18">
        <f t="shared" si="0"/>
        <v>2.2885659452183481E-2</v>
      </c>
    </row>
    <row r="19" spans="1:6" x14ac:dyDescent="0.2">
      <c r="A19">
        <v>18</v>
      </c>
      <c r="B19" t="s">
        <v>54</v>
      </c>
      <c r="C19" t="s">
        <v>55</v>
      </c>
      <c r="D19" s="8">
        <v>3376193.7674947302</v>
      </c>
      <c r="E19">
        <v>20772.032138696999</v>
      </c>
      <c r="F19">
        <f t="shared" si="0"/>
        <v>2.2831489032814151E-2</v>
      </c>
    </row>
    <row r="20" spans="1:6" x14ac:dyDescent="0.2">
      <c r="A20">
        <v>19</v>
      </c>
      <c r="B20" t="s">
        <v>56</v>
      </c>
      <c r="C20" t="s">
        <v>57</v>
      </c>
      <c r="D20" s="8">
        <v>3234315.4391075</v>
      </c>
      <c r="E20">
        <v>13599.3976775316</v>
      </c>
      <c r="F20">
        <f t="shared" si="0"/>
        <v>2.1872037733023757E-2</v>
      </c>
    </row>
    <row r="21" spans="1:6" x14ac:dyDescent="0.2">
      <c r="A21">
        <v>20</v>
      </c>
      <c r="B21" t="s">
        <v>58</v>
      </c>
      <c r="C21" t="s">
        <v>59</v>
      </c>
      <c r="D21" s="8">
        <v>3174876.9976872299</v>
      </c>
      <c r="E21">
        <v>16305.0379947248</v>
      </c>
      <c r="F21">
        <f t="shared" si="0"/>
        <v>2.1470085648258946E-2</v>
      </c>
    </row>
    <row r="22" spans="1:6" x14ac:dyDescent="0.2">
      <c r="A22">
        <v>21</v>
      </c>
      <c r="B22" t="s">
        <v>60</v>
      </c>
      <c r="C22" t="s">
        <v>61</v>
      </c>
      <c r="D22" s="8">
        <v>3143481.9686118201</v>
      </c>
      <c r="E22">
        <v>20456.817593526601</v>
      </c>
      <c r="F22">
        <f t="shared" si="0"/>
        <v>2.1257776962388706E-2</v>
      </c>
    </row>
    <row r="23" spans="1:6" x14ac:dyDescent="0.2">
      <c r="A23">
        <v>22</v>
      </c>
      <c r="B23" t="s">
        <v>62</v>
      </c>
      <c r="C23" t="s">
        <v>63</v>
      </c>
      <c r="D23" s="8">
        <v>3130636.2532365201</v>
      </c>
      <c r="E23">
        <v>18596.378973987601</v>
      </c>
      <c r="F23">
        <f t="shared" si="0"/>
        <v>2.117090789328091E-2</v>
      </c>
    </row>
    <row r="24" spans="1:6" x14ac:dyDescent="0.2">
      <c r="A24">
        <v>23</v>
      </c>
      <c r="B24" t="s">
        <v>64</v>
      </c>
      <c r="C24" t="s">
        <v>65</v>
      </c>
      <c r="D24" s="8">
        <v>3053410.75681203</v>
      </c>
      <c r="E24">
        <v>17647.020276838801</v>
      </c>
      <c r="F24">
        <f t="shared" si="0"/>
        <v>2.0648670961371129E-2</v>
      </c>
    </row>
    <row r="25" spans="1:6" x14ac:dyDescent="0.2">
      <c r="A25">
        <v>24</v>
      </c>
      <c r="B25" t="s">
        <v>66</v>
      </c>
      <c r="C25" t="s">
        <v>67</v>
      </c>
      <c r="D25" s="8">
        <v>3000586.5035626302</v>
      </c>
      <c r="E25">
        <v>18334.815648106502</v>
      </c>
      <c r="F25">
        <f t="shared" si="0"/>
        <v>2.0291447282344787E-2</v>
      </c>
    </row>
    <row r="26" spans="1:6" x14ac:dyDescent="0.2">
      <c r="A26">
        <v>25</v>
      </c>
      <c r="B26" t="s">
        <v>68</v>
      </c>
      <c r="C26" t="s">
        <v>69</v>
      </c>
      <c r="D26" s="8">
        <v>2845576.60649329</v>
      </c>
      <c r="E26">
        <v>14289.034274805201</v>
      </c>
      <c r="F26">
        <f t="shared" si="0"/>
        <v>1.9243193832264388E-2</v>
      </c>
    </row>
    <row r="27" spans="1:6" x14ac:dyDescent="0.2">
      <c r="A27">
        <v>26</v>
      </c>
      <c r="B27" t="s">
        <v>70</v>
      </c>
      <c r="C27" t="s">
        <v>71</v>
      </c>
      <c r="D27" s="8">
        <v>2792375.1495912601</v>
      </c>
      <c r="E27">
        <v>14823.252245543301</v>
      </c>
      <c r="F27">
        <f t="shared" si="0"/>
        <v>1.8883419315919088E-2</v>
      </c>
    </row>
    <row r="28" spans="1:6" x14ac:dyDescent="0.2">
      <c r="A28">
        <v>27</v>
      </c>
      <c r="B28" t="s">
        <v>72</v>
      </c>
      <c r="C28" t="s">
        <v>73</v>
      </c>
      <c r="D28" s="8">
        <v>2731526.3073408799</v>
      </c>
      <c r="E28">
        <v>17556.054236808701</v>
      </c>
      <c r="F28">
        <f t="shared" si="0"/>
        <v>1.8471929404447009E-2</v>
      </c>
    </row>
    <row r="29" spans="1:6" x14ac:dyDescent="0.2">
      <c r="A29">
        <v>28</v>
      </c>
      <c r="B29" t="s">
        <v>74</v>
      </c>
      <c r="C29" t="s">
        <v>75</v>
      </c>
      <c r="D29" s="8">
        <v>2678698.4432332199</v>
      </c>
      <c r="E29">
        <v>10787.9984835208</v>
      </c>
      <c r="F29">
        <f t="shared" si="0"/>
        <v>1.8114681307014487E-2</v>
      </c>
    </row>
    <row r="30" spans="1:6" x14ac:dyDescent="0.2">
      <c r="A30">
        <v>29</v>
      </c>
      <c r="B30" t="s">
        <v>76</v>
      </c>
      <c r="C30" t="s">
        <v>77</v>
      </c>
      <c r="D30" s="8">
        <v>2498948.3451231699</v>
      </c>
      <c r="E30">
        <v>16041.824180101299</v>
      </c>
      <c r="F30">
        <f t="shared" si="0"/>
        <v>1.6899122403624834E-2</v>
      </c>
    </row>
    <row r="31" spans="1:6" x14ac:dyDescent="0.2">
      <c r="A31">
        <v>30</v>
      </c>
      <c r="B31" t="s">
        <v>78</v>
      </c>
      <c r="C31" t="s">
        <v>79</v>
      </c>
      <c r="D31" s="8">
        <v>2421458.4219004898</v>
      </c>
      <c r="E31">
        <v>13667.797136561399</v>
      </c>
      <c r="F31">
        <f t="shared" si="0"/>
        <v>1.6375097287162084E-2</v>
      </c>
    </row>
    <row r="32" spans="1:6" x14ac:dyDescent="0.2">
      <c r="A32">
        <v>31</v>
      </c>
      <c r="B32" t="s">
        <v>80</v>
      </c>
      <c r="C32" t="s">
        <v>81</v>
      </c>
      <c r="D32" s="8">
        <v>2404820.2784235198</v>
      </c>
      <c r="E32">
        <v>17248.131184878399</v>
      </c>
      <c r="F32">
        <f t="shared" si="0"/>
        <v>1.6262581946965036E-2</v>
      </c>
    </row>
    <row r="33" spans="1:6" x14ac:dyDescent="0.2">
      <c r="A33">
        <v>32</v>
      </c>
      <c r="B33" t="s">
        <v>82</v>
      </c>
      <c r="C33" t="s">
        <v>83</v>
      </c>
      <c r="D33" s="8">
        <v>2378512.9078499498</v>
      </c>
      <c r="E33">
        <v>11817.0163941134</v>
      </c>
      <c r="F33">
        <f t="shared" si="0"/>
        <v>1.6084678519586122E-2</v>
      </c>
    </row>
    <row r="34" spans="1:6" x14ac:dyDescent="0.2">
      <c r="A34">
        <v>33</v>
      </c>
      <c r="B34" t="s">
        <v>84</v>
      </c>
      <c r="C34" t="s">
        <v>85</v>
      </c>
      <c r="D34" s="8">
        <v>2322839.5768645699</v>
      </c>
      <c r="E34">
        <v>12753.5219628249</v>
      </c>
      <c r="F34">
        <f t="shared" ref="F34:F51" si="1">D34/$D$52</f>
        <v>1.570818797036147E-2</v>
      </c>
    </row>
    <row r="35" spans="1:6" x14ac:dyDescent="0.2">
      <c r="A35">
        <v>34</v>
      </c>
      <c r="B35" t="s">
        <v>86</v>
      </c>
      <c r="C35" t="s">
        <v>87</v>
      </c>
      <c r="D35" s="8">
        <v>2306013.4656453901</v>
      </c>
      <c r="E35">
        <v>13615.7362840152</v>
      </c>
      <c r="F35">
        <f t="shared" si="1"/>
        <v>1.5594401499494698E-2</v>
      </c>
    </row>
    <row r="36" spans="1:6" x14ac:dyDescent="0.2">
      <c r="A36">
        <v>35</v>
      </c>
      <c r="B36" t="s">
        <v>88</v>
      </c>
      <c r="C36" t="s">
        <v>89</v>
      </c>
      <c r="D36" s="8">
        <v>2246414.6806418402</v>
      </c>
      <c r="E36">
        <v>13231.192121706799</v>
      </c>
      <c r="F36">
        <f t="shared" si="1"/>
        <v>1.5191365092260491E-2</v>
      </c>
    </row>
    <row r="37" spans="1:6" x14ac:dyDescent="0.2">
      <c r="A37">
        <v>36</v>
      </c>
      <c r="B37" t="s">
        <v>90</v>
      </c>
      <c r="C37" t="s">
        <v>91</v>
      </c>
      <c r="D37" s="8">
        <v>2164216.9808982098</v>
      </c>
      <c r="E37">
        <v>11731.9855370933</v>
      </c>
      <c r="F37">
        <f t="shared" si="1"/>
        <v>1.4635503666803319E-2</v>
      </c>
    </row>
    <row r="38" spans="1:6" x14ac:dyDescent="0.2">
      <c r="A38">
        <v>37</v>
      </c>
      <c r="B38" t="s">
        <v>92</v>
      </c>
      <c r="C38" t="s">
        <v>93</v>
      </c>
      <c r="D38" s="8">
        <v>2059792.19569977</v>
      </c>
      <c r="E38">
        <v>11571.5393347232</v>
      </c>
      <c r="F38">
        <f t="shared" si="1"/>
        <v>1.3929331716316808E-2</v>
      </c>
    </row>
    <row r="39" spans="1:6" x14ac:dyDescent="0.2">
      <c r="A39">
        <v>38</v>
      </c>
      <c r="B39" t="s">
        <v>94</v>
      </c>
      <c r="C39" t="s">
        <v>95</v>
      </c>
      <c r="D39" s="8">
        <v>1987989.8463600599</v>
      </c>
      <c r="E39">
        <v>11082.832368944801</v>
      </c>
      <c r="F39">
        <f t="shared" si="1"/>
        <v>1.3443768782321954E-2</v>
      </c>
    </row>
    <row r="40" spans="1:6" x14ac:dyDescent="0.2">
      <c r="A40">
        <v>39</v>
      </c>
      <c r="B40" t="s">
        <v>96</v>
      </c>
      <c r="C40" t="s">
        <v>97</v>
      </c>
      <c r="D40" s="8">
        <v>1954175.40883131</v>
      </c>
      <c r="E40">
        <v>10843.938308278201</v>
      </c>
      <c r="F40">
        <f t="shared" si="1"/>
        <v>1.3215098862063996E-2</v>
      </c>
    </row>
    <row r="41" spans="1:6" x14ac:dyDescent="0.2">
      <c r="A41">
        <v>40</v>
      </c>
      <c r="B41" t="s">
        <v>98</v>
      </c>
      <c r="C41" t="s">
        <v>99</v>
      </c>
      <c r="D41" s="8">
        <v>1216649.50396187</v>
      </c>
      <c r="E41">
        <v>5859.2600983329103</v>
      </c>
      <c r="F41">
        <f t="shared" si="1"/>
        <v>8.2275845876869005E-3</v>
      </c>
    </row>
    <row r="42" spans="1:6" x14ac:dyDescent="0.2">
      <c r="A42">
        <v>41</v>
      </c>
      <c r="B42" t="s">
        <v>100</v>
      </c>
      <c r="C42" t="s">
        <v>101</v>
      </c>
      <c r="D42" s="8">
        <v>1056553.2098617</v>
      </c>
      <c r="E42">
        <v>4148.3719617584502</v>
      </c>
      <c r="F42">
        <f t="shared" si="1"/>
        <v>7.1449344098049143E-3</v>
      </c>
    </row>
    <row r="43" spans="1:6" x14ac:dyDescent="0.2">
      <c r="A43">
        <v>42</v>
      </c>
      <c r="B43" t="s">
        <v>102</v>
      </c>
      <c r="C43" t="s">
        <v>103</v>
      </c>
      <c r="D43" s="8">
        <v>942458.37322869</v>
      </c>
      <c r="E43">
        <v>5222.9083002118796</v>
      </c>
      <c r="F43">
        <f t="shared" si="1"/>
        <v>6.3733687975562224E-3</v>
      </c>
    </row>
    <row r="44" spans="1:6" x14ac:dyDescent="0.2">
      <c r="A44">
        <v>43</v>
      </c>
      <c r="B44" t="s">
        <v>104</v>
      </c>
      <c r="C44" t="s">
        <v>105</v>
      </c>
      <c r="D44" s="8">
        <v>734512.96912216698</v>
      </c>
      <c r="E44">
        <v>4294.7116231662303</v>
      </c>
      <c r="F44">
        <f t="shared" si="1"/>
        <v>4.9671393154121423E-3</v>
      </c>
    </row>
    <row r="45" spans="1:6" x14ac:dyDescent="0.2">
      <c r="A45">
        <v>44</v>
      </c>
      <c r="B45" t="s">
        <v>106</v>
      </c>
      <c r="C45" t="s">
        <v>107</v>
      </c>
      <c r="D45" s="8">
        <v>577792.24348974298</v>
      </c>
      <c r="E45">
        <v>2684.04144977342</v>
      </c>
      <c r="F45">
        <f t="shared" si="1"/>
        <v>3.9073163979773682E-3</v>
      </c>
    </row>
    <row r="46" spans="1:6" x14ac:dyDescent="0.2">
      <c r="A46">
        <v>45</v>
      </c>
      <c r="B46" t="s">
        <v>108</v>
      </c>
      <c r="C46" t="s">
        <v>109</v>
      </c>
      <c r="D46">
        <v>492649.38179999997</v>
      </c>
      <c r="E46">
        <v>3653.9770239999998</v>
      </c>
      <c r="F46">
        <f t="shared" si="1"/>
        <v>3.3315383334576124E-3</v>
      </c>
    </row>
    <row r="47" spans="1:6" x14ac:dyDescent="0.2">
      <c r="A47">
        <v>46</v>
      </c>
      <c r="B47" t="s">
        <v>110</v>
      </c>
      <c r="C47" t="s">
        <v>111</v>
      </c>
      <c r="D47" s="8">
        <v>440233.48334806802</v>
      </c>
      <c r="E47">
        <v>2559.1269825299</v>
      </c>
      <c r="F47">
        <f t="shared" si="1"/>
        <v>2.9770761511704836E-3</v>
      </c>
    </row>
    <row r="48" spans="1:6" x14ac:dyDescent="0.2">
      <c r="A48">
        <v>47</v>
      </c>
      <c r="B48" t="s">
        <v>112</v>
      </c>
      <c r="C48" t="s">
        <v>113</v>
      </c>
      <c r="D48" s="8">
        <v>350970.586871501</v>
      </c>
      <c r="E48">
        <v>2220.8070052262301</v>
      </c>
      <c r="F48">
        <f t="shared" si="1"/>
        <v>2.3734363774218798E-3</v>
      </c>
    </row>
    <row r="49" spans="1:6" x14ac:dyDescent="0.2">
      <c r="A49">
        <v>48</v>
      </c>
      <c r="B49" t="s">
        <v>114</v>
      </c>
      <c r="C49" t="s">
        <v>115</v>
      </c>
      <c r="D49" s="8">
        <v>227548.00002227901</v>
      </c>
      <c r="E49">
        <v>1177.9693384387499</v>
      </c>
      <c r="F49">
        <f t="shared" si="1"/>
        <v>1.5387919132386014E-3</v>
      </c>
    </row>
    <row r="50" spans="1:6" x14ac:dyDescent="0.2">
      <c r="A50">
        <v>49</v>
      </c>
      <c r="B50" t="s">
        <v>116</v>
      </c>
      <c r="C50" t="s">
        <v>117</v>
      </c>
      <c r="D50" s="8">
        <v>109707.69381484399</v>
      </c>
      <c r="E50">
        <v>632.596160062904</v>
      </c>
      <c r="F50">
        <f t="shared" si="1"/>
        <v>7.4189758664461878E-4</v>
      </c>
    </row>
    <row r="51" spans="1:6" x14ac:dyDescent="0.2">
      <c r="A51">
        <v>50</v>
      </c>
      <c r="B51" t="s">
        <v>118</v>
      </c>
      <c r="C51" t="s">
        <v>119</v>
      </c>
      <c r="D51">
        <v>67983.252619999999</v>
      </c>
      <c r="E51">
        <v>773.50390630000004</v>
      </c>
      <c r="F51">
        <f t="shared" si="1"/>
        <v>4.5973631654451145E-4</v>
      </c>
    </row>
    <row r="52" spans="1:6" x14ac:dyDescent="0.2">
      <c r="A52" t="s">
        <v>120</v>
      </c>
      <c r="D52" s="9">
        <f>SUM(D2:D51)</f>
        <v>147874444.92307776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7"/>
  <sheetViews>
    <sheetView topLeftCell="A9" workbookViewId="0">
      <selection activeCell="B40" sqref="B40"/>
    </sheetView>
  </sheetViews>
  <sheetFormatPr baseColWidth="10" defaultColWidth="8.83203125" defaultRowHeight="15" x14ac:dyDescent="0.2"/>
  <cols>
    <col min="1" max="1" width="31.1640625" bestFit="1" customWidth="1"/>
    <col min="2" max="42" width="9.33203125" bestFit="1" customWidth="1"/>
  </cols>
  <sheetData>
    <row r="1" spans="1:3" x14ac:dyDescent="0.2">
      <c r="A1" t="s">
        <v>121</v>
      </c>
    </row>
    <row r="2" spans="1:3" x14ac:dyDescent="0.2">
      <c r="A2" t="s">
        <v>122</v>
      </c>
    </row>
    <row r="3" spans="1:3" x14ac:dyDescent="0.2">
      <c r="A3" t="s">
        <v>123</v>
      </c>
    </row>
    <row r="4" spans="1:3" x14ac:dyDescent="0.2">
      <c r="A4" t="s">
        <v>124</v>
      </c>
    </row>
    <row r="5" spans="1:3" x14ac:dyDescent="0.2">
      <c r="A5" t="s">
        <v>125</v>
      </c>
    </row>
    <row r="7" spans="1:3" x14ac:dyDescent="0.2">
      <c r="A7" t="s">
        <v>126</v>
      </c>
    </row>
    <row r="8" spans="1:3" x14ac:dyDescent="0.2">
      <c r="A8" t="s">
        <v>127</v>
      </c>
    </row>
    <row r="10" spans="1:3" x14ac:dyDescent="0.2">
      <c r="A10" t="s">
        <v>128</v>
      </c>
      <c r="B10" s="4">
        <f>150*10^6</f>
        <v>150000000</v>
      </c>
      <c r="C10" t="s">
        <v>129</v>
      </c>
    </row>
    <row r="11" spans="1:3" x14ac:dyDescent="0.2">
      <c r="A11" t="s">
        <v>130</v>
      </c>
      <c r="B11" s="4">
        <f>200*10^6</f>
        <v>200000000</v>
      </c>
      <c r="C11" t="s">
        <v>129</v>
      </c>
    </row>
    <row r="12" spans="1:3" x14ac:dyDescent="0.2">
      <c r="A12" t="s">
        <v>131</v>
      </c>
      <c r="B12" s="4">
        <f>AVERAGE(B10:B11)</f>
        <v>175000000</v>
      </c>
      <c r="C12" t="s">
        <v>129</v>
      </c>
    </row>
    <row r="14" spans="1:3" x14ac:dyDescent="0.2">
      <c r="A14" t="s">
        <v>132</v>
      </c>
    </row>
    <row r="15" spans="1:3" x14ac:dyDescent="0.2">
      <c r="A15" t="s">
        <v>133</v>
      </c>
      <c r="B15">
        <v>141</v>
      </c>
      <c r="C15" t="s">
        <v>134</v>
      </c>
    </row>
    <row r="16" spans="1:3" x14ac:dyDescent="0.2">
      <c r="A16" t="s">
        <v>135</v>
      </c>
      <c r="B16">
        <v>15</v>
      </c>
      <c r="C16" t="s">
        <v>134</v>
      </c>
    </row>
    <row r="17" spans="1:3" x14ac:dyDescent="0.2">
      <c r="A17" t="s">
        <v>136</v>
      </c>
      <c r="B17" s="4">
        <f>B16/B15*50*10^6</f>
        <v>5319148.9361702129</v>
      </c>
      <c r="C17" t="s">
        <v>129</v>
      </c>
    </row>
    <row r="32" spans="1:3" x14ac:dyDescent="0.2">
      <c r="A32" s="1" t="s">
        <v>137</v>
      </c>
    </row>
    <row r="33" spans="1:42" x14ac:dyDescent="0.2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">
      <c r="A34" t="s">
        <v>138</v>
      </c>
      <c r="B34" s="5">
        <f>B12</f>
        <v>175000000</v>
      </c>
      <c r="C34" s="5">
        <f>B34+'Data National'!$B$17/(2050-2010)</f>
        <v>175132978.72340426</v>
      </c>
      <c r="D34" s="5">
        <f>C34+'Data National'!$B$17/(2050-2010)</f>
        <v>175265957.44680852</v>
      </c>
      <c r="E34" s="5">
        <f>D34+'Data National'!$B$17/(2050-2010)</f>
        <v>175398936.17021278</v>
      </c>
      <c r="F34" s="5">
        <f>E34+'Data National'!$B$17/(2050-2010)</f>
        <v>175531914.89361703</v>
      </c>
      <c r="G34" s="5">
        <f>F34+'Data National'!$B$17/(2050-2010)</f>
        <v>175664893.61702129</v>
      </c>
      <c r="H34" s="5">
        <f>G34+'Data National'!$B$17/(2050-2010)</f>
        <v>175797872.34042555</v>
      </c>
      <c r="I34" s="5">
        <f>H34+'Data National'!$B$17/(2050-2010)</f>
        <v>175930851.06382981</v>
      </c>
      <c r="J34" s="5">
        <f>I34+'Data National'!$B$17/(2050-2010)</f>
        <v>176063829.78723407</v>
      </c>
      <c r="K34" s="5">
        <f>J34+'Data National'!$B$17/(2050-2010)</f>
        <v>176196808.51063833</v>
      </c>
      <c r="L34" s="5">
        <f>K34+'Data National'!$B$17/(2050-2010)</f>
        <v>176329787.23404258</v>
      </c>
      <c r="M34" s="5">
        <f>L34+'Data National'!$B$17/(2050-2010)</f>
        <v>176462765.95744684</v>
      </c>
      <c r="N34" s="5">
        <f>M34+'Data National'!$B$17/(2050-2010)</f>
        <v>176595744.6808511</v>
      </c>
      <c r="O34" s="5">
        <f>N34+'Data National'!$B$17/(2050-2010)</f>
        <v>176728723.40425536</v>
      </c>
      <c r="P34" s="5">
        <f>O34+'Data National'!$B$17/(2050-2010)</f>
        <v>176861702.12765962</v>
      </c>
      <c r="Q34" s="5">
        <f>P34+'Data National'!$B$17/(2050-2010)</f>
        <v>176994680.85106388</v>
      </c>
      <c r="R34" s="5">
        <f>Q34+'Data National'!$B$17/(2050-2010)</f>
        <v>177127659.57446814</v>
      </c>
      <c r="S34" s="5">
        <f>R34+'Data National'!$B$17/(2050-2010)</f>
        <v>177260638.29787239</v>
      </c>
      <c r="T34" s="5">
        <f>S34+'Data National'!$B$17/(2050-2010)</f>
        <v>177393617.02127665</v>
      </c>
      <c r="U34" s="5">
        <f>T34+'Data National'!$B$17/(2050-2010)</f>
        <v>177526595.74468091</v>
      </c>
      <c r="V34" s="5">
        <f>U34+'Data National'!$B$17/(2050-2010)</f>
        <v>177659574.46808517</v>
      </c>
      <c r="W34" s="5">
        <f>V34+'Data National'!$B$17/(2050-2010)</f>
        <v>177792553.19148943</v>
      </c>
      <c r="X34" s="5">
        <f>W34+'Data National'!$B$17/(2050-2010)</f>
        <v>177925531.91489369</v>
      </c>
      <c r="Y34" s="5">
        <f>X34+'Data National'!$B$17/(2050-2010)</f>
        <v>178058510.63829795</v>
      </c>
      <c r="Z34" s="5">
        <f>Y34+'Data National'!$B$17/(2050-2010)</f>
        <v>178191489.3617022</v>
      </c>
      <c r="AA34" s="5">
        <f>Z34+'Data National'!$B$17/(2050-2010)</f>
        <v>178324468.08510646</v>
      </c>
      <c r="AB34" s="5">
        <f>AA34+'Data National'!$B$17/(2050-2010)</f>
        <v>178457446.80851072</v>
      </c>
      <c r="AC34" s="5">
        <f>AB34+'Data National'!$B$17/(2050-2010)</f>
        <v>178590425.53191498</v>
      </c>
      <c r="AD34" s="5">
        <f>AC34+'Data National'!$B$17/(2050-2010)</f>
        <v>178723404.25531924</v>
      </c>
      <c r="AE34" s="5">
        <f>AD34+'Data National'!$B$17/(2050-2010)</f>
        <v>178856382.9787235</v>
      </c>
      <c r="AF34" s="5">
        <f>AE34+'Data National'!$B$17/(2050-2010)</f>
        <v>178989361.70212775</v>
      </c>
      <c r="AG34" s="5">
        <f>AF34+'Data National'!$B$17/(2050-2010)</f>
        <v>179122340.42553201</v>
      </c>
      <c r="AH34" s="5">
        <f>AG34+'Data National'!$B$17/(2050-2010)</f>
        <v>179255319.14893627</v>
      </c>
      <c r="AI34" s="5">
        <f>AH34+'Data National'!$B$17/(2050-2010)</f>
        <v>179388297.87234053</v>
      </c>
      <c r="AJ34" s="5">
        <f>AI34+'Data National'!$B$17/(2050-2010)</f>
        <v>179521276.59574479</v>
      </c>
      <c r="AK34" s="5">
        <f>AJ34+'Data National'!$B$17/(2050-2010)</f>
        <v>179654255.31914905</v>
      </c>
      <c r="AL34" s="5">
        <f>AK34+'Data National'!$B$17/(2050-2010)</f>
        <v>179787234.04255331</v>
      </c>
      <c r="AM34" s="5">
        <f>AL34+'Data National'!$B$17/(2050-2010)</f>
        <v>179920212.76595756</v>
      </c>
      <c r="AN34" s="5">
        <f>AM34+'Data National'!$B$17/(2050-2010)</f>
        <v>180053191.48936182</v>
      </c>
      <c r="AO34" s="5">
        <f>AN34+'Data National'!$B$17/(2050-2010)</f>
        <v>180186170.21276608</v>
      </c>
      <c r="AP34" s="5">
        <f>AO34+'Data National'!$B$17/(2050-2010)</f>
        <v>180319148.93617034</v>
      </c>
    </row>
    <row r="36" spans="1:42" x14ac:dyDescent="0.2">
      <c r="A36" s="1" t="s">
        <v>16</v>
      </c>
    </row>
    <row r="37" spans="1:42" x14ac:dyDescent="0.2">
      <c r="A37" t="str">
        <f>About!B1</f>
        <v>Oregon</v>
      </c>
      <c r="B37" s="5">
        <f>SUMIFS('HIFLD Outputs'!$F$2:$F$49,'HIFLD Outputs'!$B$2:$B$49,'Data National'!$A$37)*B34</f>
        <v>6593869.6774187507</v>
      </c>
      <c r="C37" s="5">
        <f>SUMIFS('HIFLD Outputs'!$F$2:$F$49,'HIFLD Outputs'!$B$2:$B$49,'Data National'!$A$37)*C34</f>
        <v>6598880.2166873058</v>
      </c>
      <c r="D37" s="5">
        <f>SUMIFS('HIFLD Outputs'!$F$2:$F$49,'HIFLD Outputs'!$B$2:$B$49,'Data National'!$A$37)*D34</f>
        <v>6603890.755955861</v>
      </c>
      <c r="E37" s="5">
        <f>SUMIFS('HIFLD Outputs'!$F$2:$F$49,'HIFLD Outputs'!$B$2:$B$49,'Data National'!$A$37)*E34</f>
        <v>6608901.295224417</v>
      </c>
      <c r="F37" s="5">
        <f>SUMIFS('HIFLD Outputs'!$F$2:$F$49,'HIFLD Outputs'!$B$2:$B$49,'Data National'!$A$37)*F34</f>
        <v>6613911.8344929721</v>
      </c>
      <c r="G37" s="5">
        <f>SUMIFS('HIFLD Outputs'!$F$2:$F$49,'HIFLD Outputs'!$B$2:$B$49,'Data National'!$A$37)*G34</f>
        <v>6618922.3737615272</v>
      </c>
      <c r="H37" s="5">
        <f>SUMIFS('HIFLD Outputs'!$F$2:$F$49,'HIFLD Outputs'!$B$2:$B$49,'Data National'!$A$37)*H34</f>
        <v>6623932.9130300833</v>
      </c>
      <c r="I37" s="5">
        <f>SUMIFS('HIFLD Outputs'!$F$2:$F$49,'HIFLD Outputs'!$B$2:$B$49,'Data National'!$A$37)*I34</f>
        <v>6628943.4522986384</v>
      </c>
      <c r="J37" s="5">
        <f>SUMIFS('HIFLD Outputs'!$F$2:$F$49,'HIFLD Outputs'!$B$2:$B$49,'Data National'!$A$37)*J34</f>
        <v>6633953.9915671935</v>
      </c>
      <c r="K37" s="5">
        <f>SUMIFS('HIFLD Outputs'!$F$2:$F$49,'HIFLD Outputs'!$B$2:$B$49,'Data National'!$A$37)*K34</f>
        <v>6638964.5308357496</v>
      </c>
      <c r="L37" s="5">
        <f>SUMIFS('HIFLD Outputs'!$F$2:$F$49,'HIFLD Outputs'!$B$2:$B$49,'Data National'!$A$37)*L34</f>
        <v>6643975.0701043047</v>
      </c>
      <c r="M37" s="5">
        <f>SUMIFS('HIFLD Outputs'!$F$2:$F$49,'HIFLD Outputs'!$B$2:$B$49,'Data National'!$A$37)*M34</f>
        <v>6648985.6093728598</v>
      </c>
      <c r="N37" s="5">
        <f>SUMIFS('HIFLD Outputs'!$F$2:$F$49,'HIFLD Outputs'!$B$2:$B$49,'Data National'!$A$37)*N34</f>
        <v>6653996.1486414149</v>
      </c>
      <c r="O37" s="5">
        <f>SUMIFS('HIFLD Outputs'!$F$2:$F$49,'HIFLD Outputs'!$B$2:$B$49,'Data National'!$A$37)*O34</f>
        <v>6659006.687909971</v>
      </c>
      <c r="P37" s="5">
        <f>SUMIFS('HIFLD Outputs'!$F$2:$F$49,'HIFLD Outputs'!$B$2:$B$49,'Data National'!$A$37)*P34</f>
        <v>6664017.2271785261</v>
      </c>
      <c r="Q37" s="5">
        <f>SUMIFS('HIFLD Outputs'!$F$2:$F$49,'HIFLD Outputs'!$B$2:$B$49,'Data National'!$A$37)*Q34</f>
        <v>6669027.7664470812</v>
      </c>
      <c r="R37" s="5">
        <f>SUMIFS('HIFLD Outputs'!$F$2:$F$49,'HIFLD Outputs'!$B$2:$B$49,'Data National'!$A$37)*R34</f>
        <v>6674038.3057156373</v>
      </c>
      <c r="S37" s="5">
        <f>SUMIFS('HIFLD Outputs'!$F$2:$F$49,'HIFLD Outputs'!$B$2:$B$49,'Data National'!$A$37)*S34</f>
        <v>6679048.8449841924</v>
      </c>
      <c r="T37" s="5">
        <f>SUMIFS('HIFLD Outputs'!$F$2:$F$49,'HIFLD Outputs'!$B$2:$B$49,'Data National'!$A$37)*T34</f>
        <v>6684059.3842527475</v>
      </c>
      <c r="U37" s="5">
        <f>SUMIFS('HIFLD Outputs'!$F$2:$F$49,'HIFLD Outputs'!$B$2:$B$49,'Data National'!$A$37)*U34</f>
        <v>6689069.9235213036</v>
      </c>
      <c r="V37" s="5">
        <f>SUMIFS('HIFLD Outputs'!$F$2:$F$49,'HIFLD Outputs'!$B$2:$B$49,'Data National'!$A$37)*V34</f>
        <v>6694080.4627898587</v>
      </c>
      <c r="W37" s="5">
        <f>SUMIFS('HIFLD Outputs'!$F$2:$F$49,'HIFLD Outputs'!$B$2:$B$49,'Data National'!$A$37)*W34</f>
        <v>6699091.0020584138</v>
      </c>
      <c r="X37" s="5">
        <f>SUMIFS('HIFLD Outputs'!$F$2:$F$49,'HIFLD Outputs'!$B$2:$B$49,'Data National'!$A$37)*X34</f>
        <v>6704101.5413269689</v>
      </c>
      <c r="Y37" s="5">
        <f>SUMIFS('HIFLD Outputs'!$F$2:$F$49,'HIFLD Outputs'!$B$2:$B$49,'Data National'!$A$37)*Y34</f>
        <v>6709112.080595525</v>
      </c>
      <c r="Z37" s="5">
        <f>SUMIFS('HIFLD Outputs'!$F$2:$F$49,'HIFLD Outputs'!$B$2:$B$49,'Data National'!$A$37)*Z34</f>
        <v>6714122.6198640801</v>
      </c>
      <c r="AA37" s="5">
        <f>SUMIFS('HIFLD Outputs'!$F$2:$F$49,'HIFLD Outputs'!$B$2:$B$49,'Data National'!$A$37)*AA34</f>
        <v>6719133.1591326352</v>
      </c>
      <c r="AB37" s="5">
        <f>SUMIFS('HIFLD Outputs'!$F$2:$F$49,'HIFLD Outputs'!$B$2:$B$49,'Data National'!$A$37)*AB34</f>
        <v>6724143.6984011913</v>
      </c>
      <c r="AC37" s="5">
        <f>SUMIFS('HIFLD Outputs'!$F$2:$F$49,'HIFLD Outputs'!$B$2:$B$49,'Data National'!$A$37)*AC34</f>
        <v>6729154.2376697464</v>
      </c>
      <c r="AD37" s="5">
        <f>SUMIFS('HIFLD Outputs'!$F$2:$F$49,'HIFLD Outputs'!$B$2:$B$49,'Data National'!$A$37)*AD34</f>
        <v>6734164.7769383015</v>
      </c>
      <c r="AE37" s="5">
        <f>SUMIFS('HIFLD Outputs'!$F$2:$F$49,'HIFLD Outputs'!$B$2:$B$49,'Data National'!$A$37)*AE34</f>
        <v>6739175.3162068576</v>
      </c>
      <c r="AF37" s="5">
        <f>SUMIFS('HIFLD Outputs'!$F$2:$F$49,'HIFLD Outputs'!$B$2:$B$49,'Data National'!$A$37)*AF34</f>
        <v>6744185.8554754127</v>
      </c>
      <c r="AG37" s="5">
        <f>SUMIFS('HIFLD Outputs'!$F$2:$F$49,'HIFLD Outputs'!$B$2:$B$49,'Data National'!$A$37)*AG34</f>
        <v>6749196.3947439678</v>
      </c>
      <c r="AH37" s="5">
        <f>SUMIFS('HIFLD Outputs'!$F$2:$F$49,'HIFLD Outputs'!$B$2:$B$49,'Data National'!$A$37)*AH34</f>
        <v>6754206.9340125239</v>
      </c>
      <c r="AI37" s="5">
        <f>SUMIFS('HIFLD Outputs'!$F$2:$F$49,'HIFLD Outputs'!$B$2:$B$49,'Data National'!$A$37)*AI34</f>
        <v>6759217.473281079</v>
      </c>
      <c r="AJ37" s="5">
        <f>SUMIFS('HIFLD Outputs'!$F$2:$F$49,'HIFLD Outputs'!$B$2:$B$49,'Data National'!$A$37)*AJ34</f>
        <v>6764228.0125496341</v>
      </c>
      <c r="AK37" s="5">
        <f>SUMIFS('HIFLD Outputs'!$F$2:$F$49,'HIFLD Outputs'!$B$2:$B$49,'Data National'!$A$37)*AK34</f>
        <v>6769238.5518181892</v>
      </c>
      <c r="AL37" s="5">
        <f>SUMIFS('HIFLD Outputs'!$F$2:$F$49,'HIFLD Outputs'!$B$2:$B$49,'Data National'!$A$37)*AL34</f>
        <v>6774249.0910867453</v>
      </c>
      <c r="AM37" s="5">
        <f>SUMIFS('HIFLD Outputs'!$F$2:$F$49,'HIFLD Outputs'!$B$2:$B$49,'Data National'!$A$37)*AM34</f>
        <v>6779259.6303553004</v>
      </c>
      <c r="AN37" s="5">
        <f>SUMIFS('HIFLD Outputs'!$F$2:$F$49,'HIFLD Outputs'!$B$2:$B$49,'Data National'!$A$37)*AN34</f>
        <v>6784270.1696238555</v>
      </c>
      <c r="AO37" s="5">
        <f>SUMIFS('HIFLD Outputs'!$F$2:$F$49,'HIFLD Outputs'!$B$2:$B$49,'Data National'!$A$37)*AO34</f>
        <v>6789280.7088924116</v>
      </c>
      <c r="AP37" s="5">
        <f>SUMIFS('HIFLD Outputs'!$F$2:$F$49,'HIFLD Outputs'!$B$2:$B$49,'Data National'!$A$37)*AP34</f>
        <v>6794291.2481609667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P2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38" customWidth="1"/>
    <col min="2" max="42" width="9.5" bestFit="1" customWidth="1"/>
  </cols>
  <sheetData>
    <row r="1" spans="1:42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">
      <c r="A2" t="s">
        <v>138</v>
      </c>
      <c r="B2" s="5">
        <f>'Data National'!B37</f>
        <v>6593869.6774187507</v>
      </c>
      <c r="C2" s="5">
        <f>'Data National'!C37</f>
        <v>6598880.2166873058</v>
      </c>
      <c r="D2" s="5">
        <f>'Data National'!D37</f>
        <v>6603890.755955861</v>
      </c>
      <c r="E2" s="5">
        <f>'Data National'!E37</f>
        <v>6608901.295224417</v>
      </c>
      <c r="F2" s="5">
        <f>'Data National'!F37</f>
        <v>6613911.8344929721</v>
      </c>
      <c r="G2" s="5">
        <f>'Data National'!G37</f>
        <v>6618922.3737615272</v>
      </c>
      <c r="H2" s="5">
        <f>'Data National'!H37</f>
        <v>6623932.9130300833</v>
      </c>
      <c r="I2" s="5">
        <f>'Data National'!I37</f>
        <v>6628943.4522986384</v>
      </c>
      <c r="J2" s="5">
        <f>'Data National'!J37</f>
        <v>6633953.9915671935</v>
      </c>
      <c r="K2" s="5">
        <f>'Data National'!K37</f>
        <v>6638964.5308357496</v>
      </c>
      <c r="L2" s="5">
        <f>'Data National'!L37</f>
        <v>6643975.0701043047</v>
      </c>
      <c r="M2" s="5">
        <f>'Data National'!M37</f>
        <v>6648985.6093728598</v>
      </c>
      <c r="N2" s="5">
        <f>'Data National'!N37</f>
        <v>6653996.1486414149</v>
      </c>
      <c r="O2" s="5">
        <f>'Data National'!O37</f>
        <v>6659006.687909971</v>
      </c>
      <c r="P2" s="5">
        <f>'Data National'!P37</f>
        <v>6664017.2271785261</v>
      </c>
      <c r="Q2" s="5">
        <f>'Data National'!Q37</f>
        <v>6669027.7664470812</v>
      </c>
      <c r="R2" s="5">
        <f>'Data National'!R37</f>
        <v>6674038.3057156373</v>
      </c>
      <c r="S2" s="5">
        <f>'Data National'!S37</f>
        <v>6679048.8449841924</v>
      </c>
      <c r="T2" s="5">
        <f>'Data National'!T37</f>
        <v>6684059.3842527475</v>
      </c>
      <c r="U2" s="5">
        <f>'Data National'!U37</f>
        <v>6689069.9235213036</v>
      </c>
      <c r="V2" s="5">
        <f>'Data National'!V37</f>
        <v>6694080.4627898587</v>
      </c>
      <c r="W2" s="5">
        <f>'Data National'!W37</f>
        <v>6699091.0020584138</v>
      </c>
      <c r="X2" s="5">
        <f>'Data National'!X37</f>
        <v>6704101.5413269689</v>
      </c>
      <c r="Y2" s="5">
        <f>'Data National'!Y37</f>
        <v>6709112.080595525</v>
      </c>
      <c r="Z2" s="5">
        <f>'Data National'!Z37</f>
        <v>6714122.6198640801</v>
      </c>
      <c r="AA2" s="5">
        <f>'Data National'!AA37</f>
        <v>6719133.1591326352</v>
      </c>
      <c r="AB2" s="5">
        <f>'Data National'!AB37</f>
        <v>6724143.6984011913</v>
      </c>
      <c r="AC2" s="5">
        <f>'Data National'!AC37</f>
        <v>6729154.2376697464</v>
      </c>
      <c r="AD2" s="5">
        <f>'Data National'!AD37</f>
        <v>6734164.7769383015</v>
      </c>
      <c r="AE2" s="5">
        <f>'Data National'!AE37</f>
        <v>6739175.3162068576</v>
      </c>
      <c r="AF2" s="5">
        <f>'Data National'!AF37</f>
        <v>6744185.8554754127</v>
      </c>
      <c r="AG2" s="5">
        <f>'Data National'!AG37</f>
        <v>6749196.3947439678</v>
      </c>
      <c r="AH2" s="5">
        <f>'Data National'!AH37</f>
        <v>6754206.9340125239</v>
      </c>
      <c r="AI2" s="5">
        <f>'Data National'!AI37</f>
        <v>6759217.473281079</v>
      </c>
      <c r="AJ2" s="5">
        <f>'Data National'!AJ37</f>
        <v>6764228.0125496341</v>
      </c>
      <c r="AK2" s="5">
        <f>'Data National'!AK37</f>
        <v>6769238.5518181892</v>
      </c>
      <c r="AL2" s="5">
        <f>'Data National'!AL37</f>
        <v>6774249.0910867453</v>
      </c>
      <c r="AM2" s="5">
        <f>'Data National'!AM37</f>
        <v>6779259.6303553004</v>
      </c>
      <c r="AN2" s="5">
        <f>'Data National'!AN37</f>
        <v>6784270.1696238555</v>
      </c>
      <c r="AO2" s="5">
        <f>'Data National'!AO37</f>
        <v>6789280.7088924116</v>
      </c>
      <c r="AP2" s="5">
        <f>'Data National'!AP37</f>
        <v>6794291.2481609667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HIFLD Outputs</vt:lpstr>
      <vt:lpstr>Data National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2015-07-06T20:49:06Z</dcterms:created>
  <dcterms:modified xsi:type="dcterms:W3CDTF">2021-04-22T03:21:29Z</dcterms:modified>
</cp:coreProperties>
</file>