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aocoluppua/"/>
    </mc:Choice>
  </mc:AlternateContent>
  <xr:revisionPtr revIDLastSave="0" documentId="13_ncr:1_{EA764B60-392B-5E49-990C-88125829974A}" xr6:coauthVersionLast="46" xr6:coauthVersionMax="46" xr10:uidLastSave="{00000000-0000-0000-0000-000000000000}"/>
  <bookViews>
    <workbookView xWindow="0" yWindow="460" windowWidth="22900" windowHeight="11020" activeTab="2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E48" i="2" s="1"/>
  <c r="F48" i="2" s="1"/>
  <c r="C34" i="2"/>
  <c r="B34" i="2"/>
  <c r="C33" i="2"/>
  <c r="B33" i="2"/>
  <c r="C32" i="2"/>
  <c r="B32" i="2"/>
  <c r="C31" i="2"/>
  <c r="B31" i="2"/>
  <c r="C26" i="2"/>
  <c r="B26" i="2"/>
  <c r="C21" i="2"/>
  <c r="B21" i="2"/>
  <c r="C18" i="2"/>
  <c r="C16" i="2"/>
  <c r="B16" i="2"/>
  <c r="C11" i="2"/>
  <c r="B11" i="2"/>
  <c r="C10" i="2"/>
  <c r="B10" i="2"/>
  <c r="C9" i="2"/>
  <c r="B9" i="2"/>
  <c r="C8" i="2"/>
  <c r="B8" i="2"/>
  <c r="C7" i="2"/>
  <c r="B7" i="2"/>
  <c r="A39" i="2" s="1"/>
  <c r="A40" i="2" s="1"/>
  <c r="C6" i="2"/>
  <c r="B6" i="2"/>
  <c r="C5" i="2"/>
  <c r="B5" i="2"/>
  <c r="C4" i="2"/>
  <c r="B4" i="2"/>
  <c r="C3" i="2"/>
  <c r="B3" i="2"/>
  <c r="B3" i="3" l="1"/>
  <c r="B2" i="3"/>
</calcChain>
</file>

<file path=xl/sharedStrings.xml><?xml version="1.0" encoding="utf-8"?>
<sst xmlns="http://schemas.openxmlformats.org/spreadsheetml/2006/main" count="202" uniqueCount="129">
  <si>
    <t>AOCoLUPpUA Annual Ongoing Cost of Land Use Policies per Unit Area</t>
  </si>
  <si>
    <t>Oregon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</si>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</sst>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t="s">
        <v>1</v>
      </c>
      <c r="C1" s="17">
        <v>44307</v>
      </c>
    </row>
    <row r="2" spans="1:10" x14ac:dyDescent="0.2">
      <c r="C2" s="1" t="s">
        <v>2</v>
      </c>
    </row>
    <row r="3" spans="1:10" x14ac:dyDescent="0.2">
      <c r="A3" s="1" t="s">
        <v>3</v>
      </c>
      <c r="B3" t="s">
        <v>4</v>
      </c>
      <c r="J3" s="3" t="s">
        <v>5</v>
      </c>
    </row>
    <row r="4" spans="1:10" x14ac:dyDescent="0.2">
      <c r="B4" s="2">
        <v>2006</v>
      </c>
      <c r="J4" t="s">
        <v>4</v>
      </c>
    </row>
    <row r="5" spans="1:10" x14ac:dyDescent="0.2">
      <c r="B5" t="s">
        <v>6</v>
      </c>
      <c r="J5" s="2">
        <v>1990</v>
      </c>
    </row>
    <row r="6" spans="1:10" x14ac:dyDescent="0.2">
      <c r="B6" s="7" t="s">
        <v>7</v>
      </c>
      <c r="J6" t="s">
        <v>8</v>
      </c>
    </row>
    <row r="7" spans="1:10" x14ac:dyDescent="0.2">
      <c r="B7" t="s">
        <v>9</v>
      </c>
      <c r="J7" s="7" t="s">
        <v>10</v>
      </c>
    </row>
    <row r="8" spans="1:10" x14ac:dyDescent="0.2">
      <c r="J8" t="s">
        <v>11</v>
      </c>
    </row>
    <row r="9" spans="1:10" x14ac:dyDescent="0.2">
      <c r="A9" s="1" t="s">
        <v>12</v>
      </c>
    </row>
    <row r="10" spans="1:10" x14ac:dyDescent="0.2">
      <c r="A10" t="s">
        <v>13</v>
      </c>
    </row>
    <row r="11" spans="1:10" x14ac:dyDescent="0.2">
      <c r="A11" t="s">
        <v>14</v>
      </c>
    </row>
    <row r="13" spans="1:10" x14ac:dyDescent="0.2">
      <c r="A13" t="s">
        <v>15</v>
      </c>
    </row>
    <row r="14" spans="1:10" x14ac:dyDescent="0.2">
      <c r="A14" t="s">
        <v>16</v>
      </c>
    </row>
    <row r="15" spans="1:10" x14ac:dyDescent="0.2">
      <c r="A15" t="s">
        <v>17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5" spans="1:2" x14ac:dyDescent="0.2">
      <c r="A25" s="1" t="s">
        <v>24</v>
      </c>
    </row>
    <row r="26" spans="1:2" x14ac:dyDescent="0.2">
      <c r="A26" t="s">
        <v>25</v>
      </c>
    </row>
    <row r="27" spans="1:2" x14ac:dyDescent="0.2">
      <c r="A27">
        <v>1.278</v>
      </c>
      <c r="B27" t="s">
        <v>26</v>
      </c>
    </row>
    <row r="28" spans="1:2" x14ac:dyDescent="0.2">
      <c r="A28" t="s">
        <v>27</v>
      </c>
    </row>
    <row r="29" spans="1:2" x14ac:dyDescent="0.2">
      <c r="A29">
        <v>1.79</v>
      </c>
      <c r="B29" t="s">
        <v>28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C55" sqref="C55"/>
    </sheetView>
  </sheetViews>
  <sheetFormatPr baseColWidth="10" defaultColWidth="8.83203125" defaultRowHeight="15" x14ac:dyDescent="0.2"/>
  <cols>
    <col min="1" max="1" width="25.1640625" style="13" customWidth="1"/>
    <col min="2" max="2" width="11.83203125" style="13" customWidth="1"/>
    <col min="3" max="3" width="11.33203125" style="13" customWidth="1"/>
    <col min="4" max="4" width="20.1640625" style="13" customWidth="1"/>
  </cols>
  <sheetData>
    <row r="1" spans="1:4" x14ac:dyDescent="0.2">
      <c r="A1" s="3" t="s">
        <v>29</v>
      </c>
      <c r="B1" s="4"/>
      <c r="C1" s="4"/>
    </row>
    <row r="2" spans="1:4" x14ac:dyDescent="0.2">
      <c r="A2" s="5" t="s">
        <v>30</v>
      </c>
      <c r="B2" s="5" t="s">
        <v>31</v>
      </c>
      <c r="C2" s="5" t="s">
        <v>32</v>
      </c>
    </row>
    <row r="3" spans="1:4" x14ac:dyDescent="0.2">
      <c r="A3" t="s">
        <v>33</v>
      </c>
      <c r="B3">
        <f>50+1614</f>
        <v>1664</v>
      </c>
      <c r="C3">
        <f>377+25502</f>
        <v>25879</v>
      </c>
    </row>
    <row r="4" spans="1:4" x14ac:dyDescent="0.2">
      <c r="A4" t="s">
        <v>34</v>
      </c>
      <c r="B4">
        <f>972+4013</f>
        <v>4985</v>
      </c>
      <c r="C4">
        <f>2396+22953</f>
        <v>25349</v>
      </c>
    </row>
    <row r="5" spans="1:4" x14ac:dyDescent="0.2">
      <c r="A5" t="s">
        <v>35</v>
      </c>
      <c r="B5">
        <f>3955+13315</f>
        <v>17270</v>
      </c>
      <c r="C5">
        <f>7041+45009</f>
        <v>52050</v>
      </c>
    </row>
    <row r="6" spans="1:4" x14ac:dyDescent="0.2">
      <c r="A6" t="s">
        <v>36</v>
      </c>
      <c r="B6">
        <f>2879+2953</f>
        <v>5832</v>
      </c>
      <c r="C6">
        <f>119</f>
        <v>119</v>
      </c>
    </row>
    <row r="7" spans="1:4" x14ac:dyDescent="0.2">
      <c r="A7" t="s">
        <v>37</v>
      </c>
      <c r="B7">
        <f>6236+2826</f>
        <v>9062</v>
      </c>
      <c r="C7">
        <f>923+1277</f>
        <v>2200</v>
      </c>
    </row>
    <row r="8" spans="1:4" x14ac:dyDescent="0.2">
      <c r="A8" t="s">
        <v>38</v>
      </c>
      <c r="B8">
        <f>2156+2707</f>
        <v>4863</v>
      </c>
      <c r="C8">
        <f>826+1748</f>
        <v>2574</v>
      </c>
    </row>
    <row r="9" spans="1:4" x14ac:dyDescent="0.2">
      <c r="A9" t="s">
        <v>39</v>
      </c>
      <c r="B9">
        <f>2918+12457</f>
        <v>15375</v>
      </c>
      <c r="C9">
        <f>8+2680</f>
        <v>2688</v>
      </c>
    </row>
    <row r="10" spans="1:4" x14ac:dyDescent="0.2">
      <c r="A10" t="s">
        <v>40</v>
      </c>
      <c r="B10">
        <f>15095+29814</f>
        <v>44909</v>
      </c>
      <c r="C10">
        <f>7434+52435</f>
        <v>59869</v>
      </c>
    </row>
    <row r="11" spans="1:4" x14ac:dyDescent="0.2">
      <c r="A11" t="s">
        <v>41</v>
      </c>
      <c r="B11">
        <f>10315+29977</f>
        <v>40292</v>
      </c>
      <c r="C11">
        <f>4193+30945</f>
        <v>35138</v>
      </c>
    </row>
    <row r="13" spans="1:4" x14ac:dyDescent="0.2">
      <c r="A13" s="3" t="s">
        <v>42</v>
      </c>
      <c r="B13" s="4"/>
      <c r="C13" s="4"/>
      <c r="D13" s="4"/>
    </row>
    <row r="14" spans="1:4" x14ac:dyDescent="0.2">
      <c r="A14" s="5" t="s">
        <v>43</v>
      </c>
      <c r="B14" s="14" t="s">
        <v>44</v>
      </c>
      <c r="C14" s="15"/>
      <c r="D14" s="16" t="s">
        <v>45</v>
      </c>
    </row>
    <row r="15" spans="1:4" x14ac:dyDescent="0.2">
      <c r="A15" t="s">
        <v>37</v>
      </c>
      <c r="B15" t="s">
        <v>46</v>
      </c>
      <c r="C15" t="s">
        <v>47</v>
      </c>
      <c r="D15" s="15"/>
    </row>
    <row r="16" spans="1:4" x14ac:dyDescent="0.2">
      <c r="A16" t="s">
        <v>48</v>
      </c>
      <c r="B16">
        <f>39/10</f>
        <v>3.9</v>
      </c>
      <c r="C16">
        <f>35.46/10</f>
        <v>3.5460000000000003</v>
      </c>
    </row>
    <row r="17" spans="1:4" x14ac:dyDescent="0.2">
      <c r="A17" t="s">
        <v>49</v>
      </c>
      <c r="B17">
        <v>95.55</v>
      </c>
      <c r="C17" s="5">
        <v>0</v>
      </c>
      <c r="D17" t="s">
        <v>50</v>
      </c>
    </row>
    <row r="18" spans="1:4" x14ac:dyDescent="0.2">
      <c r="A18" t="s">
        <v>51</v>
      </c>
      <c r="B18">
        <v>44.67</v>
      </c>
      <c r="C18" s="6">
        <f>C23*(B18/B23)</f>
        <v>13.041950354609931</v>
      </c>
      <c r="D18" t="s">
        <v>52</v>
      </c>
    </row>
    <row r="19" spans="1:4" x14ac:dyDescent="0.2">
      <c r="A19" t="s">
        <v>53</v>
      </c>
      <c r="B19">
        <v>58.48</v>
      </c>
      <c r="C19">
        <v>58.48</v>
      </c>
    </row>
    <row r="20" spans="1:4" x14ac:dyDescent="0.2">
      <c r="A20" t="s">
        <v>41</v>
      </c>
    </row>
    <row r="21" spans="1:4" x14ac:dyDescent="0.2">
      <c r="A21" t="s">
        <v>48</v>
      </c>
      <c r="B21">
        <f>21.5/10</f>
        <v>2.15</v>
      </c>
      <c r="C21">
        <f>16.71/10</f>
        <v>1.671</v>
      </c>
    </row>
    <row r="22" spans="1:4" x14ac:dyDescent="0.2">
      <c r="A22" t="s">
        <v>49</v>
      </c>
      <c r="B22">
        <v>65.11</v>
      </c>
      <c r="C22" s="5">
        <v>0</v>
      </c>
      <c r="D22" t="s">
        <v>50</v>
      </c>
    </row>
    <row r="23" spans="1:4" x14ac:dyDescent="0.2">
      <c r="A23" t="s">
        <v>51</v>
      </c>
      <c r="B23">
        <v>50.76</v>
      </c>
      <c r="C23">
        <v>14.82</v>
      </c>
    </row>
    <row r="24" spans="1:4" x14ac:dyDescent="0.2">
      <c r="A24" t="s">
        <v>53</v>
      </c>
      <c r="B24">
        <v>58.48</v>
      </c>
      <c r="C24">
        <v>58.48</v>
      </c>
    </row>
    <row r="25" spans="1:4" x14ac:dyDescent="0.2">
      <c r="A25" t="s">
        <v>40</v>
      </c>
    </row>
    <row r="26" spans="1:4" x14ac:dyDescent="0.2">
      <c r="A26" t="s">
        <v>48</v>
      </c>
      <c r="B26">
        <f>21.61/10</f>
        <v>2.161</v>
      </c>
      <c r="C26">
        <f>16.8/10</f>
        <v>1.6800000000000002</v>
      </c>
    </row>
    <row r="27" spans="1:4" x14ac:dyDescent="0.2">
      <c r="A27" t="s">
        <v>49</v>
      </c>
      <c r="B27">
        <v>65.11</v>
      </c>
      <c r="C27" s="5">
        <v>0</v>
      </c>
      <c r="D27" t="s">
        <v>50</v>
      </c>
    </row>
    <row r="28" spans="1:4" x14ac:dyDescent="0.2">
      <c r="A28" t="s">
        <v>51</v>
      </c>
      <c r="B28">
        <v>50.76</v>
      </c>
      <c r="C28">
        <v>14.82</v>
      </c>
    </row>
    <row r="29" spans="1:4" x14ac:dyDescent="0.2">
      <c r="A29" t="s">
        <v>53</v>
      </c>
      <c r="B29">
        <v>58.48</v>
      </c>
      <c r="C29">
        <v>58.48</v>
      </c>
    </row>
    <row r="30" spans="1:4" x14ac:dyDescent="0.2">
      <c r="A30" t="s">
        <v>54</v>
      </c>
    </row>
    <row r="31" spans="1:4" x14ac:dyDescent="0.2">
      <c r="A31" t="s">
        <v>48</v>
      </c>
      <c r="B31">
        <f>24.49/10</f>
        <v>2.4489999999999998</v>
      </c>
      <c r="C31">
        <f>37.7/10</f>
        <v>3.7700000000000005</v>
      </c>
    </row>
    <row r="32" spans="1:4" x14ac:dyDescent="0.2">
      <c r="A32" s="5" t="s">
        <v>49</v>
      </c>
      <c r="B32" s="6">
        <f t="shared" ref="B32:C34" si="0">AVERAGE(B27,B22,B17)</f>
        <v>75.256666666666661</v>
      </c>
      <c r="C32" s="5">
        <f t="shared" si="0"/>
        <v>0</v>
      </c>
      <c r="D32" t="s">
        <v>55</v>
      </c>
    </row>
    <row r="33" spans="1:6" x14ac:dyDescent="0.2">
      <c r="A33" s="5" t="s">
        <v>51</v>
      </c>
      <c r="B33" s="5">
        <f t="shared" si="0"/>
        <v>48.73</v>
      </c>
      <c r="C33" s="6">
        <f t="shared" si="0"/>
        <v>14.227316784869977</v>
      </c>
      <c r="D33" t="s">
        <v>55</v>
      </c>
    </row>
    <row r="34" spans="1:6" x14ac:dyDescent="0.2">
      <c r="A34" s="5" t="s">
        <v>53</v>
      </c>
      <c r="B34" s="5">
        <f t="shared" si="0"/>
        <v>58.48</v>
      </c>
      <c r="C34" s="5">
        <f t="shared" si="0"/>
        <v>58.48</v>
      </c>
      <c r="D34" t="s">
        <v>55</v>
      </c>
    </row>
    <row r="36" spans="1:6" x14ac:dyDescent="0.2">
      <c r="A36" s="5" t="s">
        <v>56</v>
      </c>
    </row>
    <row r="38" spans="1:6" x14ac:dyDescent="0.2">
      <c r="A38" s="3" t="s">
        <v>57</v>
      </c>
      <c r="B38" s="4"/>
      <c r="C38" s="4"/>
    </row>
    <row r="39" spans="1:6" x14ac:dyDescent="0.2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58</v>
      </c>
    </row>
    <row r="40" spans="1:6" x14ac:dyDescent="0.2">
      <c r="A40" s="12">
        <f>A39*About!A27</f>
        <v>154.34141048506572</v>
      </c>
      <c r="B40" t="s">
        <v>59</v>
      </c>
    </row>
    <row r="42" spans="1:6" x14ac:dyDescent="0.2">
      <c r="A42" s="3" t="s">
        <v>60</v>
      </c>
      <c r="B42" s="4"/>
      <c r="C42" s="4"/>
    </row>
    <row r="45" spans="1:6" x14ac:dyDescent="0.2">
      <c r="A45" s="1" t="s">
        <v>61</v>
      </c>
    </row>
    <row r="46" spans="1:6" ht="96" customHeight="1" x14ac:dyDescent="0.2">
      <c r="A46" s="8" t="s">
        <v>30</v>
      </c>
      <c r="B46" s="8" t="s">
        <v>62</v>
      </c>
      <c r="D46" s="8"/>
    </row>
    <row r="47" spans="1:6" x14ac:dyDescent="0.2">
      <c r="A47" t="s">
        <v>35</v>
      </c>
      <c r="B47" s="2">
        <v>0.4</v>
      </c>
      <c r="D47" s="10" t="s">
        <v>63</v>
      </c>
      <c r="E47" s="11" t="s">
        <v>64</v>
      </c>
      <c r="F47" s="11" t="s">
        <v>65</v>
      </c>
    </row>
    <row r="48" spans="1:6" x14ac:dyDescent="0.2">
      <c r="A48" t="s">
        <v>34</v>
      </c>
      <c r="B48" s="2">
        <v>0.4</v>
      </c>
      <c r="D48" t="str">
        <f>About!B1</f>
        <v>Oregon</v>
      </c>
      <c r="E48">
        <f ca="1">LOOKUP(D48,A58:C107,C59:C107)</f>
        <v>10.1</v>
      </c>
      <c r="F48">
        <f ca="1">E48*About!A29</f>
        <v>18.079000000000001</v>
      </c>
    </row>
    <row r="49" spans="1:4" x14ac:dyDescent="0.2">
      <c r="A49" t="s">
        <v>33</v>
      </c>
      <c r="B49" s="2">
        <v>0.4</v>
      </c>
      <c r="D49" s="2"/>
    </row>
    <row r="50" spans="1:4" x14ac:dyDescent="0.2">
      <c r="A50" t="s">
        <v>66</v>
      </c>
      <c r="B50" s="2">
        <v>5</v>
      </c>
      <c r="D50" s="2"/>
    </row>
    <row r="51" spans="1:4" x14ac:dyDescent="0.2">
      <c r="A51" t="s">
        <v>67</v>
      </c>
      <c r="B51" s="2">
        <v>10.1</v>
      </c>
      <c r="D51" s="2"/>
    </row>
    <row r="52" spans="1:4" x14ac:dyDescent="0.2">
      <c r="A52" t="s">
        <v>68</v>
      </c>
      <c r="B52" s="2">
        <v>9.8000000000000007</v>
      </c>
      <c r="D52" s="2"/>
    </row>
    <row r="53" spans="1:4" x14ac:dyDescent="0.2">
      <c r="A53" t="s">
        <v>69</v>
      </c>
      <c r="B53" s="2">
        <v>6.1</v>
      </c>
      <c r="D53" s="2"/>
    </row>
    <row r="54" spans="1:4" x14ac:dyDescent="0.2">
      <c r="A54" t="s">
        <v>70</v>
      </c>
      <c r="B54" s="2">
        <v>4.9000000000000004</v>
      </c>
      <c r="D54" s="2"/>
    </row>
    <row r="55" spans="1:4" x14ac:dyDescent="0.2">
      <c r="A55" t="s">
        <v>71</v>
      </c>
      <c r="B55" s="2">
        <v>7.6</v>
      </c>
      <c r="D55" s="2"/>
    </row>
    <row r="56" spans="1:4" x14ac:dyDescent="0.2">
      <c r="A56" t="s">
        <v>72</v>
      </c>
      <c r="B56" s="2">
        <v>4.8</v>
      </c>
      <c r="D56" s="2"/>
    </row>
    <row r="58" spans="1:4" x14ac:dyDescent="0.2">
      <c r="A58" s="9" t="s">
        <v>73</v>
      </c>
      <c r="B58" s="9" t="s">
        <v>67</v>
      </c>
      <c r="C58">
        <v>10.1</v>
      </c>
    </row>
    <row r="59" spans="1:4" x14ac:dyDescent="0.2">
      <c r="A59" s="9" t="s">
        <v>74</v>
      </c>
      <c r="B59" s="9"/>
      <c r="C59">
        <v>0</v>
      </c>
    </row>
    <row r="60" spans="1:4" x14ac:dyDescent="0.2">
      <c r="A60" s="9" t="s">
        <v>75</v>
      </c>
      <c r="B60" t="s">
        <v>71</v>
      </c>
      <c r="C60">
        <f t="shared" ref="C60:C107" si="1">SUMIFS($B$47:$B$56,$A$47:$A$56,B60)</f>
        <v>7.6</v>
      </c>
    </row>
    <row r="61" spans="1:4" x14ac:dyDescent="0.2">
      <c r="A61" s="9" t="s">
        <v>76</v>
      </c>
      <c r="B61" t="s">
        <v>69</v>
      </c>
      <c r="C61">
        <f t="shared" si="1"/>
        <v>6.1</v>
      </c>
    </row>
    <row r="62" spans="1:4" x14ac:dyDescent="0.2">
      <c r="A62" s="9" t="s">
        <v>77</v>
      </c>
      <c r="B62" t="s">
        <v>72</v>
      </c>
      <c r="C62">
        <f t="shared" si="1"/>
        <v>4.8</v>
      </c>
    </row>
    <row r="63" spans="1:4" x14ac:dyDescent="0.2">
      <c r="A63" s="9" t="s">
        <v>78</v>
      </c>
      <c r="B63" t="s">
        <v>71</v>
      </c>
      <c r="C63">
        <f t="shared" si="1"/>
        <v>7.6</v>
      </c>
    </row>
    <row r="64" spans="1:4" x14ac:dyDescent="0.2">
      <c r="A64" s="9" t="s">
        <v>79</v>
      </c>
      <c r="B64" t="s">
        <v>35</v>
      </c>
      <c r="C64">
        <f t="shared" si="1"/>
        <v>0.4</v>
      </c>
    </row>
    <row r="65" spans="1:3" x14ac:dyDescent="0.2">
      <c r="A65" s="9" t="s">
        <v>80</v>
      </c>
      <c r="B65" t="s">
        <v>35</v>
      </c>
      <c r="C65">
        <f t="shared" si="1"/>
        <v>0.4</v>
      </c>
    </row>
    <row r="66" spans="1:3" x14ac:dyDescent="0.2">
      <c r="A66" s="9" t="s">
        <v>81</v>
      </c>
      <c r="B66" t="s">
        <v>68</v>
      </c>
      <c r="C66">
        <f t="shared" si="1"/>
        <v>9.8000000000000007</v>
      </c>
    </row>
    <row r="67" spans="1:3" x14ac:dyDescent="0.2">
      <c r="A67" s="9" t="s">
        <v>82</v>
      </c>
      <c r="B67" s="9" t="s">
        <v>67</v>
      </c>
      <c r="C67">
        <f t="shared" si="1"/>
        <v>10.1</v>
      </c>
    </row>
    <row r="68" spans="1:3" x14ac:dyDescent="0.2">
      <c r="A68" s="9" t="s">
        <v>83</v>
      </c>
      <c r="B68" s="9"/>
      <c r="C68">
        <f t="shared" si="1"/>
        <v>0</v>
      </c>
    </row>
    <row r="69" spans="1:3" x14ac:dyDescent="0.2">
      <c r="A69" s="9" t="s">
        <v>84</v>
      </c>
      <c r="B69" t="s">
        <v>71</v>
      </c>
      <c r="C69">
        <f t="shared" si="1"/>
        <v>7.6</v>
      </c>
    </row>
    <row r="70" spans="1:3" x14ac:dyDescent="0.2">
      <c r="A70" s="9" t="s">
        <v>85</v>
      </c>
      <c r="B70" t="s">
        <v>34</v>
      </c>
      <c r="C70">
        <f t="shared" si="1"/>
        <v>0.4</v>
      </c>
    </row>
    <row r="71" spans="1:3" x14ac:dyDescent="0.2">
      <c r="A71" s="9" t="s">
        <v>86</v>
      </c>
      <c r="B71" t="s">
        <v>34</v>
      </c>
      <c r="C71">
        <f t="shared" si="1"/>
        <v>0.4</v>
      </c>
    </row>
    <row r="72" spans="1:3" x14ac:dyDescent="0.2">
      <c r="A72" s="9" t="s">
        <v>87</v>
      </c>
      <c r="B72" t="s">
        <v>33</v>
      </c>
      <c r="C72">
        <f t="shared" si="1"/>
        <v>0.4</v>
      </c>
    </row>
    <row r="73" spans="1:3" x14ac:dyDescent="0.2">
      <c r="A73" s="9" t="s">
        <v>88</v>
      </c>
      <c r="B73" t="s">
        <v>33</v>
      </c>
      <c r="C73">
        <f t="shared" si="1"/>
        <v>0.4</v>
      </c>
    </row>
    <row r="74" spans="1:3" x14ac:dyDescent="0.2">
      <c r="A74" s="9" t="s">
        <v>89</v>
      </c>
      <c r="B74" s="9" t="s">
        <v>67</v>
      </c>
      <c r="C74">
        <f t="shared" si="1"/>
        <v>10.1</v>
      </c>
    </row>
    <row r="75" spans="1:3" x14ac:dyDescent="0.2">
      <c r="A75" s="9" t="s">
        <v>90</v>
      </c>
      <c r="B75" t="s">
        <v>69</v>
      </c>
      <c r="C75">
        <f t="shared" si="1"/>
        <v>6.1</v>
      </c>
    </row>
    <row r="76" spans="1:3" x14ac:dyDescent="0.2">
      <c r="A76" s="9" t="s">
        <v>91</v>
      </c>
      <c r="B76" t="s">
        <v>35</v>
      </c>
      <c r="C76">
        <f t="shared" si="1"/>
        <v>0.4</v>
      </c>
    </row>
    <row r="77" spans="1:3" x14ac:dyDescent="0.2">
      <c r="A77" s="9" t="s">
        <v>92</v>
      </c>
      <c r="B77" t="s">
        <v>35</v>
      </c>
      <c r="C77">
        <f t="shared" si="1"/>
        <v>0.4</v>
      </c>
    </row>
    <row r="78" spans="1:3" x14ac:dyDescent="0.2">
      <c r="A78" s="9" t="s">
        <v>93</v>
      </c>
      <c r="B78" t="s">
        <v>35</v>
      </c>
      <c r="C78">
        <f t="shared" si="1"/>
        <v>0.4</v>
      </c>
    </row>
    <row r="79" spans="1:3" x14ac:dyDescent="0.2">
      <c r="A79" s="9" t="s">
        <v>94</v>
      </c>
      <c r="B79" t="s">
        <v>34</v>
      </c>
      <c r="C79">
        <f t="shared" si="1"/>
        <v>0.4</v>
      </c>
    </row>
    <row r="80" spans="1:3" x14ac:dyDescent="0.2">
      <c r="A80" s="9" t="s">
        <v>95</v>
      </c>
      <c r="B80" t="s">
        <v>66</v>
      </c>
      <c r="C80">
        <f t="shared" si="1"/>
        <v>5</v>
      </c>
    </row>
    <row r="81" spans="1:3" x14ac:dyDescent="0.2">
      <c r="A81" s="9" t="s">
        <v>96</v>
      </c>
      <c r="B81" s="9" t="s">
        <v>67</v>
      </c>
      <c r="C81">
        <f t="shared" si="1"/>
        <v>10.1</v>
      </c>
    </row>
    <row r="82" spans="1:3" x14ac:dyDescent="0.2">
      <c r="A82" s="9" t="s">
        <v>97</v>
      </c>
      <c r="B82" t="s">
        <v>33</v>
      </c>
      <c r="C82">
        <f t="shared" si="1"/>
        <v>0.4</v>
      </c>
    </row>
    <row r="83" spans="1:3" x14ac:dyDescent="0.2">
      <c r="A83" s="9" t="s">
        <v>98</v>
      </c>
      <c r="B83" t="s">
        <v>71</v>
      </c>
      <c r="C83">
        <f t="shared" si="1"/>
        <v>7.6</v>
      </c>
    </row>
    <row r="84" spans="1:3" x14ac:dyDescent="0.2">
      <c r="A84" s="9" t="s">
        <v>99</v>
      </c>
      <c r="B84" t="s">
        <v>66</v>
      </c>
      <c r="C84">
        <f t="shared" si="1"/>
        <v>5</v>
      </c>
    </row>
    <row r="85" spans="1:3" x14ac:dyDescent="0.2">
      <c r="A85" s="9" t="s">
        <v>100</v>
      </c>
      <c r="B85" t="s">
        <v>71</v>
      </c>
      <c r="C85">
        <f t="shared" si="1"/>
        <v>7.6</v>
      </c>
    </row>
    <row r="86" spans="1:3" x14ac:dyDescent="0.2">
      <c r="A86" s="9" t="s">
        <v>101</v>
      </c>
      <c r="B86" t="s">
        <v>35</v>
      </c>
      <c r="C86">
        <f t="shared" si="1"/>
        <v>0.4</v>
      </c>
    </row>
    <row r="87" spans="1:3" x14ac:dyDescent="0.2">
      <c r="A87" s="9" t="s">
        <v>102</v>
      </c>
      <c r="B87" t="s">
        <v>35</v>
      </c>
      <c r="C87">
        <f t="shared" si="1"/>
        <v>0.4</v>
      </c>
    </row>
    <row r="88" spans="1:3" x14ac:dyDescent="0.2">
      <c r="A88" s="9" t="s">
        <v>103</v>
      </c>
      <c r="B88" t="s">
        <v>70</v>
      </c>
      <c r="C88">
        <f t="shared" si="1"/>
        <v>4.9000000000000004</v>
      </c>
    </row>
    <row r="89" spans="1:3" x14ac:dyDescent="0.2">
      <c r="A89" s="9" t="s">
        <v>104</v>
      </c>
      <c r="B89" t="s">
        <v>35</v>
      </c>
      <c r="C89">
        <f t="shared" si="1"/>
        <v>0.4</v>
      </c>
    </row>
    <row r="90" spans="1:3" x14ac:dyDescent="0.2">
      <c r="A90" s="9" t="s">
        <v>105</v>
      </c>
      <c r="B90" t="s">
        <v>68</v>
      </c>
      <c r="C90">
        <f t="shared" si="1"/>
        <v>9.8000000000000007</v>
      </c>
    </row>
    <row r="91" spans="1:3" x14ac:dyDescent="0.2">
      <c r="A91" s="9" t="s">
        <v>106</v>
      </c>
      <c r="B91" t="s">
        <v>66</v>
      </c>
      <c r="C91">
        <f t="shared" si="1"/>
        <v>5</v>
      </c>
    </row>
    <row r="92" spans="1:3" x14ac:dyDescent="0.2">
      <c r="A92" s="9" t="s">
        <v>107</v>
      </c>
      <c r="B92" t="s">
        <v>34</v>
      </c>
      <c r="C92">
        <f t="shared" si="1"/>
        <v>0.4</v>
      </c>
    </row>
    <row r="93" spans="1:3" x14ac:dyDescent="0.2">
      <c r="A93" s="9" t="s">
        <v>108</v>
      </c>
      <c r="B93" t="s">
        <v>70</v>
      </c>
      <c r="C93">
        <f t="shared" si="1"/>
        <v>4.9000000000000004</v>
      </c>
    </row>
    <row r="94" spans="1:3" x14ac:dyDescent="0.2">
      <c r="A94" s="9" t="s">
        <v>1</v>
      </c>
      <c r="B94" t="s">
        <v>72</v>
      </c>
      <c r="C94">
        <f t="shared" si="1"/>
        <v>4.8</v>
      </c>
    </row>
    <row r="95" spans="1:3" x14ac:dyDescent="0.2">
      <c r="A95" s="9" t="s">
        <v>109</v>
      </c>
      <c r="B95" t="s">
        <v>67</v>
      </c>
      <c r="C95">
        <f t="shared" si="1"/>
        <v>10.1</v>
      </c>
    </row>
    <row r="96" spans="1:3" x14ac:dyDescent="0.2">
      <c r="A96" s="9" t="s">
        <v>110</v>
      </c>
      <c r="B96" t="s">
        <v>35</v>
      </c>
      <c r="C96">
        <f t="shared" si="1"/>
        <v>0.4</v>
      </c>
    </row>
    <row r="97" spans="1:3" x14ac:dyDescent="0.2">
      <c r="A97" s="9" t="s">
        <v>111</v>
      </c>
      <c r="B97" t="s">
        <v>68</v>
      </c>
      <c r="C97">
        <f t="shared" si="1"/>
        <v>9.8000000000000007</v>
      </c>
    </row>
    <row r="98" spans="1:3" x14ac:dyDescent="0.2">
      <c r="A98" s="9" t="s">
        <v>112</v>
      </c>
      <c r="B98" t="s">
        <v>66</v>
      </c>
      <c r="C98">
        <f t="shared" si="1"/>
        <v>5</v>
      </c>
    </row>
    <row r="99" spans="1:3" x14ac:dyDescent="0.2">
      <c r="A99" s="9" t="s">
        <v>113</v>
      </c>
      <c r="B99" s="9" t="s">
        <v>67</v>
      </c>
      <c r="C99">
        <f t="shared" si="1"/>
        <v>10.1</v>
      </c>
    </row>
    <row r="100" spans="1:3" x14ac:dyDescent="0.2">
      <c r="A100" s="9" t="s">
        <v>114</v>
      </c>
      <c r="B100" t="s">
        <v>70</v>
      </c>
      <c r="C100">
        <f t="shared" si="1"/>
        <v>4.9000000000000004</v>
      </c>
    </row>
    <row r="101" spans="1:3" x14ac:dyDescent="0.2">
      <c r="A101" s="9" t="s">
        <v>115</v>
      </c>
      <c r="B101" t="s">
        <v>71</v>
      </c>
      <c r="C101">
        <f t="shared" si="1"/>
        <v>7.6</v>
      </c>
    </row>
    <row r="102" spans="1:3" x14ac:dyDescent="0.2">
      <c r="A102" s="9" t="s">
        <v>116</v>
      </c>
      <c r="B102" t="s">
        <v>35</v>
      </c>
      <c r="C102">
        <f t="shared" si="1"/>
        <v>0.4</v>
      </c>
    </row>
    <row r="103" spans="1:3" x14ac:dyDescent="0.2">
      <c r="A103" s="9" t="s">
        <v>117</v>
      </c>
      <c r="B103" t="s">
        <v>68</v>
      </c>
      <c r="C103">
        <f t="shared" si="1"/>
        <v>9.8000000000000007</v>
      </c>
    </row>
    <row r="104" spans="1:3" x14ac:dyDescent="0.2">
      <c r="A104" s="9" t="s">
        <v>118</v>
      </c>
      <c r="B104" t="s">
        <v>72</v>
      </c>
      <c r="C104">
        <f t="shared" si="1"/>
        <v>4.8</v>
      </c>
    </row>
    <row r="105" spans="1:3" x14ac:dyDescent="0.2">
      <c r="A105" s="9" t="s">
        <v>119</v>
      </c>
      <c r="B105" s="9" t="s">
        <v>67</v>
      </c>
      <c r="C105">
        <f t="shared" si="1"/>
        <v>10.1</v>
      </c>
    </row>
    <row r="106" spans="1:3" x14ac:dyDescent="0.2">
      <c r="A106" s="9" t="s">
        <v>120</v>
      </c>
      <c r="B106" t="s">
        <v>34</v>
      </c>
      <c r="C106">
        <f t="shared" si="1"/>
        <v>0.4</v>
      </c>
    </row>
    <row r="107" spans="1:3" x14ac:dyDescent="0.2">
      <c r="A107" s="9" t="s">
        <v>121</v>
      </c>
      <c r="B107" t="s">
        <v>71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1.1640625" style="13" customWidth="1"/>
  </cols>
  <sheetData>
    <row r="1" spans="1:2" x14ac:dyDescent="0.2">
      <c r="B1" t="s">
        <v>122</v>
      </c>
    </row>
    <row r="2" spans="1:2" x14ac:dyDescent="0.2">
      <c r="A2" s="1" t="s">
        <v>123</v>
      </c>
      <c r="B2" s="12">
        <f ca="1">'Forest Mgmt Costs'!F48</f>
        <v>18.079000000000001</v>
      </c>
    </row>
    <row r="3" spans="1:2" x14ac:dyDescent="0.2">
      <c r="A3" s="1" t="s">
        <v>124</v>
      </c>
      <c r="B3" s="12">
        <f ca="1">'Forest Mgmt Costs'!F48</f>
        <v>18.079000000000001</v>
      </c>
    </row>
    <row r="4" spans="1:2" x14ac:dyDescent="0.2">
      <c r="A4" s="1" t="s">
        <v>125</v>
      </c>
      <c r="B4" s="12">
        <v>0</v>
      </c>
    </row>
    <row r="5" spans="1:2" x14ac:dyDescent="0.2">
      <c r="A5" s="1" t="s">
        <v>126</v>
      </c>
      <c r="B5" s="12">
        <v>0</v>
      </c>
    </row>
    <row r="6" spans="1:2" x14ac:dyDescent="0.2">
      <c r="A6" s="1" t="s">
        <v>127</v>
      </c>
      <c r="B6" s="12">
        <v>0</v>
      </c>
    </row>
    <row r="7" spans="1:2" x14ac:dyDescent="0.2">
      <c r="A7" s="1" t="s">
        <v>128</v>
      </c>
      <c r="B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2021-04-22T03:27:17Z</dcterms:modified>
</cp:coreProperties>
</file>