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land\CSpULApYbP\"/>
    </mc:Choice>
  </mc:AlternateContent>
  <xr:revisionPtr revIDLastSave="0" documentId="13_ncr:1_{5B0DE8E8-9640-4EBF-9927-9AED5C12DB8A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About" sheetId="1" r:id="rId1"/>
    <sheet name="Graves et al" sheetId="7" r:id="rId2"/>
    <sheet name="CSpULApYbP" sheetId="3" r:id="rId3"/>
  </sheets>
  <externalReferences>
    <externalReference r:id="rId4"/>
  </externalReferences>
  <definedNames>
    <definedName name="acres_per_hectare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7" l="1"/>
  <c r="E6" i="7"/>
  <c r="D4" i="7"/>
  <c r="C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B7" i="3" l="1"/>
  <c r="B6" i="3"/>
  <c r="B2" i="3"/>
  <c r="B5" i="3"/>
  <c r="B3" i="3"/>
  <c r="E18" i="7"/>
  <c r="G18" i="7" s="1"/>
  <c r="F9" i="7"/>
  <c r="E7" i="7"/>
  <c r="G7" i="7" s="1"/>
  <c r="F7" i="7"/>
  <c r="I7" i="7" s="1"/>
  <c r="G6" i="7"/>
  <c r="C18" i="7"/>
  <c r="F18" i="7" s="1"/>
  <c r="C9" i="7"/>
  <c r="E9" i="7" s="1"/>
  <c r="G9" i="7" s="1"/>
  <c r="C7" i="7"/>
  <c r="C5" i="7"/>
  <c r="C11" i="7"/>
  <c r="C15" i="7" s="1"/>
  <c r="C12" i="7"/>
  <c r="C13" i="7"/>
  <c r="C14" i="7"/>
  <c r="C16" i="7"/>
  <c r="C17" i="7"/>
  <c r="C6" i="7"/>
  <c r="F6" i="7" s="1"/>
  <c r="H6" i="7" l="1"/>
  <c r="I18" i="7"/>
  <c r="H18" i="7"/>
  <c r="E15" i="7"/>
  <c r="G15" i="7" s="1"/>
  <c r="F15" i="7"/>
  <c r="H9" i="7"/>
  <c r="H7" i="7"/>
  <c r="I9" i="7"/>
  <c r="I15" i="7" l="1"/>
  <c r="H15" i="7"/>
</calcChain>
</file>

<file path=xl/sharedStrings.xml><?xml version="1.0" encoding="utf-8"?>
<sst xmlns="http://schemas.openxmlformats.org/spreadsheetml/2006/main" count="140" uniqueCount="124">
  <si>
    <t>CSpULApYbP CO2 Sequestered per Unit Land Area per Year by Policy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</si>
  <si>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</si>
  <si>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</si>
  <si>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</si>
  <si>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</si>
  <si>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</si>
  <si>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</si>
  <si>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</si>
  <si>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Avoided conversion of forests to rural</t>
  </si>
  <si>
    <t>Avoided conversion of forest to urban</t>
  </si>
  <si>
    <t>Replanting after wildfire on federal land years 0-5</t>
  </si>
  <si>
    <t>Replanting after wildfire on federal land years 6-10</t>
  </si>
  <si>
    <t>Replanting after wildfire on federal land years 11-20</t>
  </si>
  <si>
    <t>Replanting after wildfire on federal land years 21-30</t>
  </si>
  <si>
    <t>Riparian reforestation - interior</t>
  </si>
  <si>
    <t>Riparian reforestation - coastal</t>
  </si>
  <si>
    <t>5 MTCO2e per ha per yr</t>
  </si>
  <si>
    <r>
      <t>Table S3. Estimated annual reductions in MMTCO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e for each NCS activity under three different implementation scenarios in years 2035 and 2050. Upper and lower bounds of 90% confidence interval are shown in parentheses. </t>
    </r>
  </si>
  <si>
    <t>NCS Activity</t>
  </si>
  <si>
    <t>Scenario/Year</t>
  </si>
  <si>
    <t>Limited</t>
  </si>
  <si>
    <t>Moderate</t>
  </si>
  <si>
    <t>Ambitious</t>
  </si>
  <si>
    <t>Avoided Conversion</t>
  </si>
  <si>
    <t>Forest avoided conversion</t>
  </si>
  <si>
    <t>(-0.04, -0.05)</t>
  </si>
  <si>
    <t>(-0.04, -0.06)</t>
  </si>
  <si>
    <t>(-0.20, -0.27)</t>
  </si>
  <si>
    <t>(-0.22, -0.29)</t>
  </si>
  <si>
    <t>(-0.40, -0.55)</t>
  </si>
  <si>
    <t>(-0.44, -0.58)</t>
  </si>
  <si>
    <t>Grassland avoided conversion</t>
  </si>
  <si>
    <t>(-0.005, -0.007)</t>
  </si>
  <si>
    <t>(-0.03, -0.05)</t>
  </si>
  <si>
    <t>(-0.05, -0.07)</t>
  </si>
  <si>
    <t>Sagebrush-steppe pathways</t>
  </si>
  <si>
    <t>(-0.005, -0.02)</t>
  </si>
  <si>
    <t>(-0.01, -0.04)</t>
  </si>
  <si>
    <t>(-0.02, -0.13)</t>
  </si>
  <si>
    <t>(-0.04, -0.34)</t>
  </si>
  <si>
    <t>(-0.05, -0.34)</t>
  </si>
  <si>
    <t>(-0.08, -0.60)</t>
  </si>
  <si>
    <t>Land</t>
  </si>
  <si>
    <t>Management</t>
  </si>
  <si>
    <t>Deferred timber harvest</t>
  </si>
  <si>
    <t>(-2.08, -2.54)</t>
  </si>
  <si>
    <t>(-2.13, -2.66)</t>
  </si>
  <si>
    <t>(-3.04, -3.68)</t>
  </si>
  <si>
    <t>(-3.11, -3.81)</t>
  </si>
  <si>
    <t>(-4.53, -5.52)</t>
  </si>
  <si>
    <t>(-4.64, -5.75)</t>
  </si>
  <si>
    <t>Cover Crops</t>
  </si>
  <si>
    <t>(-0.002, -0.005)</t>
  </si>
  <si>
    <t>(-0.07, -0.18)</t>
  </si>
  <si>
    <t>(-0.14, -0.33)</t>
  </si>
  <si>
    <t>(-0.33, -0.78)</t>
  </si>
  <si>
    <t>(-0.65, -1.50)</t>
  </si>
  <si>
    <t>No-Till</t>
  </si>
  <si>
    <t>(-0.004, -0.016)</t>
  </si>
  <si>
    <t>(-0.06, -0.20)</t>
  </si>
  <si>
    <t>(-0.04, -0.14)</t>
  </si>
  <si>
    <t>(-0.07, -0.27)</t>
  </si>
  <si>
    <t>Nutrient management</t>
  </si>
  <si>
    <t>(-0.04, -0.10)</t>
  </si>
  <si>
    <t>(-0.06, -0.13)</t>
  </si>
  <si>
    <t>(-0.06, -0.14)</t>
  </si>
  <si>
    <t>(-0.09, -0.22)</t>
  </si>
  <si>
    <t>Restoration</t>
  </si>
  <si>
    <t>Post-wildfire replanting (Federal Land)</t>
  </si>
  <si>
    <t>(-0.12, -0.19)</t>
  </si>
  <si>
    <t>(-0.06, -0.17)</t>
  </si>
  <si>
    <t>(-0.19, -0.31)</t>
  </si>
  <si>
    <t>(-0.09, -0.34)</t>
  </si>
  <si>
    <t>(-0.32, -0.58)</t>
  </si>
  <si>
    <t>Riparian Reforestation</t>
  </si>
  <si>
    <t>(-0.13, -0.15)</t>
  </si>
  <si>
    <t>(-0.20, -0.22)</t>
  </si>
  <si>
    <t>(-0.29, -0.33)</t>
  </si>
  <si>
    <t>(-0.78, -0.88)</t>
  </si>
  <si>
    <t>(-1.39, -1.56)</t>
  </si>
  <si>
    <t>(-1.76, -1.95)</t>
  </si>
  <si>
    <t>Tidal Wetland restoration</t>
  </si>
  <si>
    <t>(-0.001, -0.008)</t>
  </si>
  <si>
    <t>(-0.004, -0.02)</t>
  </si>
  <si>
    <t>(-0.003, -0.02)</t>
  </si>
  <si>
    <t>(-0.01, -0.03)</t>
  </si>
  <si>
    <t>(-0.01, -0.05)</t>
  </si>
  <si>
    <t>Overall annual reductions</t>
  </si>
  <si>
    <t>(-2.34, -3.01)</t>
  </si>
  <si>
    <t>(-2.54, -3.31)</t>
  </si>
  <si>
    <t>(-3.75, -5.16)</t>
  </si>
  <si>
    <t>(-4.55,-6.38)</t>
  </si>
  <si>
    <t>(-6.79,-9.50)</t>
  </si>
  <si>
    <t xml:space="preserve"> (-7.91, -11.5)</t>
  </si>
  <si>
    <t>Average forest conversion</t>
  </si>
  <si>
    <t>Deferred harvest</t>
  </si>
  <si>
    <t>Avoided conversion of sagebrush</t>
  </si>
  <si>
    <t>Average replanting after wildfire</t>
  </si>
  <si>
    <t>Average reforestation</t>
  </si>
  <si>
    <t>annual ha through 2035</t>
  </si>
  <si>
    <t>annual ha from 2035-2050</t>
  </si>
  <si>
    <t>average annual ha</t>
  </si>
  <si>
    <t>acre per ha</t>
  </si>
  <si>
    <t>g CO2 per acre per year</t>
  </si>
  <si>
    <t>MT per ha per year</t>
  </si>
  <si>
    <t>Oregon Notes:</t>
  </si>
  <si>
    <t>We use the Graves et al study to replicate forestry potential. Policies are mapped into the EPS as follows:</t>
  </si>
  <si>
    <t>deferred harvest</t>
  </si>
  <si>
    <t>reforestation</t>
  </si>
  <si>
    <t>not used</t>
  </si>
  <si>
    <t>avoided conversion of forests</t>
  </si>
  <si>
    <t>avoided conversion of sagebrush</t>
  </si>
  <si>
    <t>replanting after wildfire</t>
  </si>
  <si>
    <t>Source:</t>
  </si>
  <si>
    <t>Graves et al</t>
  </si>
  <si>
    <t>Potential greenhouse gas reductions from Natural Climate Solutions in Oregon, USA</t>
  </si>
  <si>
    <t>https://journals.plos.org/plosone/article?id=10.1371/journal.pone.0230424#ack</t>
  </si>
  <si>
    <t>Table S3 and Figure 1</t>
  </si>
  <si>
    <t>number of pixels in Graves et al Figure 3</t>
  </si>
  <si>
    <t>calculated number of ha affected by 2035</t>
  </si>
  <si>
    <t>calculated number of ha affected by 2050</t>
  </si>
  <si>
    <t>For each policy, we allow for the potential in the 2050 'Ambitious' scenario if the policy is fully implemented in every year of the model run.</t>
  </si>
  <si>
    <t xml:space="preserve">This results in a conservative estimate for 2035, as the Graves et al study finds much of the potential can be achieved by 2035 (for example, the </t>
  </si>
  <si>
    <t>deferred harvest policy shows 5 MMT achieved by 2035 and 5.2 MMT by 2050, whereas the EPS has the potential phase in linearly).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</si>
</sst>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textRotation="90" wrapText="1"/>
    </xf>
    <xf numFmtId="0" fontId="10" fillId="0" borderId="0" xfId="0" applyFont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0" fillId="0" borderId="14" xfId="0" applyBorder="1" applyAlignment="1">
      <alignment vertical="top" textRotation="90" wrapText="1"/>
    </xf>
    <xf numFmtId="0" fontId="0" fillId="0" borderId="13" xfId="0" applyBorder="1" applyAlignment="1">
      <alignment vertical="top" textRotation="90"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6" xfId="0" applyFont="1" applyBorder="1" applyAlignment="1">
      <alignment horizontal="center" vertical="center" textRotation="90" wrapText="1"/>
    </xf>
    <xf numFmtId="0" fontId="10" fillId="0" borderId="14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Desktop\Old%20U.S.%20land\VFC\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ournals.plos.org/plosone/article?id=10.1371/journal.pone.02304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6" sqref="B6"/>
    </sheetView>
  </sheetViews>
  <sheetFormatPr defaultRowHeight="14.5" x14ac:dyDescent="0.35"/>
  <cols>
    <col min="1" max="1" width="26.7265625" customWidth="1"/>
    <col min="2" max="2" width="66.7265625" customWidth="1"/>
  </cols>
  <sheetData>
    <row r="1" spans="1:2" x14ac:dyDescent="0.35">
      <c r="A1" s="1" t="s">
        <v>0</v>
      </c>
    </row>
    <row r="3" spans="1:2" x14ac:dyDescent="0.35">
      <c r="A3" s="1" t="s">
        <v>113</v>
      </c>
      <c r="B3" t="s">
        <v>114</v>
      </c>
    </row>
    <row r="4" spans="1:2" x14ac:dyDescent="0.35">
      <c r="A4" s="1"/>
      <c r="B4" t="s">
        <v>115</v>
      </c>
    </row>
    <row r="5" spans="1:2" x14ac:dyDescent="0.35">
      <c r="A5" s="1"/>
      <c r="B5" s="4">
        <v>2020</v>
      </c>
    </row>
    <row r="6" spans="1:2" x14ac:dyDescent="0.35">
      <c r="A6" s="1"/>
      <c r="B6" s="5" t="s">
        <v>116</v>
      </c>
    </row>
    <row r="7" spans="1:2" x14ac:dyDescent="0.35">
      <c r="A7" s="1"/>
      <c r="B7" t="s">
        <v>117</v>
      </c>
    </row>
    <row r="9" spans="1:2" x14ac:dyDescent="0.35">
      <c r="A9" t="s">
        <v>102</v>
      </c>
      <c r="B9">
        <v>2.4700000000000002</v>
      </c>
    </row>
    <row r="11" spans="1:2" x14ac:dyDescent="0.35">
      <c r="A11" s="1" t="s">
        <v>105</v>
      </c>
    </row>
    <row r="12" spans="1:2" x14ac:dyDescent="0.35">
      <c r="A12" t="s">
        <v>106</v>
      </c>
    </row>
    <row r="14" spans="1:2" x14ac:dyDescent="0.35">
      <c r="A14" t="s">
        <v>1</v>
      </c>
      <c r="B14" t="s">
        <v>107</v>
      </c>
    </row>
    <row r="15" spans="1:2" x14ac:dyDescent="0.35">
      <c r="A15" t="s">
        <v>2</v>
      </c>
      <c r="B15" t="s">
        <v>108</v>
      </c>
    </row>
    <row r="16" spans="1:2" x14ac:dyDescent="0.35">
      <c r="A16" t="s">
        <v>3</v>
      </c>
      <c r="B16" t="s">
        <v>109</v>
      </c>
    </row>
    <row r="17" spans="1:2" x14ac:dyDescent="0.35">
      <c r="A17" t="s">
        <v>4</v>
      </c>
      <c r="B17" t="s">
        <v>110</v>
      </c>
    </row>
    <row r="18" spans="1:2" x14ac:dyDescent="0.35">
      <c r="A18" t="s">
        <v>5</v>
      </c>
      <c r="B18" t="s">
        <v>111</v>
      </c>
    </row>
    <row r="19" spans="1:2" x14ac:dyDescent="0.35">
      <c r="A19" t="s">
        <v>6</v>
      </c>
      <c r="B19" t="s">
        <v>112</v>
      </c>
    </row>
    <row r="21" spans="1:2" x14ac:dyDescent="0.35">
      <c r="A21" t="s">
        <v>121</v>
      </c>
    </row>
    <row r="22" spans="1:2" x14ac:dyDescent="0.35">
      <c r="A22" t="s">
        <v>122</v>
      </c>
    </row>
    <row r="23" spans="1:2" x14ac:dyDescent="0.35">
      <c r="A23" t="s">
        <v>123</v>
      </c>
    </row>
  </sheetData>
  <hyperlinks>
    <hyperlink ref="B6" r:id="rId1" location="ack" xr:uid="{00E71018-1B3B-4113-944E-AAD2DE433D0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A133-2C7E-4130-8AA0-C65BF400BA7D}">
  <dimension ref="A1:I50"/>
  <sheetViews>
    <sheetView topLeftCell="A27" workbookViewId="0">
      <selection activeCell="I36" sqref="I36"/>
    </sheetView>
  </sheetViews>
  <sheetFormatPr defaultRowHeight="14.5" x14ac:dyDescent="0.35"/>
  <cols>
    <col min="1" max="1" width="17.90625" customWidth="1"/>
    <col min="2" max="2" width="27.1796875" customWidth="1"/>
    <col min="4" max="4" width="12.453125" bestFit="1" customWidth="1"/>
    <col min="5" max="5" width="15.54296875" customWidth="1"/>
    <col min="6" max="6" width="9.36328125" bestFit="1" customWidth="1"/>
    <col min="7" max="7" width="8.81640625" bestFit="1" customWidth="1"/>
  </cols>
  <sheetData>
    <row r="1" spans="1:9" s="15" customFormat="1" ht="72.5" x14ac:dyDescent="0.35">
      <c r="B1" s="35" t="s">
        <v>118</v>
      </c>
      <c r="C1" s="35" t="s">
        <v>104</v>
      </c>
      <c r="D1" s="35" t="s">
        <v>103</v>
      </c>
      <c r="E1" s="35" t="s">
        <v>119</v>
      </c>
      <c r="F1" s="35" t="s">
        <v>120</v>
      </c>
      <c r="G1" s="35" t="s">
        <v>99</v>
      </c>
      <c r="H1" s="35" t="s">
        <v>100</v>
      </c>
      <c r="I1" s="35" t="s">
        <v>101</v>
      </c>
    </row>
    <row r="2" spans="1:9" ht="29" x14ac:dyDescent="0.35">
      <c r="A2" s="35" t="s">
        <v>16</v>
      </c>
      <c r="B2">
        <v>48</v>
      </c>
    </row>
    <row r="3" spans="1:9" x14ac:dyDescent="0.35">
      <c r="A3" s="1"/>
    </row>
    <row r="4" spans="1:9" ht="29" x14ac:dyDescent="0.35">
      <c r="A4" s="35" t="s">
        <v>8</v>
      </c>
      <c r="B4">
        <v>26</v>
      </c>
      <c r="C4">
        <f>B4/$B$2*5</f>
        <v>2.708333333333333</v>
      </c>
      <c r="D4">
        <f>C4/About!$B$9*1000000</f>
        <v>1096491.2280701753</v>
      </c>
    </row>
    <row r="5" spans="1:9" ht="29" x14ac:dyDescent="0.35">
      <c r="A5" s="35" t="s">
        <v>9</v>
      </c>
      <c r="B5">
        <v>43</v>
      </c>
      <c r="C5">
        <f t="shared" ref="C5:C17" si="0">B5/$B$2*5</f>
        <v>4.479166666666667</v>
      </c>
      <c r="D5">
        <f>C5/About!$B$9*1000000</f>
        <v>1813427.8002699055</v>
      </c>
    </row>
    <row r="6" spans="1:9" ht="29" x14ac:dyDescent="0.35">
      <c r="A6" s="35" t="s">
        <v>94</v>
      </c>
      <c r="C6">
        <f>AVERAGE(C4:C5)</f>
        <v>3.59375</v>
      </c>
      <c r="D6">
        <f>C6/About!$B$9*1000000</f>
        <v>1454959.5141700404</v>
      </c>
      <c r="E6" s="3">
        <f>-G27/($C$6/1000000)</f>
        <v>133565.21739130435</v>
      </c>
      <c r="F6" s="3">
        <f>-H27/($C$6/1000000)</f>
        <v>144695.65217391305</v>
      </c>
      <c r="G6" s="3">
        <f>E6/(2035-2021)</f>
        <v>9540.3726708074537</v>
      </c>
      <c r="H6" s="3">
        <f>(F6-E6)/(2050-2035)</f>
        <v>742.02898550724683</v>
      </c>
      <c r="I6" s="3">
        <f>F6/(2050-2021)</f>
        <v>4989.5052473763126</v>
      </c>
    </row>
    <row r="7" spans="1:9" ht="29" x14ac:dyDescent="0.35">
      <c r="A7" s="35" t="s">
        <v>96</v>
      </c>
      <c r="B7">
        <v>6</v>
      </c>
      <c r="C7">
        <f>B7/$B$2*5</f>
        <v>0.625</v>
      </c>
      <c r="D7">
        <f>C7/About!$B$9*1000000</f>
        <v>253036.43724696356</v>
      </c>
      <c r="E7">
        <f>-G31/($C$7/1000000)</f>
        <v>320000</v>
      </c>
      <c r="F7">
        <f>-H31/($C$7/1000000)</f>
        <v>559999.99999999988</v>
      </c>
      <c r="G7" s="3">
        <f t="shared" ref="G7:G18" si="1">E7/(2035-2021)</f>
        <v>22857.142857142859</v>
      </c>
      <c r="H7" s="3">
        <f t="shared" ref="H7:H18" si="2">(F7-E7)/(2050-2035)</f>
        <v>15999.999999999993</v>
      </c>
      <c r="I7" s="3">
        <f t="shared" ref="I7:I18" si="3">F7/(2050-2021)</f>
        <v>19310.344827586203</v>
      </c>
    </row>
    <row r="8" spans="1:9" x14ac:dyDescent="0.35">
      <c r="A8" s="1"/>
      <c r="D8">
        <f>C8/About!$B$9*1000000</f>
        <v>0</v>
      </c>
      <c r="G8" s="3"/>
      <c r="H8" s="3"/>
      <c r="I8" s="3"/>
    </row>
    <row r="9" spans="1:9" x14ac:dyDescent="0.35">
      <c r="A9" s="35" t="s">
        <v>95</v>
      </c>
      <c r="B9">
        <v>31</v>
      </c>
      <c r="C9">
        <f>B9/$B$2*5</f>
        <v>3.229166666666667</v>
      </c>
      <c r="D9">
        <f>C9/About!$B$9*1000000</f>
        <v>1307354.9257759785</v>
      </c>
      <c r="E9" s="3">
        <f>-G33/($C$9/1000000)</f>
        <v>1557677.4193548386</v>
      </c>
      <c r="F9" s="3">
        <f>-H33/($C$9/1000000)</f>
        <v>1610322.5806451612</v>
      </c>
      <c r="G9" s="3">
        <f t="shared" si="1"/>
        <v>111262.67281105989</v>
      </c>
      <c r="H9" s="3">
        <f t="shared" si="2"/>
        <v>3509.677419354844</v>
      </c>
      <c r="I9" s="3">
        <f t="shared" si="3"/>
        <v>55528.364849833146</v>
      </c>
    </row>
    <row r="10" spans="1:9" x14ac:dyDescent="0.35">
      <c r="A10" s="35"/>
      <c r="D10">
        <f>C10/About!$B$9*1000000</f>
        <v>0</v>
      </c>
      <c r="G10" s="3"/>
      <c r="H10" s="3"/>
      <c r="I10" s="3"/>
    </row>
    <row r="11" spans="1:9" ht="43.5" x14ac:dyDescent="0.35">
      <c r="A11" s="35" t="s">
        <v>10</v>
      </c>
      <c r="B11">
        <v>27</v>
      </c>
      <c r="C11">
        <f t="shared" si="0"/>
        <v>2.8125</v>
      </c>
      <c r="D11">
        <f>C11/About!$B$9*1000000</f>
        <v>1138663.9676113359</v>
      </c>
      <c r="G11" s="3"/>
      <c r="H11" s="3"/>
      <c r="I11" s="3"/>
    </row>
    <row r="12" spans="1:9" ht="43.5" x14ac:dyDescent="0.35">
      <c r="A12" s="35" t="s">
        <v>11</v>
      </c>
      <c r="B12">
        <v>29</v>
      </c>
      <c r="C12">
        <f t="shared" si="0"/>
        <v>3.020833333333333</v>
      </c>
      <c r="D12">
        <f>C12/About!$B$9*1000000</f>
        <v>1223009.446693657</v>
      </c>
      <c r="G12" s="3"/>
      <c r="H12" s="3"/>
      <c r="I12" s="3"/>
    </row>
    <row r="13" spans="1:9" ht="43.5" x14ac:dyDescent="0.35">
      <c r="A13" s="35" t="s">
        <v>12</v>
      </c>
      <c r="B13">
        <v>44</v>
      </c>
      <c r="C13">
        <f t="shared" si="0"/>
        <v>4.583333333333333</v>
      </c>
      <c r="D13">
        <f>C13/About!$B$9*1000000</f>
        <v>1855600.5398110657</v>
      </c>
      <c r="G13" s="3"/>
      <c r="H13" s="3"/>
      <c r="I13" s="3"/>
    </row>
    <row r="14" spans="1:9" ht="43.5" x14ac:dyDescent="0.35">
      <c r="A14" s="35" t="s">
        <v>13</v>
      </c>
      <c r="B14">
        <v>50</v>
      </c>
      <c r="C14">
        <f t="shared" si="0"/>
        <v>5.2083333333333339</v>
      </c>
      <c r="D14">
        <f>C14/About!$B$9*1000000</f>
        <v>2108636.9770580297</v>
      </c>
      <c r="G14" s="3"/>
      <c r="H14" s="3"/>
      <c r="I14" s="3"/>
    </row>
    <row r="15" spans="1:9" ht="29" x14ac:dyDescent="0.35">
      <c r="A15" s="35" t="s">
        <v>97</v>
      </c>
      <c r="C15">
        <f>AVERAGE(C11:C14)</f>
        <v>3.90625</v>
      </c>
      <c r="D15">
        <f>C15/About!$B$9*1000000</f>
        <v>1581477.7327935221</v>
      </c>
      <c r="E15">
        <f>-G41/($C$15/1000000)</f>
        <v>56320</v>
      </c>
      <c r="F15">
        <f>-H41/($C$15/1000000)</f>
        <v>115200</v>
      </c>
      <c r="G15" s="3">
        <f t="shared" si="1"/>
        <v>4022.8571428571427</v>
      </c>
      <c r="H15" s="3">
        <f t="shared" si="2"/>
        <v>3925.3333333333335</v>
      </c>
      <c r="I15" s="3">
        <f t="shared" si="3"/>
        <v>3972.4137931034484</v>
      </c>
    </row>
    <row r="16" spans="1:9" ht="43.5" x14ac:dyDescent="0.35">
      <c r="A16" s="35" t="s">
        <v>14</v>
      </c>
      <c r="B16">
        <v>115</v>
      </c>
      <c r="C16">
        <f t="shared" si="0"/>
        <v>11.979166666666668</v>
      </c>
      <c r="D16">
        <f>C16/About!$B$9*1000000</f>
        <v>4849865.0472334679</v>
      </c>
      <c r="G16" s="3"/>
      <c r="H16" s="3"/>
      <c r="I16" s="3"/>
    </row>
    <row r="17" spans="1:9" ht="43.5" x14ac:dyDescent="0.35">
      <c r="A17" s="35" t="s">
        <v>15</v>
      </c>
      <c r="B17">
        <v>149</v>
      </c>
      <c r="C17">
        <f t="shared" si="0"/>
        <v>15.520833333333332</v>
      </c>
      <c r="D17">
        <f>C17/About!$B$9*1000000</f>
        <v>6283738.1916329274</v>
      </c>
      <c r="G17" s="3"/>
      <c r="H17" s="3"/>
      <c r="I17" s="3"/>
    </row>
    <row r="18" spans="1:9" ht="29" x14ac:dyDescent="0.35">
      <c r="A18" s="35" t="s">
        <v>98</v>
      </c>
      <c r="C18">
        <f>AVERAGE(C16:C17)</f>
        <v>13.75</v>
      </c>
      <c r="D18">
        <f>C18/About!$B$9*1000000</f>
        <v>5566801.6194331981</v>
      </c>
      <c r="E18" s="3">
        <f>-G43/($C$18/1000000)</f>
        <v>106909.0909090909</v>
      </c>
      <c r="F18" s="3">
        <f>-H43/($C$18/1000000)</f>
        <v>135272.72727272726</v>
      </c>
      <c r="G18" s="3">
        <f t="shared" si="1"/>
        <v>7636.3636363636351</v>
      </c>
      <c r="H18" s="3">
        <f t="shared" si="2"/>
        <v>1890.9090909090912</v>
      </c>
      <c r="I18" s="3">
        <f t="shared" si="3"/>
        <v>4664.5768025078369</v>
      </c>
    </row>
    <row r="19" spans="1:9" x14ac:dyDescent="0.35">
      <c r="A19" s="15"/>
    </row>
    <row r="20" spans="1:9" x14ac:dyDescent="0.35">
      <c r="A20" s="15"/>
    </row>
    <row r="22" spans="1:9" ht="17" x14ac:dyDescent="0.35">
      <c r="A22" s="6" t="s">
        <v>17</v>
      </c>
    </row>
    <row r="23" spans="1:9" ht="15" thickBot="1" x14ac:dyDescent="0.4">
      <c r="A23" s="8"/>
    </row>
    <row r="24" spans="1:9" ht="15" thickBot="1" x14ac:dyDescent="0.4">
      <c r="A24" s="28" t="s">
        <v>18</v>
      </c>
      <c r="B24" s="29"/>
      <c r="C24" s="16" t="s">
        <v>19</v>
      </c>
      <c r="D24" s="17"/>
      <c r="E24" s="17"/>
      <c r="F24" s="17"/>
      <c r="G24" s="17"/>
      <c r="H24" s="18"/>
    </row>
    <row r="25" spans="1:9" ht="15" thickBot="1" x14ac:dyDescent="0.4">
      <c r="A25" s="30"/>
      <c r="B25" s="31"/>
      <c r="C25" s="16" t="s">
        <v>20</v>
      </c>
      <c r="D25" s="18"/>
      <c r="E25" s="16" t="s">
        <v>21</v>
      </c>
      <c r="F25" s="18"/>
      <c r="G25" s="16" t="s">
        <v>22</v>
      </c>
      <c r="H25" s="18"/>
    </row>
    <row r="26" spans="1:9" ht="15" thickBot="1" x14ac:dyDescent="0.4">
      <c r="A26" s="32"/>
      <c r="B26" s="33"/>
      <c r="C26" s="9">
        <v>2035</v>
      </c>
      <c r="D26" s="9">
        <v>2050</v>
      </c>
      <c r="E26" s="9">
        <v>2035</v>
      </c>
      <c r="F26" s="9">
        <v>2050</v>
      </c>
      <c r="G26" s="9">
        <v>2035</v>
      </c>
      <c r="H26" s="9">
        <v>2050</v>
      </c>
    </row>
    <row r="27" spans="1:9" x14ac:dyDescent="0.35">
      <c r="A27" s="25" t="s">
        <v>23</v>
      </c>
      <c r="B27" s="23" t="s">
        <v>24</v>
      </c>
      <c r="C27" s="12">
        <v>-0.05</v>
      </c>
      <c r="D27" s="12">
        <v>-0.05</v>
      </c>
      <c r="E27" s="12">
        <v>-0.24</v>
      </c>
      <c r="F27" s="12">
        <v>-0.26</v>
      </c>
      <c r="G27" s="12">
        <v>-0.48</v>
      </c>
      <c r="H27" s="12">
        <v>-0.52</v>
      </c>
    </row>
    <row r="28" spans="1:9" ht="15" thickBot="1" x14ac:dyDescent="0.4">
      <c r="A28" s="26"/>
      <c r="B28" s="24"/>
      <c r="C28" s="9" t="s">
        <v>25</v>
      </c>
      <c r="D28" s="9" t="s">
        <v>26</v>
      </c>
      <c r="E28" s="9" t="s">
        <v>27</v>
      </c>
      <c r="F28" s="9" t="s">
        <v>28</v>
      </c>
      <c r="G28" s="9" t="s">
        <v>29</v>
      </c>
      <c r="H28" s="9" t="s">
        <v>30</v>
      </c>
    </row>
    <row r="29" spans="1:9" x14ac:dyDescent="0.35">
      <c r="A29" s="26"/>
      <c r="B29" s="23" t="s">
        <v>31</v>
      </c>
      <c r="C29" s="12">
        <v>-6.0000000000000001E-3</v>
      </c>
      <c r="D29" s="12">
        <v>-0.01</v>
      </c>
      <c r="E29" s="12">
        <v>-0.04</v>
      </c>
      <c r="F29" s="12">
        <v>-0.06</v>
      </c>
      <c r="G29" s="12">
        <v>-0.06</v>
      </c>
      <c r="H29" s="12">
        <v>-0.06</v>
      </c>
    </row>
    <row r="30" spans="1:9" ht="15" thickBot="1" x14ac:dyDescent="0.4">
      <c r="A30" s="26"/>
      <c r="B30" s="24"/>
      <c r="C30" s="9" t="s">
        <v>32</v>
      </c>
      <c r="D30" s="9" t="s">
        <v>32</v>
      </c>
      <c r="E30" s="9" t="s">
        <v>33</v>
      </c>
      <c r="F30" s="9" t="s">
        <v>34</v>
      </c>
      <c r="G30" s="9" t="s">
        <v>34</v>
      </c>
      <c r="H30" s="9" t="s">
        <v>34</v>
      </c>
    </row>
    <row r="31" spans="1:9" x14ac:dyDescent="0.35">
      <c r="A31" s="26"/>
      <c r="B31" s="23" t="s">
        <v>35</v>
      </c>
      <c r="C31" s="12">
        <v>-0.01</v>
      </c>
      <c r="D31" s="12">
        <v>-0.02</v>
      </c>
      <c r="E31" s="12">
        <v>-7.0000000000000007E-2</v>
      </c>
      <c r="F31" s="12">
        <v>-0.19</v>
      </c>
      <c r="G31" s="12">
        <v>-0.2</v>
      </c>
      <c r="H31" s="12">
        <v>-0.35</v>
      </c>
    </row>
    <row r="32" spans="1:9" ht="15" thickBot="1" x14ac:dyDescent="0.4">
      <c r="A32" s="27"/>
      <c r="B32" s="24"/>
      <c r="C32" s="9" t="s">
        <v>36</v>
      </c>
      <c r="D32" s="9" t="s">
        <v>37</v>
      </c>
      <c r="E32" s="9" t="s">
        <v>38</v>
      </c>
      <c r="F32" s="9" t="s">
        <v>39</v>
      </c>
      <c r="G32" s="9" t="s">
        <v>40</v>
      </c>
      <c r="H32" s="9" t="s">
        <v>41</v>
      </c>
    </row>
    <row r="33" spans="1:8" x14ac:dyDescent="0.35">
      <c r="A33" s="10" t="s">
        <v>42</v>
      </c>
      <c r="B33" s="23" t="s">
        <v>44</v>
      </c>
      <c r="C33" s="12">
        <v>-2.31</v>
      </c>
      <c r="D33" s="12">
        <v>-2.4</v>
      </c>
      <c r="E33" s="12">
        <v>-3.36</v>
      </c>
      <c r="F33" s="12">
        <v>-3.45</v>
      </c>
      <c r="G33" s="12">
        <v>-5.03</v>
      </c>
      <c r="H33" s="34">
        <v>-5.2</v>
      </c>
    </row>
    <row r="34" spans="1:8" ht="20" thickBot="1" x14ac:dyDescent="0.4">
      <c r="A34" s="10" t="s">
        <v>43</v>
      </c>
      <c r="B34" s="24"/>
      <c r="C34" s="9" t="s">
        <v>45</v>
      </c>
      <c r="D34" s="9" t="s">
        <v>46</v>
      </c>
      <c r="E34" s="9" t="s">
        <v>47</v>
      </c>
      <c r="F34" s="9" t="s">
        <v>48</v>
      </c>
      <c r="G34" s="9" t="s">
        <v>49</v>
      </c>
      <c r="H34" s="9" t="s">
        <v>50</v>
      </c>
    </row>
    <row r="35" spans="1:8" x14ac:dyDescent="0.35">
      <c r="A35" s="13"/>
      <c r="B35" s="23" t="s">
        <v>51</v>
      </c>
      <c r="C35" s="12">
        <v>-3.0000000000000001E-3</v>
      </c>
      <c r="D35" s="12">
        <v>-3.0000000000000001E-3</v>
      </c>
      <c r="E35" s="12">
        <v>-0.13</v>
      </c>
      <c r="F35" s="12">
        <v>-0.24</v>
      </c>
      <c r="G35" s="12">
        <v>-0.54</v>
      </c>
      <c r="H35" s="12">
        <v>-1.06</v>
      </c>
    </row>
    <row r="36" spans="1:8" ht="15" thickBot="1" x14ac:dyDescent="0.4">
      <c r="A36" s="13"/>
      <c r="B36" s="24"/>
      <c r="C36" s="9" t="s">
        <v>52</v>
      </c>
      <c r="D36" s="9" t="s">
        <v>52</v>
      </c>
      <c r="E36" s="9" t="s">
        <v>53</v>
      </c>
      <c r="F36" s="9" t="s">
        <v>54</v>
      </c>
      <c r="G36" s="9" t="s">
        <v>55</v>
      </c>
      <c r="H36" s="9" t="s">
        <v>56</v>
      </c>
    </row>
    <row r="37" spans="1:8" x14ac:dyDescent="0.35">
      <c r="A37" s="13"/>
      <c r="B37" s="23" t="s">
        <v>57</v>
      </c>
      <c r="C37" s="12">
        <v>-0.01</v>
      </c>
      <c r="D37" s="12">
        <v>-0.01</v>
      </c>
      <c r="E37" s="12">
        <v>-0.13</v>
      </c>
      <c r="F37" s="12">
        <v>-0.13</v>
      </c>
      <c r="G37" s="12">
        <v>-0.09</v>
      </c>
      <c r="H37" s="12">
        <v>-0.17</v>
      </c>
    </row>
    <row r="38" spans="1:8" ht="15" thickBot="1" x14ac:dyDescent="0.4">
      <c r="A38" s="13"/>
      <c r="B38" s="24"/>
      <c r="C38" s="9" t="s">
        <v>58</v>
      </c>
      <c r="D38" s="9" t="s">
        <v>58</v>
      </c>
      <c r="E38" s="9" t="s">
        <v>59</v>
      </c>
      <c r="F38" s="9" t="s">
        <v>59</v>
      </c>
      <c r="G38" s="9" t="s">
        <v>60</v>
      </c>
      <c r="H38" s="9" t="s">
        <v>61</v>
      </c>
    </row>
    <row r="39" spans="1:8" x14ac:dyDescent="0.35">
      <c r="A39" s="13"/>
      <c r="B39" s="23" t="s">
        <v>62</v>
      </c>
      <c r="C39" s="12">
        <v>-7.0000000000000007E-2</v>
      </c>
      <c r="D39" s="12">
        <v>-7.0000000000000007E-2</v>
      </c>
      <c r="E39" s="12">
        <v>-0.1</v>
      </c>
      <c r="F39" s="12">
        <v>-0.1</v>
      </c>
      <c r="G39" s="12">
        <v>-0.16</v>
      </c>
      <c r="H39" s="12">
        <v>-0.16</v>
      </c>
    </row>
    <row r="40" spans="1:8" ht="15" thickBot="1" x14ac:dyDescent="0.4">
      <c r="A40" s="14"/>
      <c r="B40" s="24"/>
      <c r="C40" s="9" t="s">
        <v>63</v>
      </c>
      <c r="D40" s="9" t="s">
        <v>63</v>
      </c>
      <c r="E40" s="9" t="s">
        <v>64</v>
      </c>
      <c r="F40" s="9" t="s">
        <v>65</v>
      </c>
      <c r="G40" s="9" t="s">
        <v>66</v>
      </c>
      <c r="H40" s="9" t="s">
        <v>66</v>
      </c>
    </row>
    <row r="41" spans="1:8" x14ac:dyDescent="0.35">
      <c r="A41" s="25" t="s">
        <v>67</v>
      </c>
      <c r="B41" s="23" t="s">
        <v>68</v>
      </c>
      <c r="C41" s="12">
        <v>-7.0000000000000007E-2</v>
      </c>
      <c r="D41" s="12">
        <v>-0.15</v>
      </c>
      <c r="E41" s="12">
        <v>-0.12</v>
      </c>
      <c r="F41" s="12">
        <v>-0.24</v>
      </c>
      <c r="G41" s="12">
        <v>-0.22</v>
      </c>
      <c r="H41" s="12">
        <v>-0.45</v>
      </c>
    </row>
    <row r="42" spans="1:8" ht="15" thickBot="1" x14ac:dyDescent="0.4">
      <c r="A42" s="26"/>
      <c r="B42" s="24"/>
      <c r="C42" s="9" t="s">
        <v>63</v>
      </c>
      <c r="D42" s="9" t="s">
        <v>69</v>
      </c>
      <c r="E42" s="9" t="s">
        <v>70</v>
      </c>
      <c r="F42" s="9" t="s">
        <v>71</v>
      </c>
      <c r="G42" s="9" t="s">
        <v>72</v>
      </c>
      <c r="H42" s="9" t="s">
        <v>73</v>
      </c>
    </row>
    <row r="43" spans="1:8" x14ac:dyDescent="0.35">
      <c r="A43" s="26"/>
      <c r="B43" s="23" t="s">
        <v>74</v>
      </c>
      <c r="C43" s="12">
        <v>-0.14000000000000001</v>
      </c>
      <c r="D43" s="12">
        <v>-0.21</v>
      </c>
      <c r="E43" s="12">
        <v>-0.31</v>
      </c>
      <c r="F43" s="12">
        <v>-0.83</v>
      </c>
      <c r="G43" s="12">
        <v>-1.47</v>
      </c>
      <c r="H43" s="12">
        <v>-1.86</v>
      </c>
    </row>
    <row r="44" spans="1:8" ht="15" thickBot="1" x14ac:dyDescent="0.4">
      <c r="A44" s="26"/>
      <c r="B44" s="24"/>
      <c r="C44" s="9" t="s">
        <v>75</v>
      </c>
      <c r="D44" s="9" t="s">
        <v>76</v>
      </c>
      <c r="E44" s="9" t="s">
        <v>77</v>
      </c>
      <c r="F44" s="9" t="s">
        <v>78</v>
      </c>
      <c r="G44" s="9" t="s">
        <v>79</v>
      </c>
      <c r="H44" s="9" t="s">
        <v>80</v>
      </c>
    </row>
    <row r="45" spans="1:8" x14ac:dyDescent="0.35">
      <c r="A45" s="26"/>
      <c r="B45" s="23" t="s">
        <v>81</v>
      </c>
      <c r="C45" s="12">
        <v>-5.0000000000000001E-3</v>
      </c>
      <c r="D45" s="12">
        <v>-0.01</v>
      </c>
      <c r="E45" s="12">
        <v>-0.01</v>
      </c>
      <c r="F45" s="12">
        <v>-0.02</v>
      </c>
      <c r="G45" s="12">
        <v>-0.01</v>
      </c>
      <c r="H45" s="12">
        <v>-0.03</v>
      </c>
    </row>
    <row r="46" spans="1:8" ht="15" thickBot="1" x14ac:dyDescent="0.4">
      <c r="A46" s="27"/>
      <c r="B46" s="24"/>
      <c r="C46" s="9" t="s">
        <v>82</v>
      </c>
      <c r="D46" s="9" t="s">
        <v>83</v>
      </c>
      <c r="E46" s="9" t="s">
        <v>84</v>
      </c>
      <c r="F46" s="9" t="s">
        <v>85</v>
      </c>
      <c r="G46" s="9" t="s">
        <v>84</v>
      </c>
      <c r="H46" s="9" t="s">
        <v>86</v>
      </c>
    </row>
    <row r="47" spans="1:8" x14ac:dyDescent="0.35">
      <c r="A47" s="19" t="s">
        <v>87</v>
      </c>
      <c r="B47" s="20"/>
      <c r="C47" s="12">
        <v>-2.67</v>
      </c>
      <c r="D47" s="12">
        <v>-2.92</v>
      </c>
      <c r="E47" s="12">
        <v>-4.45</v>
      </c>
      <c r="F47" s="12">
        <v>-5.45</v>
      </c>
      <c r="G47" s="12">
        <v>-8.15</v>
      </c>
      <c r="H47" s="12">
        <v>-9.74</v>
      </c>
    </row>
    <row r="48" spans="1:8" ht="15" thickBot="1" x14ac:dyDescent="0.4">
      <c r="A48" s="21"/>
      <c r="B48" s="22"/>
      <c r="C48" s="9" t="s">
        <v>88</v>
      </c>
      <c r="D48" s="9" t="s">
        <v>89</v>
      </c>
      <c r="E48" s="9" t="s">
        <v>90</v>
      </c>
      <c r="F48" s="9" t="s">
        <v>91</v>
      </c>
      <c r="G48" s="9" t="s">
        <v>92</v>
      </c>
      <c r="H48" s="9" t="s">
        <v>93</v>
      </c>
    </row>
    <row r="49" spans="1:1" x14ac:dyDescent="0.35">
      <c r="A49" s="11"/>
    </row>
    <row r="50" spans="1:1" x14ac:dyDescent="0.35">
      <c r="A50" s="7"/>
    </row>
  </sheetData>
  <mergeCells count="18">
    <mergeCell ref="B31:B32"/>
    <mergeCell ref="A24:B26"/>
    <mergeCell ref="C24:H24"/>
    <mergeCell ref="C25:D25"/>
    <mergeCell ref="E25:F25"/>
    <mergeCell ref="G25:H25"/>
    <mergeCell ref="A47:B48"/>
    <mergeCell ref="B33:B34"/>
    <mergeCell ref="B35:B36"/>
    <mergeCell ref="B37:B38"/>
    <mergeCell ref="B39:B40"/>
    <mergeCell ref="A41:A46"/>
    <mergeCell ref="B41:B42"/>
    <mergeCell ref="B43:B44"/>
    <mergeCell ref="B45:B46"/>
    <mergeCell ref="A27:A32"/>
    <mergeCell ref="B27:B28"/>
    <mergeCell ref="B29:B30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>
      <selection activeCell="B2" sqref="B2"/>
    </sheetView>
  </sheetViews>
  <sheetFormatPr defaultRowHeight="14.5" x14ac:dyDescent="0.35"/>
  <cols>
    <col min="1" max="1" width="29.26953125" customWidth="1"/>
    <col min="2" max="2" width="17.453125" customWidth="1"/>
  </cols>
  <sheetData>
    <row r="1" spans="1:36" x14ac:dyDescent="0.35">
      <c r="B1" s="2" t="s">
        <v>7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1</v>
      </c>
      <c r="B2" s="3">
        <f>'Graves et al'!D9</f>
        <v>1307354.9257759785</v>
      </c>
    </row>
    <row r="3" spans="1:36" x14ac:dyDescent="0.35">
      <c r="A3" t="s">
        <v>2</v>
      </c>
      <c r="B3" s="3">
        <f>'Graves et al'!D18</f>
        <v>5566801.6194331981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35">
      <c r="A4" t="s">
        <v>3</v>
      </c>
      <c r="B4">
        <v>0</v>
      </c>
    </row>
    <row r="5" spans="1:36" x14ac:dyDescent="0.35">
      <c r="A5" t="s">
        <v>4</v>
      </c>
      <c r="B5" s="3">
        <f>'Graves et al'!D6</f>
        <v>1454959.5141700404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35">
      <c r="A6" t="s">
        <v>5</v>
      </c>
      <c r="B6" s="3">
        <f>'Graves et al'!D7</f>
        <v>253036.43724696356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35">
      <c r="A7" t="s">
        <v>6</v>
      </c>
      <c r="B7" s="3">
        <f>'Graves et al'!D15</f>
        <v>1581477.7327935221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Graves et al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2017-01-27T07:38:37Z</dcterms:created>
  <dcterms:modified xsi:type="dcterms:W3CDTF">2022-01-04T15:11:27Z</dcterms:modified>
</cp:coreProperties>
</file>