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mahajan\Documents\eps-oregon\InputData\land\ICoLUPpUA\"/>
    </mc:Choice>
  </mc:AlternateContent>
  <xr:revisionPtr revIDLastSave="0" documentId="13_ncr:1_{0A16F3C7-CF6C-459E-A158-C23BFF75E0D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Data'!$A$3:$DZ$51</definedName>
    <definedName name="acres_per_hectare">#REF!</definedName>
    <definedName name="acres_per_million_hectares" localSheetId="2">#REF!</definedName>
    <definedName name="acres_per_million_hectares">#REF!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5" l="1"/>
  <c r="B5" i="5"/>
  <c r="CU4" i="6"/>
  <c r="N4" i="7" s="1"/>
  <c r="CT4" i="6"/>
  <c r="M4" i="7" s="1"/>
  <c r="BD4" i="6"/>
  <c r="G53" i="7"/>
  <c r="L4" i="7"/>
  <c r="L53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M5" i="7"/>
  <c r="Q5" i="7" s="1"/>
  <c r="N5" i="7"/>
  <c r="M6" i="7"/>
  <c r="N6" i="7"/>
  <c r="M7" i="7"/>
  <c r="N7" i="7"/>
  <c r="Q7" i="7" s="1"/>
  <c r="M8" i="7"/>
  <c r="N8" i="7"/>
  <c r="M9" i="7"/>
  <c r="N9" i="7"/>
  <c r="M10" i="7"/>
  <c r="N10" i="7"/>
  <c r="M11" i="7"/>
  <c r="N11" i="7"/>
  <c r="M12" i="7"/>
  <c r="N12" i="7"/>
  <c r="M13" i="7"/>
  <c r="Q13" i="7" s="1"/>
  <c r="N13" i="7"/>
  <c r="M14" i="7"/>
  <c r="N14" i="7"/>
  <c r="M15" i="7"/>
  <c r="N15" i="7"/>
  <c r="M16" i="7"/>
  <c r="N16" i="7"/>
  <c r="M17" i="7"/>
  <c r="N17" i="7"/>
  <c r="M18" i="7"/>
  <c r="N18" i="7"/>
  <c r="M19" i="7"/>
  <c r="N19" i="7"/>
  <c r="M20" i="7"/>
  <c r="Q20" i="7" s="1"/>
  <c r="N20" i="7"/>
  <c r="M21" i="7"/>
  <c r="N21" i="7"/>
  <c r="M22" i="7"/>
  <c r="N22" i="7"/>
  <c r="M23" i="7"/>
  <c r="N23" i="7"/>
  <c r="Q23" i="7" s="1"/>
  <c r="M24" i="7"/>
  <c r="N24" i="7"/>
  <c r="M25" i="7"/>
  <c r="N25" i="7"/>
  <c r="M26" i="7"/>
  <c r="Q26" i="7" s="1"/>
  <c r="N26" i="7"/>
  <c r="M27" i="7"/>
  <c r="N27" i="7"/>
  <c r="M28" i="7"/>
  <c r="Q28" i="7" s="1"/>
  <c r="N28" i="7"/>
  <c r="M29" i="7"/>
  <c r="N29" i="7"/>
  <c r="M30" i="7"/>
  <c r="N30" i="7"/>
  <c r="M31" i="7"/>
  <c r="N31" i="7"/>
  <c r="Q31" i="7" s="1"/>
  <c r="M32" i="7"/>
  <c r="N32" i="7"/>
  <c r="M33" i="7"/>
  <c r="N33" i="7"/>
  <c r="M34" i="7"/>
  <c r="N34" i="7"/>
  <c r="Q34" i="7" s="1"/>
  <c r="M35" i="7"/>
  <c r="N35" i="7"/>
  <c r="M36" i="7"/>
  <c r="Q36" i="7" s="1"/>
  <c r="N36" i="7"/>
  <c r="M37" i="7"/>
  <c r="Q37" i="7" s="1"/>
  <c r="N37" i="7"/>
  <c r="M38" i="7"/>
  <c r="N38" i="7"/>
  <c r="M39" i="7"/>
  <c r="N39" i="7"/>
  <c r="Q39" i="7" s="1"/>
  <c r="M40" i="7"/>
  <c r="N40" i="7"/>
  <c r="M41" i="7"/>
  <c r="N41" i="7"/>
  <c r="M42" i="7"/>
  <c r="Q42" i="7" s="1"/>
  <c r="N42" i="7"/>
  <c r="M43" i="7"/>
  <c r="N43" i="7"/>
  <c r="M44" i="7"/>
  <c r="N44" i="7"/>
  <c r="M45" i="7"/>
  <c r="Q45" i="7" s="1"/>
  <c r="N45" i="7"/>
  <c r="M46" i="7"/>
  <c r="N46" i="7"/>
  <c r="M47" i="7"/>
  <c r="N47" i="7"/>
  <c r="M48" i="7"/>
  <c r="N48" i="7"/>
  <c r="M49" i="7"/>
  <c r="N49" i="7"/>
  <c r="M50" i="7"/>
  <c r="N50" i="7"/>
  <c r="Q50" i="7" s="1"/>
  <c r="M51" i="7"/>
  <c r="N51" i="7"/>
  <c r="CT6" i="6"/>
  <c r="CT7" i="6"/>
  <c r="CT8" i="6"/>
  <c r="CT9" i="6"/>
  <c r="CT10" i="6"/>
  <c r="CT11" i="6"/>
  <c r="CT12" i="6"/>
  <c r="CT13" i="6"/>
  <c r="CT14" i="6"/>
  <c r="CT15" i="6"/>
  <c r="CT16" i="6"/>
  <c r="CT17" i="6"/>
  <c r="CT18" i="6"/>
  <c r="CT19" i="6"/>
  <c r="CT20" i="6"/>
  <c r="CT21" i="6"/>
  <c r="CT22" i="6"/>
  <c r="CT23" i="6"/>
  <c r="CT24" i="6"/>
  <c r="CT25" i="6"/>
  <c r="CT26" i="6"/>
  <c r="CT27" i="6"/>
  <c r="CT28" i="6"/>
  <c r="CT29" i="6"/>
  <c r="CT30" i="6"/>
  <c r="CT31" i="6"/>
  <c r="CT32" i="6"/>
  <c r="CT33" i="6"/>
  <c r="CT34" i="6"/>
  <c r="CT35" i="6"/>
  <c r="CT36" i="6"/>
  <c r="CT37" i="6"/>
  <c r="CT38" i="6"/>
  <c r="CT39" i="6"/>
  <c r="CT40" i="6"/>
  <c r="CT41" i="6"/>
  <c r="CT42" i="6"/>
  <c r="CT43" i="6"/>
  <c r="CT44" i="6"/>
  <c r="CT45" i="6"/>
  <c r="CT46" i="6"/>
  <c r="CT47" i="6"/>
  <c r="CT48" i="6"/>
  <c r="CT49" i="6"/>
  <c r="CT50" i="6"/>
  <c r="CT51" i="6"/>
  <c r="CT52" i="6"/>
  <c r="BC4" i="6"/>
  <c r="CV52" i="6"/>
  <c r="CU52" i="6"/>
  <c r="CV51" i="6"/>
  <c r="CU51" i="6"/>
  <c r="CV50" i="6"/>
  <c r="CU50" i="6"/>
  <c r="CV49" i="6"/>
  <c r="CU49" i="6"/>
  <c r="CV48" i="6"/>
  <c r="CU48" i="6"/>
  <c r="CV47" i="6"/>
  <c r="CU47" i="6"/>
  <c r="CV46" i="6"/>
  <c r="CU46" i="6"/>
  <c r="CV45" i="6"/>
  <c r="CU45" i="6"/>
  <c r="CV44" i="6"/>
  <c r="CU44" i="6"/>
  <c r="CV43" i="6"/>
  <c r="CU43" i="6"/>
  <c r="CV42" i="6"/>
  <c r="CU42" i="6"/>
  <c r="CV41" i="6"/>
  <c r="CU41" i="6"/>
  <c r="CV40" i="6"/>
  <c r="CU40" i="6"/>
  <c r="CV39" i="6"/>
  <c r="CU39" i="6"/>
  <c r="CV38" i="6"/>
  <c r="CU38" i="6"/>
  <c r="CV37" i="6"/>
  <c r="CU37" i="6"/>
  <c r="CV36" i="6"/>
  <c r="CU36" i="6"/>
  <c r="CV35" i="6"/>
  <c r="CU35" i="6"/>
  <c r="CV34" i="6"/>
  <c r="CU34" i="6"/>
  <c r="CV33" i="6"/>
  <c r="CU33" i="6"/>
  <c r="CV32" i="6"/>
  <c r="CU32" i="6"/>
  <c r="CV31" i="6"/>
  <c r="CU31" i="6"/>
  <c r="CV30" i="6"/>
  <c r="CU30" i="6"/>
  <c r="CV29" i="6"/>
  <c r="CU29" i="6"/>
  <c r="CV28" i="6"/>
  <c r="CU28" i="6"/>
  <c r="CV27" i="6"/>
  <c r="CU27" i="6"/>
  <c r="CV26" i="6"/>
  <c r="CU26" i="6"/>
  <c r="CV25" i="6"/>
  <c r="CU25" i="6"/>
  <c r="CV24" i="6"/>
  <c r="CU24" i="6"/>
  <c r="CV23" i="6"/>
  <c r="CU23" i="6"/>
  <c r="CV22" i="6"/>
  <c r="CU22" i="6"/>
  <c r="CV21" i="6"/>
  <c r="CU21" i="6"/>
  <c r="CV20" i="6"/>
  <c r="CU20" i="6"/>
  <c r="CV19" i="6"/>
  <c r="CU19" i="6"/>
  <c r="CV18" i="6"/>
  <c r="CU18" i="6"/>
  <c r="CV17" i="6"/>
  <c r="CU17" i="6"/>
  <c r="CV16" i="6"/>
  <c r="CU16" i="6"/>
  <c r="CV15" i="6"/>
  <c r="CU15" i="6"/>
  <c r="CV14" i="6"/>
  <c r="CU14" i="6"/>
  <c r="CV13" i="6"/>
  <c r="CU13" i="6"/>
  <c r="CV12" i="6"/>
  <c r="CU12" i="6"/>
  <c r="CV11" i="6"/>
  <c r="CU11" i="6"/>
  <c r="CV10" i="6"/>
  <c r="CU10" i="6"/>
  <c r="CV9" i="6"/>
  <c r="CU9" i="6"/>
  <c r="CV8" i="6"/>
  <c r="CU8" i="6"/>
  <c r="CV7" i="6"/>
  <c r="CU7" i="6"/>
  <c r="CV6" i="6"/>
  <c r="CU6" i="6"/>
  <c r="CV5" i="6"/>
  <c r="CU5" i="6"/>
  <c r="CT5" i="6"/>
  <c r="CV4" i="6"/>
  <c r="AC4" i="6"/>
  <c r="Q46" i="7"/>
  <c r="Q38" i="7"/>
  <c r="Q35" i="7"/>
  <c r="Q33" i="7"/>
  <c r="Q32" i="7"/>
  <c r="Q30" i="7"/>
  <c r="Q27" i="7"/>
  <c r="Q25" i="7"/>
  <c r="Q24" i="7"/>
  <c r="Q22" i="7"/>
  <c r="Q17" i="7"/>
  <c r="Q15" i="7"/>
  <c r="Q9" i="7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Q4" i="7" l="1"/>
  <c r="O4" i="7"/>
  <c r="O55" i="7" s="1"/>
  <c r="Q48" i="7"/>
  <c r="Q14" i="7"/>
  <c r="Q16" i="7"/>
  <c r="Q18" i="7"/>
  <c r="Q29" i="7"/>
  <c r="Q49" i="7"/>
  <c r="Q51" i="7"/>
  <c r="Q6" i="7"/>
  <c r="Q8" i="7"/>
  <c r="Q10" i="7"/>
  <c r="Q21" i="7"/>
  <c r="Q41" i="7"/>
  <c r="Q43" i="7"/>
  <c r="Q12" i="7"/>
  <c r="Q19" i="7"/>
  <c r="Q11" i="7"/>
  <c r="Q44" i="7"/>
  <c r="Q47" i="7"/>
  <c r="Q53" i="7" s="1"/>
  <c r="B35" i="8"/>
  <c r="C51" i="7" l="1"/>
  <c r="I50" i="7"/>
  <c r="I49" i="7"/>
  <c r="J49" i="7" s="1"/>
  <c r="H49" i="7"/>
  <c r="L49" i="7" s="1"/>
  <c r="F49" i="7"/>
  <c r="F48" i="7"/>
  <c r="D48" i="7"/>
  <c r="E48" i="7" s="1"/>
  <c r="C48" i="7"/>
  <c r="G48" i="7" s="1"/>
  <c r="C47" i="7"/>
  <c r="I46" i="7"/>
  <c r="I45" i="7"/>
  <c r="H45" i="7"/>
  <c r="L45" i="7" s="1"/>
  <c r="F45" i="7"/>
  <c r="F44" i="7"/>
  <c r="D44" i="7"/>
  <c r="E44" i="7" s="1"/>
  <c r="C44" i="7"/>
  <c r="G44" i="7" s="1"/>
  <c r="C43" i="7"/>
  <c r="I42" i="7"/>
  <c r="I41" i="7"/>
  <c r="J41" i="7" s="1"/>
  <c r="H41" i="7"/>
  <c r="L41" i="7" s="1"/>
  <c r="F41" i="7"/>
  <c r="I39" i="7"/>
  <c r="J39" i="7" s="1"/>
  <c r="H39" i="7"/>
  <c r="L39" i="7" s="1"/>
  <c r="H38" i="7"/>
  <c r="L38" i="7" s="1"/>
  <c r="F38" i="7"/>
  <c r="D38" i="7"/>
  <c r="C37" i="7"/>
  <c r="I35" i="7"/>
  <c r="H35" i="7"/>
  <c r="L35" i="7" s="1"/>
  <c r="F34" i="7"/>
  <c r="D34" i="7"/>
  <c r="C33" i="7"/>
  <c r="G33" i="7" s="1"/>
  <c r="I31" i="7"/>
  <c r="J31" i="7" s="1"/>
  <c r="H31" i="7"/>
  <c r="L31" i="7" s="1"/>
  <c r="F30" i="7"/>
  <c r="D30" i="7"/>
  <c r="C29" i="7"/>
  <c r="I27" i="7"/>
  <c r="J27" i="7" s="1"/>
  <c r="H27" i="7"/>
  <c r="L27" i="7" s="1"/>
  <c r="F26" i="7"/>
  <c r="D26" i="7"/>
  <c r="C25" i="7"/>
  <c r="I23" i="7"/>
  <c r="J23" i="7" s="1"/>
  <c r="H23" i="7"/>
  <c r="L23" i="7" s="1"/>
  <c r="F22" i="7"/>
  <c r="D22" i="7"/>
  <c r="C21" i="7"/>
  <c r="G21" i="7" s="1"/>
  <c r="I19" i="7"/>
  <c r="J19" i="7" s="1"/>
  <c r="H19" i="7"/>
  <c r="L19" i="7" s="1"/>
  <c r="F18" i="7"/>
  <c r="D18" i="7"/>
  <c r="C17" i="7"/>
  <c r="I15" i="7"/>
  <c r="H15" i="7"/>
  <c r="L15" i="7" s="1"/>
  <c r="F14" i="7"/>
  <c r="D14" i="7"/>
  <c r="C13" i="7"/>
  <c r="I11" i="7"/>
  <c r="J11" i="7" s="1"/>
  <c r="H11" i="7"/>
  <c r="L11" i="7" s="1"/>
  <c r="F10" i="7"/>
  <c r="D10" i="7"/>
  <c r="C9" i="7"/>
  <c r="I7" i="7"/>
  <c r="J7" i="7" s="1"/>
  <c r="H7" i="7"/>
  <c r="L7" i="7" s="1"/>
  <c r="F6" i="7"/>
  <c r="D6" i="7"/>
  <c r="C5" i="7"/>
  <c r="H4" i="7"/>
  <c r="J45" i="7"/>
  <c r="J35" i="7"/>
  <c r="J15" i="7"/>
  <c r="DZ52" i="6"/>
  <c r="DY52" i="6"/>
  <c r="DX52" i="6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AX52" i="6"/>
  <c r="AW52" i="6"/>
  <c r="AV52" i="6"/>
  <c r="BD52" i="6" s="1"/>
  <c r="AU52" i="6"/>
  <c r="AT52" i="6"/>
  <c r="AS52" i="6"/>
  <c r="AO52" i="6"/>
  <c r="AN52" i="6"/>
  <c r="AM52" i="6"/>
  <c r="AL52" i="6"/>
  <c r="AK52" i="6"/>
  <c r="AJ52" i="6"/>
  <c r="AI52" i="6"/>
  <c r="AH52" i="6"/>
  <c r="AP52" i="6" s="1"/>
  <c r="AG52" i="6"/>
  <c r="AF52" i="6"/>
  <c r="AB52" i="6"/>
  <c r="AA52" i="6"/>
  <c r="AE52" i="6" s="1"/>
  <c r="Z52" i="6"/>
  <c r="Y52" i="6"/>
  <c r="X52" i="6"/>
  <c r="W52" i="6"/>
  <c r="V52" i="6"/>
  <c r="U52" i="6"/>
  <c r="T52" i="6"/>
  <c r="S52" i="6"/>
  <c r="R52" i="6"/>
  <c r="O52" i="6"/>
  <c r="N52" i="6"/>
  <c r="M52" i="6"/>
  <c r="L52" i="6"/>
  <c r="K52" i="6"/>
  <c r="J52" i="6"/>
  <c r="I52" i="6"/>
  <c r="Q52" i="6" s="1"/>
  <c r="H52" i="6"/>
  <c r="G52" i="6"/>
  <c r="F52" i="6"/>
  <c r="E52" i="6"/>
  <c r="D52" i="6"/>
  <c r="BE51" i="6"/>
  <c r="BD51" i="6"/>
  <c r="BC51" i="6"/>
  <c r="AR51" i="6"/>
  <c r="AQ51" i="6"/>
  <c r="AP51" i="6"/>
  <c r="AE51" i="6"/>
  <c r="K51" i="7" s="1"/>
  <c r="AD51" i="6"/>
  <c r="I51" i="7" s="1"/>
  <c r="J51" i="7" s="1"/>
  <c r="AC51" i="6"/>
  <c r="H51" i="7" s="1"/>
  <c r="R51" i="6"/>
  <c r="F51" i="7" s="1"/>
  <c r="Q51" i="6"/>
  <c r="D51" i="7" s="1"/>
  <c r="P51" i="6"/>
  <c r="BE50" i="6"/>
  <c r="BD50" i="6"/>
  <c r="BC50" i="6"/>
  <c r="AR50" i="6"/>
  <c r="AQ50" i="6"/>
  <c r="AP50" i="6"/>
  <c r="AE50" i="6"/>
  <c r="K50" i="7" s="1"/>
  <c r="AD50" i="6"/>
  <c r="AC50" i="6"/>
  <c r="H50" i="7" s="1"/>
  <c r="R50" i="6"/>
  <c r="F50" i="7" s="1"/>
  <c r="Q50" i="6"/>
  <c r="D50" i="7" s="1"/>
  <c r="E50" i="7" s="1"/>
  <c r="P50" i="6"/>
  <c r="C50" i="7" s="1"/>
  <c r="G50" i="7" s="1"/>
  <c r="BE49" i="6"/>
  <c r="BD49" i="6"/>
  <c r="BC49" i="6"/>
  <c r="AR49" i="6"/>
  <c r="AQ49" i="6"/>
  <c r="AP49" i="6"/>
  <c r="AE49" i="6"/>
  <c r="K49" i="7" s="1"/>
  <c r="AD49" i="6"/>
  <c r="AC49" i="6"/>
  <c r="R49" i="6"/>
  <c r="Q49" i="6"/>
  <c r="D49" i="7" s="1"/>
  <c r="E49" i="7" s="1"/>
  <c r="P49" i="6"/>
  <c r="C49" i="7" s="1"/>
  <c r="BE48" i="6"/>
  <c r="BD48" i="6"/>
  <c r="BC48" i="6"/>
  <c r="AR48" i="6"/>
  <c r="AQ48" i="6"/>
  <c r="AP48" i="6"/>
  <c r="AE48" i="6"/>
  <c r="K48" i="7" s="1"/>
  <c r="AD48" i="6"/>
  <c r="I48" i="7" s="1"/>
  <c r="J48" i="7" s="1"/>
  <c r="AC48" i="6"/>
  <c r="H48" i="7" s="1"/>
  <c r="L48" i="7" s="1"/>
  <c r="R48" i="6"/>
  <c r="Q48" i="6"/>
  <c r="P48" i="6"/>
  <c r="BE47" i="6"/>
  <c r="BD47" i="6"/>
  <c r="BC47" i="6"/>
  <c r="AR47" i="6"/>
  <c r="AQ47" i="6"/>
  <c r="AP47" i="6"/>
  <c r="AE47" i="6"/>
  <c r="K47" i="7" s="1"/>
  <c r="AD47" i="6"/>
  <c r="I47" i="7" s="1"/>
  <c r="J47" i="7" s="1"/>
  <c r="AC47" i="6"/>
  <c r="H47" i="7" s="1"/>
  <c r="R47" i="6"/>
  <c r="F47" i="7" s="1"/>
  <c r="Q47" i="6"/>
  <c r="D47" i="7" s="1"/>
  <c r="E47" i="7" s="1"/>
  <c r="P47" i="6"/>
  <c r="BE46" i="6"/>
  <c r="BD46" i="6"/>
  <c r="BC46" i="6"/>
  <c r="AR46" i="6"/>
  <c r="AQ46" i="6"/>
  <c r="AP46" i="6"/>
  <c r="AE46" i="6"/>
  <c r="K46" i="7" s="1"/>
  <c r="AD46" i="6"/>
  <c r="AC46" i="6"/>
  <c r="H46" i="7" s="1"/>
  <c r="R46" i="6"/>
  <c r="F46" i="7" s="1"/>
  <c r="Q46" i="6"/>
  <c r="D46" i="7" s="1"/>
  <c r="E46" i="7" s="1"/>
  <c r="P46" i="6"/>
  <c r="C46" i="7" s="1"/>
  <c r="G46" i="7" s="1"/>
  <c r="BE45" i="6"/>
  <c r="BD45" i="6"/>
  <c r="BC45" i="6"/>
  <c r="AR45" i="6"/>
  <c r="AQ45" i="6"/>
  <c r="AP45" i="6"/>
  <c r="AE45" i="6"/>
  <c r="K45" i="7" s="1"/>
  <c r="AD45" i="6"/>
  <c r="AC45" i="6"/>
  <c r="R45" i="6"/>
  <c r="Q45" i="6"/>
  <c r="D45" i="7" s="1"/>
  <c r="E45" i="7" s="1"/>
  <c r="P45" i="6"/>
  <c r="C45" i="7" s="1"/>
  <c r="BE44" i="6"/>
  <c r="BD44" i="6"/>
  <c r="BC44" i="6"/>
  <c r="AR44" i="6"/>
  <c r="AQ44" i="6"/>
  <c r="AP44" i="6"/>
  <c r="AE44" i="6"/>
  <c r="K44" i="7" s="1"/>
  <c r="AD44" i="6"/>
  <c r="I44" i="7" s="1"/>
  <c r="J44" i="7" s="1"/>
  <c r="AC44" i="6"/>
  <c r="H44" i="7" s="1"/>
  <c r="L44" i="7" s="1"/>
  <c r="R44" i="6"/>
  <c r="Q44" i="6"/>
  <c r="P44" i="6"/>
  <c r="BE43" i="6"/>
  <c r="BD43" i="6"/>
  <c r="BC43" i="6"/>
  <c r="AR43" i="6"/>
  <c r="AQ43" i="6"/>
  <c r="AP43" i="6"/>
  <c r="AE43" i="6"/>
  <c r="K43" i="7" s="1"/>
  <c r="AD43" i="6"/>
  <c r="I43" i="7" s="1"/>
  <c r="J43" i="7" s="1"/>
  <c r="AC43" i="6"/>
  <c r="H43" i="7" s="1"/>
  <c r="R43" i="6"/>
  <c r="F43" i="7" s="1"/>
  <c r="Q43" i="6"/>
  <c r="D43" i="7" s="1"/>
  <c r="P43" i="6"/>
  <c r="BE42" i="6"/>
  <c r="BD42" i="6"/>
  <c r="BC42" i="6"/>
  <c r="AR42" i="6"/>
  <c r="AQ42" i="6"/>
  <c r="AP42" i="6"/>
  <c r="AE42" i="6"/>
  <c r="K42" i="7" s="1"/>
  <c r="AD42" i="6"/>
  <c r="AC42" i="6"/>
  <c r="H42" i="7" s="1"/>
  <c r="R42" i="6"/>
  <c r="F42" i="7" s="1"/>
  <c r="Q42" i="6"/>
  <c r="D42" i="7" s="1"/>
  <c r="E42" i="7" s="1"/>
  <c r="P42" i="6"/>
  <c r="C42" i="7" s="1"/>
  <c r="G42" i="7" s="1"/>
  <c r="BE41" i="6"/>
  <c r="BD41" i="6"/>
  <c r="BC41" i="6"/>
  <c r="AR41" i="6"/>
  <c r="AQ41" i="6"/>
  <c r="AP41" i="6"/>
  <c r="AE41" i="6"/>
  <c r="K41" i="7" s="1"/>
  <c r="AD41" i="6"/>
  <c r="AC41" i="6"/>
  <c r="R41" i="6"/>
  <c r="Q41" i="6"/>
  <c r="D41" i="7" s="1"/>
  <c r="E41" i="7" s="1"/>
  <c r="P41" i="6"/>
  <c r="C41" i="7" s="1"/>
  <c r="BE40" i="6"/>
  <c r="BD40" i="6"/>
  <c r="BC40" i="6"/>
  <c r="AR40" i="6"/>
  <c r="AQ40" i="6"/>
  <c r="AP40" i="6"/>
  <c r="AE40" i="6"/>
  <c r="AD40" i="6"/>
  <c r="AC40" i="6"/>
  <c r="R40" i="6"/>
  <c r="F40" i="7" s="1"/>
  <c r="Q40" i="6"/>
  <c r="D40" i="7" s="1"/>
  <c r="E40" i="7" s="1"/>
  <c r="P40" i="6"/>
  <c r="C40" i="7" s="1"/>
  <c r="G40" i="7" s="1"/>
  <c r="BE39" i="6"/>
  <c r="BD39" i="6"/>
  <c r="BC39" i="6"/>
  <c r="AR39" i="6"/>
  <c r="AQ39" i="6"/>
  <c r="AP39" i="6"/>
  <c r="AE39" i="6"/>
  <c r="K39" i="7" s="1"/>
  <c r="AD39" i="6"/>
  <c r="AC39" i="6"/>
  <c r="R39" i="6"/>
  <c r="F39" i="7" s="1"/>
  <c r="Q39" i="6"/>
  <c r="D39" i="7" s="1"/>
  <c r="E39" i="7" s="1"/>
  <c r="P39" i="6"/>
  <c r="C39" i="7" s="1"/>
  <c r="BE38" i="6"/>
  <c r="BD38" i="6"/>
  <c r="BC38" i="6"/>
  <c r="AR38" i="6"/>
  <c r="AQ38" i="6"/>
  <c r="AP38" i="6"/>
  <c r="AE38" i="6"/>
  <c r="K38" i="7" s="1"/>
  <c r="AD38" i="6"/>
  <c r="I38" i="7" s="1"/>
  <c r="J38" i="7" s="1"/>
  <c r="AC38" i="6"/>
  <c r="R38" i="6"/>
  <c r="Q38" i="6"/>
  <c r="P38" i="6"/>
  <c r="C38" i="7" s="1"/>
  <c r="BE37" i="6"/>
  <c r="BD37" i="6"/>
  <c r="BC37" i="6"/>
  <c r="AR37" i="6"/>
  <c r="AQ37" i="6"/>
  <c r="AP37" i="6"/>
  <c r="AE37" i="6"/>
  <c r="K37" i="7" s="1"/>
  <c r="AD37" i="6"/>
  <c r="I37" i="7" s="1"/>
  <c r="J37" i="7" s="1"/>
  <c r="AC37" i="6"/>
  <c r="H37" i="7" s="1"/>
  <c r="R37" i="6"/>
  <c r="F37" i="7" s="1"/>
  <c r="Q37" i="6"/>
  <c r="D37" i="7" s="1"/>
  <c r="E37" i="7" s="1"/>
  <c r="P37" i="6"/>
  <c r="BE36" i="6"/>
  <c r="BD36" i="6"/>
  <c r="BC36" i="6"/>
  <c r="AR36" i="6"/>
  <c r="AQ36" i="6"/>
  <c r="AP36" i="6"/>
  <c r="AE36" i="6"/>
  <c r="K36" i="7" s="1"/>
  <c r="AD36" i="6"/>
  <c r="I36" i="7" s="1"/>
  <c r="J36" i="7" s="1"/>
  <c r="AC36" i="6"/>
  <c r="H36" i="7" s="1"/>
  <c r="L36" i="7" s="1"/>
  <c r="R36" i="6"/>
  <c r="F36" i="7" s="1"/>
  <c r="Q36" i="6"/>
  <c r="D36" i="7" s="1"/>
  <c r="E36" i="7" s="1"/>
  <c r="P36" i="6"/>
  <c r="C36" i="7" s="1"/>
  <c r="G36" i="7" s="1"/>
  <c r="BE35" i="6"/>
  <c r="BD35" i="6"/>
  <c r="BC35" i="6"/>
  <c r="AR35" i="6"/>
  <c r="AQ35" i="6"/>
  <c r="AP35" i="6"/>
  <c r="AE35" i="6"/>
  <c r="K35" i="7" s="1"/>
  <c r="AD35" i="6"/>
  <c r="AC35" i="6"/>
  <c r="R35" i="6"/>
  <c r="F35" i="7" s="1"/>
  <c r="Q35" i="6"/>
  <c r="D35" i="7" s="1"/>
  <c r="E35" i="7" s="1"/>
  <c r="P35" i="6"/>
  <c r="C35" i="7" s="1"/>
  <c r="BE34" i="6"/>
  <c r="BD34" i="6"/>
  <c r="BC34" i="6"/>
  <c r="AR34" i="6"/>
  <c r="AQ34" i="6"/>
  <c r="AP34" i="6"/>
  <c r="AE34" i="6"/>
  <c r="K34" i="7" s="1"/>
  <c r="AD34" i="6"/>
  <c r="I34" i="7" s="1"/>
  <c r="J34" i="7" s="1"/>
  <c r="AC34" i="6"/>
  <c r="H34" i="7" s="1"/>
  <c r="L34" i="7" s="1"/>
  <c r="R34" i="6"/>
  <c r="Q34" i="6"/>
  <c r="P34" i="6"/>
  <c r="C34" i="7" s="1"/>
  <c r="BE33" i="6"/>
  <c r="BD33" i="6"/>
  <c r="BC33" i="6"/>
  <c r="AR33" i="6"/>
  <c r="AQ33" i="6"/>
  <c r="AP33" i="6"/>
  <c r="AE33" i="6"/>
  <c r="K33" i="7" s="1"/>
  <c r="AD33" i="6"/>
  <c r="I33" i="7" s="1"/>
  <c r="J33" i="7" s="1"/>
  <c r="AC33" i="6"/>
  <c r="H33" i="7" s="1"/>
  <c r="R33" i="6"/>
  <c r="F33" i="7" s="1"/>
  <c r="Q33" i="6"/>
  <c r="D33" i="7" s="1"/>
  <c r="E33" i="7" s="1"/>
  <c r="P33" i="6"/>
  <c r="BE32" i="6"/>
  <c r="BD32" i="6"/>
  <c r="BC32" i="6"/>
  <c r="AR32" i="6"/>
  <c r="AQ32" i="6"/>
  <c r="AP32" i="6"/>
  <c r="AE32" i="6"/>
  <c r="K32" i="7" s="1"/>
  <c r="AD32" i="6"/>
  <c r="I32" i="7" s="1"/>
  <c r="J32" i="7" s="1"/>
  <c r="AC32" i="6"/>
  <c r="H32" i="7" s="1"/>
  <c r="L32" i="7" s="1"/>
  <c r="R32" i="6"/>
  <c r="F32" i="7" s="1"/>
  <c r="Q32" i="6"/>
  <c r="D32" i="7" s="1"/>
  <c r="E32" i="7" s="1"/>
  <c r="P32" i="6"/>
  <c r="C32" i="7" s="1"/>
  <c r="G32" i="7" s="1"/>
  <c r="BE31" i="6"/>
  <c r="BD31" i="6"/>
  <c r="BC31" i="6"/>
  <c r="AR31" i="6"/>
  <c r="AQ31" i="6"/>
  <c r="AP31" i="6"/>
  <c r="AE31" i="6"/>
  <c r="K31" i="7" s="1"/>
  <c r="AD31" i="6"/>
  <c r="AC31" i="6"/>
  <c r="R31" i="6"/>
  <c r="F31" i="7" s="1"/>
  <c r="Q31" i="6"/>
  <c r="D31" i="7" s="1"/>
  <c r="E31" i="7" s="1"/>
  <c r="P31" i="6"/>
  <c r="C31" i="7" s="1"/>
  <c r="BE30" i="6"/>
  <c r="BD30" i="6"/>
  <c r="BC30" i="6"/>
  <c r="AR30" i="6"/>
  <c r="AQ30" i="6"/>
  <c r="AP30" i="6"/>
  <c r="AE30" i="6"/>
  <c r="K30" i="7" s="1"/>
  <c r="AD30" i="6"/>
  <c r="I30" i="7" s="1"/>
  <c r="J30" i="7" s="1"/>
  <c r="AC30" i="6"/>
  <c r="H30" i="7" s="1"/>
  <c r="L30" i="7" s="1"/>
  <c r="R30" i="6"/>
  <c r="Q30" i="6"/>
  <c r="P30" i="6"/>
  <c r="C30" i="7" s="1"/>
  <c r="BE29" i="6"/>
  <c r="BD29" i="6"/>
  <c r="BC29" i="6"/>
  <c r="AR29" i="6"/>
  <c r="AQ29" i="6"/>
  <c r="AP29" i="6"/>
  <c r="AE29" i="6"/>
  <c r="K29" i="7" s="1"/>
  <c r="AD29" i="6"/>
  <c r="I29" i="7" s="1"/>
  <c r="J29" i="7" s="1"/>
  <c r="AC29" i="6"/>
  <c r="H29" i="7" s="1"/>
  <c r="R29" i="6"/>
  <c r="F29" i="7" s="1"/>
  <c r="Q29" i="6"/>
  <c r="D29" i="7" s="1"/>
  <c r="E29" i="7" s="1"/>
  <c r="P29" i="6"/>
  <c r="BE28" i="6"/>
  <c r="BD28" i="6"/>
  <c r="BC28" i="6"/>
  <c r="AR28" i="6"/>
  <c r="AQ28" i="6"/>
  <c r="AP28" i="6"/>
  <c r="AE28" i="6"/>
  <c r="K28" i="7" s="1"/>
  <c r="AD28" i="6"/>
  <c r="I28" i="7" s="1"/>
  <c r="J28" i="7" s="1"/>
  <c r="AC28" i="6"/>
  <c r="H28" i="7" s="1"/>
  <c r="L28" i="7" s="1"/>
  <c r="R28" i="6"/>
  <c r="F28" i="7" s="1"/>
  <c r="Q28" i="6"/>
  <c r="D28" i="7" s="1"/>
  <c r="E28" i="7" s="1"/>
  <c r="P28" i="6"/>
  <c r="C28" i="7" s="1"/>
  <c r="G28" i="7" s="1"/>
  <c r="BE27" i="6"/>
  <c r="BD27" i="6"/>
  <c r="BC27" i="6"/>
  <c r="AR27" i="6"/>
  <c r="AQ27" i="6"/>
  <c r="AP27" i="6"/>
  <c r="AE27" i="6"/>
  <c r="K27" i="7" s="1"/>
  <c r="AD27" i="6"/>
  <c r="AC27" i="6"/>
  <c r="R27" i="6"/>
  <c r="F27" i="7" s="1"/>
  <c r="Q27" i="6"/>
  <c r="D27" i="7" s="1"/>
  <c r="E27" i="7" s="1"/>
  <c r="P27" i="6"/>
  <c r="C27" i="7" s="1"/>
  <c r="BE26" i="6"/>
  <c r="BD26" i="6"/>
  <c r="BC26" i="6"/>
  <c r="AR26" i="6"/>
  <c r="AQ26" i="6"/>
  <c r="AP26" i="6"/>
  <c r="AE26" i="6"/>
  <c r="K26" i="7" s="1"/>
  <c r="AD26" i="6"/>
  <c r="I26" i="7" s="1"/>
  <c r="J26" i="7" s="1"/>
  <c r="AC26" i="6"/>
  <c r="H26" i="7" s="1"/>
  <c r="L26" i="7" s="1"/>
  <c r="R26" i="6"/>
  <c r="Q26" i="6"/>
  <c r="P26" i="6"/>
  <c r="C26" i="7" s="1"/>
  <c r="BE25" i="6"/>
  <c r="BD25" i="6"/>
  <c r="BC25" i="6"/>
  <c r="AR25" i="6"/>
  <c r="AQ25" i="6"/>
  <c r="AP25" i="6"/>
  <c r="AE25" i="6"/>
  <c r="K25" i="7" s="1"/>
  <c r="AD25" i="6"/>
  <c r="I25" i="7" s="1"/>
  <c r="J25" i="7" s="1"/>
  <c r="AC25" i="6"/>
  <c r="H25" i="7" s="1"/>
  <c r="R25" i="6"/>
  <c r="F25" i="7" s="1"/>
  <c r="Q25" i="6"/>
  <c r="D25" i="7" s="1"/>
  <c r="P25" i="6"/>
  <c r="BE24" i="6"/>
  <c r="BD24" i="6"/>
  <c r="BC24" i="6"/>
  <c r="AR24" i="6"/>
  <c r="AQ24" i="6"/>
  <c r="AP24" i="6"/>
  <c r="AE24" i="6"/>
  <c r="K24" i="7" s="1"/>
  <c r="AD24" i="6"/>
  <c r="I24" i="7" s="1"/>
  <c r="J24" i="7" s="1"/>
  <c r="AC24" i="6"/>
  <c r="H24" i="7" s="1"/>
  <c r="L24" i="7" s="1"/>
  <c r="R24" i="6"/>
  <c r="F24" i="7" s="1"/>
  <c r="Q24" i="6"/>
  <c r="D24" i="7" s="1"/>
  <c r="E24" i="7" s="1"/>
  <c r="P24" i="6"/>
  <c r="C24" i="7" s="1"/>
  <c r="G24" i="7" s="1"/>
  <c r="BE23" i="6"/>
  <c r="BD23" i="6"/>
  <c r="BC23" i="6"/>
  <c r="AR23" i="6"/>
  <c r="AQ23" i="6"/>
  <c r="AP23" i="6"/>
  <c r="AE23" i="6"/>
  <c r="K23" i="7" s="1"/>
  <c r="AD23" i="6"/>
  <c r="AC23" i="6"/>
  <c r="R23" i="6"/>
  <c r="F23" i="7" s="1"/>
  <c r="Q23" i="6"/>
  <c r="D23" i="7" s="1"/>
  <c r="E23" i="7" s="1"/>
  <c r="P23" i="6"/>
  <c r="C23" i="7" s="1"/>
  <c r="G23" i="7" s="1"/>
  <c r="BE22" i="6"/>
  <c r="BD22" i="6"/>
  <c r="BC22" i="6"/>
  <c r="AR22" i="6"/>
  <c r="AQ22" i="6"/>
  <c r="AP22" i="6"/>
  <c r="AE22" i="6"/>
  <c r="K22" i="7" s="1"/>
  <c r="AD22" i="6"/>
  <c r="I22" i="7" s="1"/>
  <c r="J22" i="7" s="1"/>
  <c r="AC22" i="6"/>
  <c r="H22" i="7" s="1"/>
  <c r="L22" i="7" s="1"/>
  <c r="R22" i="6"/>
  <c r="Q22" i="6"/>
  <c r="P22" i="6"/>
  <c r="C22" i="7" s="1"/>
  <c r="BE21" i="6"/>
  <c r="BD21" i="6"/>
  <c r="BC21" i="6"/>
  <c r="AR21" i="6"/>
  <c r="AQ21" i="6"/>
  <c r="AP21" i="6"/>
  <c r="AE21" i="6"/>
  <c r="K21" i="7" s="1"/>
  <c r="AD21" i="6"/>
  <c r="I21" i="7" s="1"/>
  <c r="J21" i="7" s="1"/>
  <c r="AC21" i="6"/>
  <c r="H21" i="7" s="1"/>
  <c r="R21" i="6"/>
  <c r="F21" i="7" s="1"/>
  <c r="Q21" i="6"/>
  <c r="D21" i="7" s="1"/>
  <c r="E21" i="7" s="1"/>
  <c r="P21" i="6"/>
  <c r="BE20" i="6"/>
  <c r="BD20" i="6"/>
  <c r="BC20" i="6"/>
  <c r="AR20" i="6"/>
  <c r="AQ20" i="6"/>
  <c r="AP20" i="6"/>
  <c r="AE20" i="6"/>
  <c r="K20" i="7" s="1"/>
  <c r="AD20" i="6"/>
  <c r="I20" i="7" s="1"/>
  <c r="J20" i="7" s="1"/>
  <c r="AC20" i="6"/>
  <c r="H20" i="7" s="1"/>
  <c r="L20" i="7" s="1"/>
  <c r="R20" i="6"/>
  <c r="F20" i="7" s="1"/>
  <c r="Q20" i="6"/>
  <c r="D20" i="7" s="1"/>
  <c r="E20" i="7" s="1"/>
  <c r="P20" i="6"/>
  <c r="C20" i="7" s="1"/>
  <c r="G20" i="7" s="1"/>
  <c r="BE19" i="6"/>
  <c r="BD19" i="6"/>
  <c r="BC19" i="6"/>
  <c r="AR19" i="6"/>
  <c r="AQ19" i="6"/>
  <c r="AP19" i="6"/>
  <c r="AE19" i="6"/>
  <c r="K19" i="7" s="1"/>
  <c r="AD19" i="6"/>
  <c r="AC19" i="6"/>
  <c r="R19" i="6"/>
  <c r="F19" i="7" s="1"/>
  <c r="Q19" i="6"/>
  <c r="D19" i="7" s="1"/>
  <c r="E19" i="7" s="1"/>
  <c r="P19" i="6"/>
  <c r="C19" i="7" s="1"/>
  <c r="BE18" i="6"/>
  <c r="BD18" i="6"/>
  <c r="BC18" i="6"/>
  <c r="AR18" i="6"/>
  <c r="AQ18" i="6"/>
  <c r="AP18" i="6"/>
  <c r="AE18" i="6"/>
  <c r="K18" i="7" s="1"/>
  <c r="AD18" i="6"/>
  <c r="I18" i="7" s="1"/>
  <c r="J18" i="7" s="1"/>
  <c r="AC18" i="6"/>
  <c r="H18" i="7" s="1"/>
  <c r="L18" i="7" s="1"/>
  <c r="R18" i="6"/>
  <c r="Q18" i="6"/>
  <c r="P18" i="6"/>
  <c r="C18" i="7" s="1"/>
  <c r="BE17" i="6"/>
  <c r="BD17" i="6"/>
  <c r="BC17" i="6"/>
  <c r="AR17" i="6"/>
  <c r="AQ17" i="6"/>
  <c r="AP17" i="6"/>
  <c r="AE17" i="6"/>
  <c r="K17" i="7" s="1"/>
  <c r="AD17" i="6"/>
  <c r="I17" i="7" s="1"/>
  <c r="J17" i="7" s="1"/>
  <c r="AC17" i="6"/>
  <c r="H17" i="7" s="1"/>
  <c r="R17" i="6"/>
  <c r="F17" i="7" s="1"/>
  <c r="Q17" i="6"/>
  <c r="D17" i="7" s="1"/>
  <c r="E17" i="7" s="1"/>
  <c r="P17" i="6"/>
  <c r="BE16" i="6"/>
  <c r="BD16" i="6"/>
  <c r="BC16" i="6"/>
  <c r="AR16" i="6"/>
  <c r="AQ16" i="6"/>
  <c r="AP16" i="6"/>
  <c r="AE16" i="6"/>
  <c r="K16" i="7" s="1"/>
  <c r="AD16" i="6"/>
  <c r="I16" i="7" s="1"/>
  <c r="J16" i="7" s="1"/>
  <c r="AC16" i="6"/>
  <c r="H16" i="7" s="1"/>
  <c r="L16" i="7" s="1"/>
  <c r="R16" i="6"/>
  <c r="F16" i="7" s="1"/>
  <c r="Q16" i="6"/>
  <c r="D16" i="7" s="1"/>
  <c r="E16" i="7" s="1"/>
  <c r="P16" i="6"/>
  <c r="C16" i="7" s="1"/>
  <c r="G16" i="7" s="1"/>
  <c r="BE15" i="6"/>
  <c r="BD15" i="6"/>
  <c r="BC15" i="6"/>
  <c r="AR15" i="6"/>
  <c r="AQ15" i="6"/>
  <c r="AP15" i="6"/>
  <c r="AE15" i="6"/>
  <c r="K15" i="7" s="1"/>
  <c r="AD15" i="6"/>
  <c r="AC15" i="6"/>
  <c r="R15" i="6"/>
  <c r="F15" i="7" s="1"/>
  <c r="Q15" i="6"/>
  <c r="D15" i="7" s="1"/>
  <c r="E15" i="7" s="1"/>
  <c r="P15" i="6"/>
  <c r="C15" i="7" s="1"/>
  <c r="G15" i="7" s="1"/>
  <c r="BE14" i="6"/>
  <c r="BD14" i="6"/>
  <c r="BC14" i="6"/>
  <c r="AR14" i="6"/>
  <c r="AQ14" i="6"/>
  <c r="AP14" i="6"/>
  <c r="AE14" i="6"/>
  <c r="K14" i="7" s="1"/>
  <c r="AD14" i="6"/>
  <c r="I14" i="7" s="1"/>
  <c r="J14" i="7" s="1"/>
  <c r="AC14" i="6"/>
  <c r="H14" i="7" s="1"/>
  <c r="L14" i="7" s="1"/>
  <c r="R14" i="6"/>
  <c r="Q14" i="6"/>
  <c r="P14" i="6"/>
  <c r="C14" i="7" s="1"/>
  <c r="BE13" i="6"/>
  <c r="BD13" i="6"/>
  <c r="BC13" i="6"/>
  <c r="AR13" i="6"/>
  <c r="AQ13" i="6"/>
  <c r="AP13" i="6"/>
  <c r="AE13" i="6"/>
  <c r="K13" i="7" s="1"/>
  <c r="AD13" i="6"/>
  <c r="I13" i="7" s="1"/>
  <c r="J13" i="7" s="1"/>
  <c r="AC13" i="6"/>
  <c r="H13" i="7" s="1"/>
  <c r="R13" i="6"/>
  <c r="F13" i="7" s="1"/>
  <c r="Q13" i="6"/>
  <c r="D13" i="7" s="1"/>
  <c r="P13" i="6"/>
  <c r="BE12" i="6"/>
  <c r="BD12" i="6"/>
  <c r="BC12" i="6"/>
  <c r="AR12" i="6"/>
  <c r="AQ12" i="6"/>
  <c r="AP12" i="6"/>
  <c r="AE12" i="6"/>
  <c r="K12" i="7" s="1"/>
  <c r="AD12" i="6"/>
  <c r="I12" i="7" s="1"/>
  <c r="J12" i="7" s="1"/>
  <c r="AC12" i="6"/>
  <c r="H12" i="7" s="1"/>
  <c r="L12" i="7" s="1"/>
  <c r="R12" i="6"/>
  <c r="F12" i="7" s="1"/>
  <c r="Q12" i="6"/>
  <c r="D12" i="7" s="1"/>
  <c r="E12" i="7" s="1"/>
  <c r="P12" i="6"/>
  <c r="C12" i="7" s="1"/>
  <c r="G12" i="7" s="1"/>
  <c r="BE11" i="6"/>
  <c r="BD11" i="6"/>
  <c r="BC11" i="6"/>
  <c r="AR11" i="6"/>
  <c r="AQ11" i="6"/>
  <c r="AP11" i="6"/>
  <c r="AE11" i="6"/>
  <c r="K11" i="7" s="1"/>
  <c r="AD11" i="6"/>
  <c r="AC11" i="6"/>
  <c r="R11" i="6"/>
  <c r="F11" i="7" s="1"/>
  <c r="Q11" i="6"/>
  <c r="D11" i="7" s="1"/>
  <c r="E11" i="7" s="1"/>
  <c r="P11" i="6"/>
  <c r="C11" i="7" s="1"/>
  <c r="G11" i="7" s="1"/>
  <c r="BE10" i="6"/>
  <c r="BD10" i="6"/>
  <c r="BC10" i="6"/>
  <c r="AR10" i="6"/>
  <c r="AQ10" i="6"/>
  <c r="AP10" i="6"/>
  <c r="AE10" i="6"/>
  <c r="K10" i="7" s="1"/>
  <c r="AD10" i="6"/>
  <c r="I10" i="7" s="1"/>
  <c r="J10" i="7" s="1"/>
  <c r="AC10" i="6"/>
  <c r="H10" i="7" s="1"/>
  <c r="L10" i="7" s="1"/>
  <c r="R10" i="6"/>
  <c r="Q10" i="6"/>
  <c r="P10" i="6"/>
  <c r="C10" i="7" s="1"/>
  <c r="BE9" i="6"/>
  <c r="BD9" i="6"/>
  <c r="BC9" i="6"/>
  <c r="AR9" i="6"/>
  <c r="AQ9" i="6"/>
  <c r="AP9" i="6"/>
  <c r="AE9" i="6"/>
  <c r="K9" i="7" s="1"/>
  <c r="AD9" i="6"/>
  <c r="I9" i="7" s="1"/>
  <c r="J9" i="7" s="1"/>
  <c r="AC9" i="6"/>
  <c r="H9" i="7" s="1"/>
  <c r="R9" i="6"/>
  <c r="F9" i="7" s="1"/>
  <c r="Q9" i="6"/>
  <c r="D9" i="7" s="1"/>
  <c r="E9" i="7" s="1"/>
  <c r="P9" i="6"/>
  <c r="BE8" i="6"/>
  <c r="BD8" i="6"/>
  <c r="BC8" i="6"/>
  <c r="AR8" i="6"/>
  <c r="AQ8" i="6"/>
  <c r="AP8" i="6"/>
  <c r="AE8" i="6"/>
  <c r="K8" i="7" s="1"/>
  <c r="AD8" i="6"/>
  <c r="I8" i="7" s="1"/>
  <c r="J8" i="7" s="1"/>
  <c r="AC8" i="6"/>
  <c r="H8" i="7" s="1"/>
  <c r="L8" i="7" s="1"/>
  <c r="R8" i="6"/>
  <c r="F8" i="7" s="1"/>
  <c r="Q8" i="6"/>
  <c r="D8" i="7" s="1"/>
  <c r="E8" i="7" s="1"/>
  <c r="P8" i="6"/>
  <c r="C8" i="7" s="1"/>
  <c r="G8" i="7" s="1"/>
  <c r="BE7" i="6"/>
  <c r="BD7" i="6"/>
  <c r="BC7" i="6"/>
  <c r="AR7" i="6"/>
  <c r="AQ7" i="6"/>
  <c r="AP7" i="6"/>
  <c r="AE7" i="6"/>
  <c r="K7" i="7" s="1"/>
  <c r="AD7" i="6"/>
  <c r="AC7" i="6"/>
  <c r="R7" i="6"/>
  <c r="F7" i="7" s="1"/>
  <c r="Q7" i="6"/>
  <c r="D7" i="7" s="1"/>
  <c r="E7" i="7" s="1"/>
  <c r="P7" i="6"/>
  <c r="C7" i="7" s="1"/>
  <c r="G7" i="7" s="1"/>
  <c r="BE6" i="6"/>
  <c r="BD6" i="6"/>
  <c r="BC6" i="6"/>
  <c r="AR6" i="6"/>
  <c r="AQ6" i="6"/>
  <c r="AP6" i="6"/>
  <c r="AE6" i="6"/>
  <c r="K6" i="7" s="1"/>
  <c r="AD6" i="6"/>
  <c r="I6" i="7" s="1"/>
  <c r="J6" i="7" s="1"/>
  <c r="AC6" i="6"/>
  <c r="H6" i="7" s="1"/>
  <c r="L6" i="7" s="1"/>
  <c r="R6" i="6"/>
  <c r="Q6" i="6"/>
  <c r="P6" i="6"/>
  <c r="C6" i="7" s="1"/>
  <c r="BE5" i="6"/>
  <c r="BD5" i="6"/>
  <c r="BC5" i="6"/>
  <c r="AR5" i="6"/>
  <c r="AQ5" i="6"/>
  <c r="AP5" i="6"/>
  <c r="AE5" i="6"/>
  <c r="K5" i="7" s="1"/>
  <c r="AD5" i="6"/>
  <c r="I5" i="7" s="1"/>
  <c r="J5" i="7" s="1"/>
  <c r="AC5" i="6"/>
  <c r="H5" i="7" s="1"/>
  <c r="R5" i="6"/>
  <c r="F5" i="7" s="1"/>
  <c r="Q5" i="6"/>
  <c r="D5" i="7" s="1"/>
  <c r="E5" i="7" s="1"/>
  <c r="P5" i="6"/>
  <c r="BE4" i="6"/>
  <c r="AR4" i="6"/>
  <c r="AQ4" i="6"/>
  <c r="AP4" i="6"/>
  <c r="AE4" i="6"/>
  <c r="K4" i="7" s="1"/>
  <c r="AD4" i="6"/>
  <c r="I4" i="7" s="1"/>
  <c r="J4" i="7" s="1"/>
  <c r="R4" i="6"/>
  <c r="F4" i="7" s="1"/>
  <c r="Q4" i="6"/>
  <c r="D4" i="7" s="1"/>
  <c r="E4" i="7" s="1"/>
  <c r="P4" i="6"/>
  <c r="C4" i="7" s="1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G9" i="7" l="1"/>
  <c r="G29" i="7"/>
  <c r="B2" i="5"/>
  <c r="G19" i="7"/>
  <c r="G27" i="7"/>
  <c r="G31" i="7"/>
  <c r="G35" i="7"/>
  <c r="G39" i="7"/>
  <c r="G41" i="7"/>
  <c r="G45" i="7"/>
  <c r="G49" i="7"/>
  <c r="G17" i="7"/>
  <c r="G13" i="7"/>
  <c r="E13" i="7"/>
  <c r="E25" i="7"/>
  <c r="G25" i="7"/>
  <c r="E43" i="7"/>
  <c r="G43" i="7"/>
  <c r="E51" i="7"/>
  <c r="G51" i="7"/>
  <c r="G5" i="7"/>
  <c r="G37" i="7"/>
  <c r="L5" i="7"/>
  <c r="L9" i="7"/>
  <c r="L13" i="7"/>
  <c r="L17" i="7"/>
  <c r="L21" i="7"/>
  <c r="L25" i="7"/>
  <c r="L29" i="7"/>
  <c r="L33" i="7"/>
  <c r="L37" i="7"/>
  <c r="L43" i="7"/>
  <c r="L47" i="7"/>
  <c r="L51" i="7"/>
  <c r="G47" i="7"/>
  <c r="G14" i="7"/>
  <c r="G26" i="7"/>
  <c r="G30" i="7"/>
  <c r="G38" i="7"/>
  <c r="L42" i="7"/>
  <c r="AC52" i="6"/>
  <c r="G18" i="7"/>
  <c r="L50" i="7"/>
  <c r="F2" i="7"/>
  <c r="AD52" i="6"/>
  <c r="BC52" i="6"/>
  <c r="G6" i="7"/>
  <c r="G22" i="7"/>
  <c r="L46" i="7"/>
  <c r="G10" i="7"/>
  <c r="G34" i="7"/>
  <c r="P52" i="6"/>
  <c r="AR52" i="6"/>
  <c r="E6" i="7"/>
  <c r="E10" i="7"/>
  <c r="E14" i="7"/>
  <c r="E18" i="7"/>
  <c r="E22" i="7"/>
  <c r="E26" i="7"/>
  <c r="E30" i="7"/>
  <c r="E34" i="7"/>
  <c r="E38" i="7"/>
  <c r="J42" i="7"/>
  <c r="J55" i="7" s="1"/>
  <c r="J46" i="7"/>
  <c r="J50" i="7"/>
  <c r="G4" i="7"/>
  <c r="BE52" i="6"/>
  <c r="AQ52" i="6"/>
  <c r="B7" i="5" l="1"/>
  <c r="B3" i="5"/>
  <c r="E2" i="7"/>
</calcChain>
</file>

<file path=xl/sharedStrings.xml><?xml version="1.0" encoding="utf-8"?>
<sst xmlns="http://schemas.openxmlformats.org/spreadsheetml/2006/main" count="3662" uniqueCount="3401">
  <si>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</si>
  <si>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</si>
  <si>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</si>
  <si>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</si>
  <si>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</si>
  <si>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</si>
  <si>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</si>
  <si>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</si>
  <si>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</si>
  <si>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</si>
  <si>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</si>
  <si>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</si>
  <si>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</si>
  <si>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</si>
  <si>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</si>
  <si>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</si>
  <si>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</si>
  <si>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</si>
  <si>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</si>
  <si>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</si>
  <si>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</si>
  <si>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</si>
  <si>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</si>
  <si>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</si>
  <si>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</si>
  <si>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</si>
  <si>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</si>
  <si>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</si>
  <si>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</si>
  <si>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</si>
  <si>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</si>
  <si>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</si>
  <si>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</si>
  <si>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</si>
  <si>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</si>
  <si>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</si>
  <si>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</si>
  <si>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</si>
  <si>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</si>
  <si>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</si>
  <si>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</si>
  <si>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</si>
  <si>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</si>
  <si>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</si>
  <si>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</si>
  <si>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</si>
  <si>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</si>
  <si>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</si>
  <si>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</si>
  <si>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</si>
  <si>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</si>
  <si>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</si>
  <si>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</si>
  <si>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</si>
  <si>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</si>
  <si>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</si>
  <si>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</si>
  <si>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</si>
  <si>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</si>
  <si>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</si>
  <si>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</si>
  <si>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</si>
  <si>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</si>
  <si>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</si>
  <si>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</si>
  <si>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</si>
  <si>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</si>
  <si>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</si>
  <si>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</si>
  <si>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</si>
  <si>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</si>
  <si>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</si>
  <si>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</si>
  <si>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</si>
  <si>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</si>
  <si>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</si>
  <si>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</si>
  <si>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</si>
  <si>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</si>
  <si>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</si>
  <si>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</si>
  <si>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</si>
  <si>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</si>
  <si>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</si>
  <si>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</si>
  <si>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</si>
  <si>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</si>
  <si>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</si>
  <si>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</si>
  <si>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</si>
  <si>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</si>
  <si>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</si>
  <si>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</si>
  <si>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</si>
  <si>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</si>
  <si>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</si>
  <si>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</si>
  <si>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</si>
  <si>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</si>
  <si>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</si>
  <si>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</si>
  <si>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</si>
  <si>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</si>
  <si>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</si>
  <si>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</si>
  <si>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</si>
  <si>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</si>
  <si>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</si>
  <si>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</si>
  <si>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</si>
  <si>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</si>
  <si>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</si>
  <si>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</si>
  <si>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</si>
  <si>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</si>
  <si>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</si>
  <si>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</si>
  <si>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</si>
  <si>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</si>
  <si>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</si>
  <si>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</si>
  <si>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</si>
  <si>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</si>
  <si>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</si>
  <si>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</si>
  <si>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</si>
  <si>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</si>
  <si>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</si>
  <si>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</si>
  <si>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</si>
  <si>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</si>
  <si>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</si>
  <si>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</si>
  <si>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</si>
  <si>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</si>
  <si>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</si>
  <si>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</si>
  <si>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</si>
  <si>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</si>
  <si>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</si>
  <si>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</si>
  <si>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</si>
  <si>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</si>
  <si>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</si>
  <si>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</si>
  <si>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</si>
  <si>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</si>
  <si>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</si>
  <si>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</si>
  <si>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</si>
  <si>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</si>
  <si>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</si>
  <si>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</si>
  <si>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</si>
  <si>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</si>
  <si>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</si>
  <si>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</si>
  <si>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</si>
  <si>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</si>
  <si>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</si>
  <si>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</si>
  <si>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</si>
  <si>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</si>
  <si>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</si>
  <si>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</si>
  <si>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</si>
  <si>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</si>
  <si>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</si>
  <si>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</si>
  <si>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</si>
  <si>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</si>
  <si>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</si>
  <si>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</si>
  <si>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</si>
  <si>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</si>
  <si>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</si>
  <si>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</si>
  <si>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</si>
  <si>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</si>
  <si>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</si>
  <si>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</si>
  <si>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</si>
  <si>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</si>
  <si>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</si>
  <si>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</si>
  <si>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</si>
  <si>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</si>
  <si>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</si>
  <si>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</si>
  <si>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</si>
  <si>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</si>
  <si>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</si>
  <si>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</si>
  <si>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</si>
  <si>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</si>
  <si>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</si>
  <si>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</si>
  <si>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</si>
  <si>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</si>
  <si>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</si>
  <si>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</si>
  <si>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</si>
  <si>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</si>
  <si>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</si>
  <si>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</si>
  <si>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</si>
  <si>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</si>
  <si>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</si>
  <si>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</si>
  <si>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</si>
  <si>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</si>
  <si>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</si>
  <si>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</si>
  <si>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</si>
  <si>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</si>
  <si>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</si>
  <si>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</si>
  <si>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</si>
  <si>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</si>
  <si>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</si>
  <si>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</si>
  <si>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</si>
  <si>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</si>
  <si>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</si>
  <si>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</si>
  <si>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</si>
  <si>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</si>
  <si>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</si>
  <si>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</si>
  <si>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</si>
  <si>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</si>
  <si>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</si>
  <si>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</si>
  <si>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</si>
  <si>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</si>
  <si>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</si>
  <si>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</si>
  <si>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</si>
  <si>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</si>
  <si>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</si>
  <si>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</si>
  <si>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</si>
  <si>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</si>
  <si>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</si>
  <si>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</si>
  <si>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</si>
  <si>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</si>
  <si>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</si>
  <si>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</si>
  <si>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</si>
  <si>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</si>
  <si>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</si>
  <si>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</si>
  <si>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</si>
  <si>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</si>
  <si>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</si>
  <si>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</si>
  <si>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</si>
  <si>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</si>
  <si>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</si>
  <si>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</si>
  <si>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</si>
  <si>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</si>
  <si>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</si>
  <si>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</si>
  <si>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</si>
  <si>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</si>
  <si>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</si>
  <si>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</si>
  <si>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</si>
  <si>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</si>
  <si>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</si>
  <si>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</si>
  <si>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</si>
  <si>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</si>
  <si>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</si>
  <si>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</si>
  <si>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</si>
  <si>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</si>
  <si>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</si>
  <si>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</si>
  <si>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</si>
  <si>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</si>
  <si>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</si>
  <si>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</si>
  <si>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</si>
  <si>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</si>
  <si>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</si>
  <si>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</si>
  <si>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</si>
  <si>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</si>
  <si>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</si>
  <si>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</si>
  <si>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</si>
  <si>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</si>
  <si>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</si>
  <si>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</si>
  <si>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</si>
  <si>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</si>
  <si>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</si>
  <si>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</si>
  <si>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</si>
  <si>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</si>
  <si>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</si>
  <si>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</si>
  <si>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</si>
  <si>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</si>
  <si>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</si>
  <si>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</si>
  <si>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</si>
  <si>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</si>
  <si>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</si>
  <si>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</si>
  <si>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</si>
  <si>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</si>
  <si>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</si>
  <si>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</si>
  <si>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</si>
  <si>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</si>
  <si>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</si>
  <si>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</si>
  <si>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</si>
  <si>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</si>
  <si>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</si>
  <si>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</si>
  <si>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</si>
  <si>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</si>
  <si>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</si>
  <si>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</si>
  <si>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</si>
  <si>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</si>
  <si>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</si>
  <si>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</si>
  <si>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</si>
  <si>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</si>
  <si>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</si>
  <si>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</si>
  <si>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</si>
  <si>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</si>
  <si>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</si>
  <si>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</si>
  <si>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</si>
  <si>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</si>
  <si>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</si>
  <si>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</si>
  <si>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</si>
  <si>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</si>
  <si>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</si>
  <si>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</si>
  <si>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</si>
  <si>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</si>
  <si>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</si>
  <si>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</si>
  <si>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</si>
  <si>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</si>
  <si>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</si>
  <si>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</si>
  <si>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</si>
  <si>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</si>
  <si>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</si>
  <si>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</si>
  <si>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</si>
  <si>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</si>
  <si>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</si>
  <si>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</si>
  <si>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</si>
  <si>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</si>
  <si>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</si>
  <si>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</si>
  <si>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</si>
  <si>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</si>
  <si>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</si>
  <si>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</si>
  <si>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</si>
  <si>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</si>
  <si>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</si>
  <si>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</si>
  <si>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</si>
  <si>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</si>
  <si>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</si>
  <si>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</si>
  <si>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</si>
  <si>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</si>
  <si>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</si>
  <si>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</si>
  <si>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</si>
  <si>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</si>
  <si>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</si>
  <si>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</si>
  <si>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</si>
  <si>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</si>
  <si>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</si>
  <si>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</si>
  <si>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</si>
  <si>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</si>
  <si>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</si>
  <si>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</si>
  <si>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</si>
  <si>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</si>
  <si>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</si>
  <si>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</si>
  <si>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</si>
  <si>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</si>
  <si>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</si>
  <si>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</si>
  <si>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</si>
  <si>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</si>
  <si>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</si>
  <si>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</si>
  <si>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</si>
  <si>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</si>
  <si>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</si>
  <si>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</si>
  <si>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</si>
  <si>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</si>
  <si>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</si>
  <si>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</si>
  <si>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</si>
  <si>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</si>
  <si>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</si>
  <si>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</si>
  <si>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</si>
  <si>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</si>
  <si>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</si>
  <si>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</si>
  <si>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</si>
  <si>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</si>
  <si>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</si>
  <si>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</si>
  <si>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</si>
  <si>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</si>
  <si>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</si>
  <si>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</si>
  <si>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</si>
  <si>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</si>
  <si>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</si>
  <si>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</si>
  <si>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</si>
  <si>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</si>
  <si>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</si>
  <si>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</si>
  <si>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</si>
  <si>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</si>
  <si>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</si>
  <si>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</si>
  <si>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</si>
  <si>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</si>
  <si>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</si>
  <si>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</si>
  <si>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</si>
  <si>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</si>
  <si>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</si>
  <si>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</si>
  <si>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</si>
  <si>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</si>
  <si>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</si>
  <si>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</si>
  <si>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</si>
  <si>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</si>
  <si>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</si>
  <si>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</si>
  <si>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</si>
  <si>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</si>
  <si>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</si>
  <si>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</si>
  <si>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</si>
  <si>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</si>
  <si>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</si>
  <si>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</si>
  <si>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</si>
  <si>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</si>
  <si>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</si>
  <si>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</si>
  <si>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</si>
  <si>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</si>
  <si>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</si>
  <si>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</si>
  <si>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</si>
  <si>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</si>
  <si>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</si>
  <si>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</si>
  <si>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</si>
  <si>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</si>
  <si>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</si>
  <si>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</si>
  <si>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</si>
  <si>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</si>
  <si>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</si>
  <si>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</si>
  <si>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</si>
  <si>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</si>
  <si>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</si>
  <si>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</si>
  <si>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</si>
  <si>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</si>
  <si>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</si>
  <si>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</si>
  <si>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</si>
  <si>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</si>
  <si>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</si>
  <si>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</si>
  <si>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</si>
  <si>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</si>
  <si>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</si>
  <si>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</si>
  <si>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</si>
  <si>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</si>
  <si>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</si>
  <si>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</si>
  <si>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</si>
  <si>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</si>
  <si>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</si>
  <si>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</si>
  <si>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</si>
  <si>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</si>
  <si>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</si>
  <si>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</si>
  <si>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</si>
  <si>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</si>
  <si>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</si>
  <si>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</si>
  <si>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</si>
  <si>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</si>
  <si>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</si>
  <si>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</si>
  <si>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</si>
  <si>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</si>
  <si>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</si>
  <si>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</si>
  <si>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</si>
  <si>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</si>
  <si>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</si>
  <si>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</si>
  <si>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</si>
  <si>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</si>
  <si>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</si>
  <si>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</si>
  <si>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</si>
  <si>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</si>
  <si>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</si>
  <si>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</si>
  <si>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</si>
  <si>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</si>
  <si>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</si>
  <si>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</si>
  <si>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</si>
  <si>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</si>
  <si>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</si>
  <si>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</si>
  <si>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</si>
  <si>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</si>
  <si>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</si>
  <si>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</si>
  <si>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</si>
  <si>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</si>
  <si>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</si>
  <si>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</si>
  <si>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</si>
  <si>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</si>
  <si>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</si>
  <si>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</si>
  <si>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</si>
  <si>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</si>
  <si>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</si>
  <si>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</si>
  <si>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</si>
  <si>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</si>
  <si>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</si>
  <si>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</si>
  <si>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</si>
  <si>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</si>
  <si>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</si>
  <si>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</si>
  <si>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</si>
  <si>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</si>
  <si>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</si>
  <si>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</si>
  <si>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</si>
  <si>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</si>
  <si>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</si>
  <si>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</si>
  <si>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</si>
  <si>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</si>
  <si>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</si>
  <si>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</si>
  <si>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</si>
  <si>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</si>
  <si>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</si>
  <si>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</si>
  <si>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</si>
  <si>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</si>
  <si>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</si>
  <si>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</si>
  <si>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</si>
  <si>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</si>
  <si>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</si>
  <si>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</si>
  <si>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</si>
  <si>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</si>
  <si>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</si>
  <si>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</si>
  <si>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</si>
  <si>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</si>
  <si>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</si>
  <si>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</si>
  <si>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</si>
  <si>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</si>
  <si>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</si>
  <si>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</si>
  <si>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</si>
  <si>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</si>
  <si>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</si>
  <si>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</si>
  <si>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</si>
  <si>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</si>
  <si>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</si>
  <si>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</si>
  <si>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</si>
  <si>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</si>
  <si>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</si>
  <si>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</si>
  <si>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</si>
  <si>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</si>
  <si>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</si>
  <si>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</si>
  <si>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</si>
  <si>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</si>
  <si>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</si>
  <si>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</si>
  <si>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</si>
  <si>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</si>
  <si>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</si>
  <si>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</si>
  <si>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</si>
  <si>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</si>
  <si>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</si>
  <si>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</si>
  <si>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</si>
  <si>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</si>
  <si>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</si>
  <si>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</si>
  <si>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</si>
  <si>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</si>
  <si>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</si>
  <si>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</si>
  <si>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</si>
  <si>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</si>
  <si>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</si>
  <si>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</si>
  <si>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</si>
  <si>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</si>
  <si>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</si>
  <si>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</si>
  <si>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</si>
  <si>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</si>
  <si>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</si>
  <si>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</si>
  <si>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</si>
  <si>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</si>
  <si>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</si>
  <si>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</si>
  <si>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</si>
  <si>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</si>
  <si>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</si>
  <si>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</si>
  <si>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</si>
  <si>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</si>
  <si>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</si>
  <si>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</si>
  <si>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</si>
  <si>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</si>
  <si>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</si>
  <si>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</si>
  <si>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</si>
  <si>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</si>
  <si>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</si>
  <si>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</si>
  <si>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</si>
  <si>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</si>
  <si>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</si>
  <si>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</si>
  <si>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</si>
  <si>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</si>
  <si>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</si>
  <si>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</si>
  <si>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</si>
  <si>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</si>
  <si>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</si>
  <si>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</si>
  <si>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</si>
  <si>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</si>
  <si>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</si>
  <si>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</si>
  <si>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</si>
  <si>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</si>
  <si>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</si>
  <si>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</si>
  <si>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</si>
  <si>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</si>
  <si>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</si>
  <si>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</si>
  <si>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</si>
  <si>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</si>
  <si>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</si>
  <si>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</si>
  <si>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</si>
  <si>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</si>
  <si>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</si>
  <si>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</si>
  <si>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</si>
  <si>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</si>
  <si>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</si>
  <si>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</si>
  <si>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</si>
  <si>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</si>
  <si>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</si>
  <si>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</si>
  <si>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</si>
  <si>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</si>
  <si>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</si>
  <si>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</si>
  <si>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</si>
  <si>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</si>
  <si>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</si>
  <si>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</si>
  <si>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</si>
  <si>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</si>
  <si>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</si>
  <si>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</si>
  <si>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</si>
  <si>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</si>
  <si>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</si>
  <si>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</si>
  <si>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</si>
  <si>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</si>
  <si>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</si>
  <si>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</si>
  <si>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</si>
  <si>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</si>
  <si>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</si>
  <si>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</si>
  <si>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</si>
  <si>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</si>
  <si>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</si>
  <si>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</si>
  <si>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</si>
  <si>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</si>
  <si>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</si>
  <si>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</si>
  <si>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</si>
  <si>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</si>
  <si>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</si>
  <si>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</si>
  <si>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</si>
  <si>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</si>
  <si>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</si>
  <si>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</si>
  <si>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</si>
  <si>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</si>
  <si>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</si>
  <si>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</si>
  <si>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</si>
  <si>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</si>
  <si>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</si>
  <si>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</si>
  <si>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</si>
  <si>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</si>
  <si>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</si>
  <si>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</si>
  <si>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</si>
  <si>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</si>
  <si>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</si>
  <si>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</si>
  <si>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</si>
  <si>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</si>
  <si>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</si>
  <si>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</si>
  <si>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</si>
  <si>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</si>
  <si>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</si>
  <si>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</si>
  <si>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</si>
  <si>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</si>
  <si>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</si>
  <si>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</si>
  <si>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</si>
  <si>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</si>
  <si>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</si>
  <si>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</si>
  <si>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</si>
  <si>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</si>
  <si>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</si>
  <si>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</si>
  <si>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</si>
  <si>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</si>
  <si>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</si>
  <si>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</si>
  <si>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</si>
  <si>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</si>
  <si>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</si>
  <si>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</si>
  <si>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</si>
  <si>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</si>
  <si>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</si>
  <si>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</si>
  <si>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</si>
  <si>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</si>
  <si>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</si>
  <si>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</si>
  <si>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</si>
  <si>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</si>
  <si>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</si>
  <si>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</si>
  <si>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</si>
  <si>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</si>
  <si>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</si>
  <si>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</si>
  <si>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</si>
  <si>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</si>
  <si>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</si>
  <si>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</si>
  <si>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</si>
  <si>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</si>
  <si>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</si>
  <si>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</si>
  <si>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</si>
  <si>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</si>
  <si>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</si>
  <si>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</si>
  <si>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</si>
  <si>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</si>
  <si>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</si>
  <si>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</si>
  <si>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</si>
  <si>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</si>
  <si>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</si>
  <si>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</si>
  <si>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</si>
  <si>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</si>
  <si>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</si>
  <si>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</si>
  <si>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</si>
  <si>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</si>
  <si>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</si>
  <si>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</si>
  <si>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</si>
  <si>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</si>
  <si>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</si>
  <si>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</si>
  <si>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</si>
  <si>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</si>
  <si>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</si>
  <si>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</si>
  <si>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</si>
  <si>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</si>
  <si>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</si>
  <si>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</si>
  <si>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</si>
  <si>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</si>
  <si>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</si>
  <si>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</si>
  <si>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</si>
  <si>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</si>
  <si>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</si>
  <si>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</si>
  <si>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</si>
  <si>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</si>
  <si>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</si>
  <si>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</si>
  <si>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</si>
  <si>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</si>
  <si>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</si>
  <si>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</si>
  <si>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</si>
  <si>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</si>
  <si>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</si>
  <si>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</si>
  <si>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</si>
  <si>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</si>
  <si>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</si>
  <si>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</si>
  <si>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</si>
  <si>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</si>
  <si>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</si>
  <si>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</si>
  <si>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</si>
  <si>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</si>
  <si>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</si>
  <si>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</si>
  <si>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</si>
  <si>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</si>
  <si>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</si>
  <si>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</si>
  <si>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</si>
  <si>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</si>
  <si>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</si>
  <si>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</si>
  <si>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</si>
  <si>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</si>
  <si>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</si>
  <si>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</si>
  <si>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</si>
  <si>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</si>
  <si>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</si>
  <si>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</si>
  <si>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</si>
  <si>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</si>
  <si>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</si>
  <si>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</si>
  <si>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</si>
  <si>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</si>
  <si>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</si>
  <si>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</si>
  <si>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</si>
  <si>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</si>
  <si>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</si>
  <si>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</si>
  <si>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</si>
  <si>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</si>
  <si>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</si>
  <si>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</si>
  <si>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</si>
  <si>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</si>
  <si>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</si>
  <si>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</si>
  <si>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</si>
  <si>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</si>
  <si>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</si>
  <si>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</si>
  <si>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</si>
  <si>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</si>
  <si>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</si>
  <si>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</si>
  <si>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</si>
  <si>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</si>
  <si>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</si>
  <si>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</si>
  <si>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</si>
  <si>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</si>
  <si>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</si>
  <si>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</si>
  <si>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</si>
  <si>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</si>
  <si>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</si>
  <si>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</si>
  <si>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</si>
  <si>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</si>
  <si>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</si>
  <si>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</si>
  <si>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</si>
  <si>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</si>
  <si>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</si>
  <si>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</si>
  <si>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</si>
  <si>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</si>
  <si>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</si>
  <si>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</si>
  <si>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</si>
  <si>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</si>
  <si>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</si>
  <si>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</si>
  <si>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</si>
  <si>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</si>
  <si>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</si>
  <si>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</si>
  <si>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</si>
  <si>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</si>
  <si>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</si>
  <si>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</si>
  <si>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</si>
  <si>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</si>
  <si>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</si>
  <si>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</si>
  <si>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</si>
  <si>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</si>
  <si>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</si>
  <si>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</si>
  <si>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</si>
  <si>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</si>
  <si>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</si>
  <si>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</si>
  <si>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</si>
  <si>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</si>
  <si>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</si>
  <si>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</si>
  <si>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</si>
  <si>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</si>
  <si>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</si>
  <si>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</si>
  <si>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</si>
  <si>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</si>
  <si>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</si>
  <si>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</si>
  <si>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</si>
  <si>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</si>
  <si>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</si>
  <si>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</si>
  <si>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</si>
  <si>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</si>
  <si>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</si>
  <si>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</si>
  <si>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</si>
  <si>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</si>
  <si>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</si>
  <si>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</si>
  <si>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</si>
  <si>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</si>
  <si>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</si>
  <si>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</si>
  <si>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</si>
  <si>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</si>
  <si>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</si>
  <si>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</si>
  <si>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</si>
  <si>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</si>
  <si>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</si>
  <si>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</si>
  <si>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</si>
  <si>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</si>
  <si>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</si>
  <si>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</si>
  <si>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</si>
  <si>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</si>
  <si>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</si>
  <si>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</si>
  <si>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</si>
  <si>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</si>
  <si>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</si>
  <si>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</si>
  <si>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</si>
  <si>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</si>
  <si>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</si>
  <si>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</si>
  <si>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</si>
  <si>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</si>
  <si>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</si>
  <si>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</si>
  <si>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</si>
  <si>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</si>
  <si>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</si>
  <si>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</si>
  <si>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</si>
  <si>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</si>
  <si>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</si>
  <si>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</si>
  <si>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</si>
  <si>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</si>
  <si>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</si>
  <si>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</si>
  <si>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</si>
  <si>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</si>
  <si>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</si>
  <si>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</si>
  <si>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</si>
  <si>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</si>
  <si>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</si>
  <si>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</si>
  <si>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</si>
  <si>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</si>
  <si>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</si>
  <si>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</si>
  <si>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</si>
  <si>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</si>
  <si>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</si>
  <si>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</si>
  <si>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</si>
  <si>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</si>
  <si>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</si>
  <si>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</si>
  <si>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</si>
  <si>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</si>
  <si>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</si>
  <si>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</si>
  <si>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</si>
  <si>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</si>
  <si>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</si>
  <si>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</si>
  <si>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</si>
  <si>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</si>
  <si>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</si>
  <si>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</si>
  <si>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</si>
  <si>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</si>
  <si>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</si>
  <si>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</si>
  <si>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</si>
  <si>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</si>
  <si>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</si>
  <si>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</si>
  <si>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</si>
  <si>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</si>
  <si>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</si>
  <si>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</si>
  <si>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</si>
  <si>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</si>
  <si>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</si>
  <si>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</si>
  <si>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</si>
  <si>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</si>
  <si>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</si>
  <si>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</si>
  <si>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</si>
  <si>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</si>
  <si>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</si>
  <si>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</si>
  <si>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</si>
  <si>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</si>
  <si>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</si>
  <si>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</si>
  <si>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</si>
  <si>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</si>
  <si>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</si>
  <si>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</si>
  <si>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</si>
  <si>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</si>
  <si>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</si>
  <si>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</si>
  <si>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</si>
  <si>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</si>
  <si>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</si>
  <si>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</si>
  <si>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</si>
  <si>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</si>
  <si>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</si>
  <si>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</si>
  <si>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</si>
  <si>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</si>
  <si>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</si>
  <si>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</si>
  <si>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</si>
  <si>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</si>
  <si>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</si>
  <si>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</si>
  <si>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</si>
  <si>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</si>
  <si>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</si>
  <si>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</si>
  <si>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</si>
  <si>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</si>
  <si>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</si>
  <si>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</si>
  <si>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</si>
  <si>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</si>
  <si>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</si>
  <si>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</si>
  <si>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</si>
  <si>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</si>
  <si>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</si>
  <si>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</si>
  <si>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</si>
  <si>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</si>
  <si>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</si>
  <si>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</si>
  <si>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</si>
  <si>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</si>
  <si>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</si>
  <si>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</si>
  <si>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</si>
  <si>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</si>
  <si>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</si>
  <si>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</si>
  <si>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</si>
  <si>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</si>
  <si>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</si>
  <si>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</si>
  <si>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</si>
  <si>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</si>
  <si>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</si>
  <si>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</si>
  <si>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</si>
  <si>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</si>
  <si>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</si>
  <si>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</si>
  <si>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</si>
  <si>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</si>
  <si>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</si>
  <si>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</si>
  <si>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</si>
  <si>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</si>
  <si>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</si>
  <si>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</si>
  <si>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</si>
  <si>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</si>
  <si>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</si>
  <si>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</si>
  <si>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</si>
  <si>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</si>
  <si>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</si>
  <si>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</si>
  <si>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</si>
  <si>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</si>
  <si>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</si>
  <si>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</si>
  <si>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</si>
  <si>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</si>
  <si>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</si>
  <si>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</si>
  <si>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</si>
  <si>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</si>
  <si>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</si>
  <si>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</si>
  <si>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</si>
  <si>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</si>
  <si>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</si>
  <si>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</si>
  <si>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</si>
  <si>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</si>
  <si>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</si>
  <si>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</si>
  <si>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</si>
  <si>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</si>
  <si>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</si>
  <si>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</si>
  <si>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</si>
  <si>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</si>
  <si>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</si>
  <si>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</si>
  <si>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</si>
  <si>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</si>
  <si>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</si>
  <si>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</si>
  <si>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</si>
  <si>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</si>
  <si>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</si>
  <si>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</si>
  <si>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</si>
  <si>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</si>
  <si>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</si>
  <si>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</si>
  <si>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</si>
  <si>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</si>
  <si>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</si>
  <si>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</si>
  <si>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</si>
  <si>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</si>
  <si>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</si>
  <si>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</si>
  <si>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</si>
  <si>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</si>
  <si>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</si>
  <si>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</si>
  <si>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</si>
  <si>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</si>
  <si>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</si>
  <si>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</si>
  <si>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</si>
  <si>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</si>
  <si>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</si>
  <si>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</si>
  <si>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</si>
  <si>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</si>
  <si>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</si>
  <si>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</si>
  <si>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</si>
  <si>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</si>
  <si>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</si>
  <si>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</si>
  <si>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</si>
  <si>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</si>
  <si>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</si>
  <si>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</si>
  <si>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</si>
  <si>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</si>
  <si>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</si>
  <si>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</si>
  <si>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</si>
  <si>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</si>
  <si>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</si>
  <si>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</si>
  <si>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</si>
  <si>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</si>
  <si>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</si>
  <si>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</si>
  <si>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</si>
  <si>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</si>
  <si>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</si>
  <si>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</si>
  <si>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</si>
  <si>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</si>
  <si>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</si>
  <si>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</si>
  <si>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</si>
  <si>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</si>
  <si>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</si>
  <si>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</si>
  <si>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</si>
  <si>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</si>
  <si>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</si>
  <si>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</si>
  <si>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</si>
  <si>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</si>
  <si>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</si>
  <si>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</si>
  <si>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</si>
  <si>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</si>
  <si>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</si>
  <si>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</si>
  <si>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</si>
  <si>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</si>
  <si>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</si>
  <si>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</si>
  <si>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</si>
  <si>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</si>
  <si>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</si>
  <si>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</si>
  <si>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</si>
  <si>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</si>
  <si>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</si>
  <si>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</si>
  <si>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</si>
  <si>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</si>
  <si>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</si>
  <si>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</si>
  <si>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</si>
  <si>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</si>
  <si>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</si>
  <si>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</si>
  <si>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</si>
  <si>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</si>
  <si>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</si>
  <si>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</si>
  <si>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</si>
  <si>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</si>
  <si>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</si>
  <si>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</si>
  <si>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</si>
  <si>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</si>
  <si>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</si>
  <si>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</si>
  <si>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</si>
  <si>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</si>
  <si>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</si>
  <si>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</si>
  <si>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</si>
  <si>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</si>
  <si>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</si>
  <si>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</si>
  <si>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</si>
  <si>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</si>
  <si>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</si>
  <si>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</si>
  <si>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</si>
  <si>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</si>
  <si>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</si>
  <si>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</si>
  <si>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</si>
  <si>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</si>
  <si>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</si>
  <si>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</si>
  <si>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</si>
  <si>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</si>
  <si>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</si>
  <si>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</si>
  <si>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</si>
  <si>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</si>
  <si>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</si>
  <si>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</si>
  <si>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</si>
  <si>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</si>
  <si>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</si>
  <si>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</si>
  <si>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</si>
  <si>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</si>
  <si>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</si>
  <si>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</si>
  <si>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</si>
  <si>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</si>
  <si>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</si>
  <si>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</si>
  <si>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</si>
  <si>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</si>
  <si>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</si>
  <si>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</si>
  <si>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</si>
  <si>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</si>
  <si>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</si>
  <si>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</si>
  <si>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</si>
  <si>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</si>
  <si>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</si>
  <si>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</si>
  <si>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</si>
  <si>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</si>
  <si>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</si>
  <si>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</si>
  <si>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</si>
  <si>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</si>
  <si>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</si>
  <si>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</si>
  <si>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</si>
  <si>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</si>
  <si>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</si>
  <si>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</si>
  <si>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</si>
  <si>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</si>
  <si>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</si>
  <si>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</si>
  <si>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</si>
  <si>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</si>
  <si>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</si>
  <si>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</si>
  <si>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</si>
  <si>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</si>
  <si>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</si>
  <si>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</si>
  <si>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</si>
  <si>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</si>
  <si>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</si>
  <si>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</si>
  <si>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</si>
  <si>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</si>
  <si>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</si>
  <si>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</si>
  <si>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</si>
  <si>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</si>
  <si>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</si>
  <si>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</si>
  <si>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</si>
  <si>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</si>
  <si>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</si>
  <si>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</si>
  <si>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</si>
  <si>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</si>
  <si>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</si>
  <si>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</si>
  <si>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</si>
  <si>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</si>
  <si>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</si>
  <si>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</si>
  <si>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</si>
  <si>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</si>
  <si>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</si>
  <si>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</si>
  <si>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</si>
  <si>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</si>
  <si>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</si>
  <si>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</si>
  <si>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</si>
  <si>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</si>
  <si>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</si>
  <si>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</si>
  <si>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</si>
  <si>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</si>
  <si>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</si>
  <si>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</si>
  <si>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</si>
  <si>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</si>
  <si>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</si>
  <si>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</si>
  <si>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</si>
  <si>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</si>
  <si>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</si>
  <si>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</si>
  <si>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</si>
  <si>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</si>
  <si>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</si>
  <si>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</si>
  <si>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</si>
  <si>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</si>
  <si>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</si>
  <si>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</si>
  <si>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</si>
  <si>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</si>
  <si>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</si>
  <si>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</si>
  <si>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</si>
  <si>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</si>
  <si>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</si>
  <si>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</si>
  <si>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</si>
  <si>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</si>
  <si>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</si>
  <si>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</si>
  <si>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</si>
  <si>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</si>
  <si>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</si>
  <si>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</si>
  <si>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</si>
  <si>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</si>
  <si>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</si>
  <si>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</si>
  <si>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</si>
  <si>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</si>
  <si>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</si>
  <si>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</si>
  <si>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</si>
  <si>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</si>
  <si>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</si>
  <si>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</si>
  <si>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</si>
  <si>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</si>
  <si>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</si>
  <si>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</si>
  <si>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</si>
  <si>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</si>
  <si>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</si>
  <si>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</si>
  <si>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</si>
  <si>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</si>
  <si>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</si>
  <si>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</si>
  <si>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</si>
  <si>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</si>
  <si>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</si>
  <si>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</si>
  <si>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</si>
  <si>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</si>
  <si>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</si>
  <si>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</si>
  <si>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</si>
  <si>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</si>
  <si>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</si>
  <si>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</si>
  <si>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</si>
  <si>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</si>
  <si>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</si>
  <si>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</si>
  <si>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</si>
  <si>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</si>
  <si>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</si>
  <si>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</si>
  <si>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</si>
  <si>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</si>
  <si>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</si>
  <si>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</si>
  <si>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</si>
  <si>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</si>
  <si>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</si>
  <si>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</si>
  <si>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</si>
  <si>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</si>
  <si>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</si>
  <si>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</si>
  <si>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</si>
  <si>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</si>
  <si>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</si>
  <si>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</si>
  <si>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</si>
  <si>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</si>
  <si>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</si>
  <si>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</si>
  <si>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</si>
  <si>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</si>
  <si>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</si>
  <si>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</si>
  <si>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</si>
  <si>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</si>
  <si>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</si>
  <si>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</si>
  <si>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</si>
  <si>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</si>
  <si>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</si>
  <si>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</si>
  <si>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</si>
  <si>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</si>
  <si>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</si>
  <si>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</si>
  <si>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</si>
  <si>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</si>
  <si>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</si>
  <si>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</si>
  <si>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</si>
  <si>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</si>
  <si>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</si>
  <si>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</si>
  <si>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</si>
  <si>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</si>
  <si>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</si>
  <si>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</si>
  <si>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</si>
  <si>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</si>
  <si>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</si>
  <si>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</si>
  <si>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</si>
  <si>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</si>
  <si>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</si>
  <si>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</si>
  <si>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</si>
  <si>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</si>
  <si>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</si>
  <si>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</si>
  <si>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</si>
  <si>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</si>
  <si>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</si>
  <si>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</si>
  <si>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</si>
  <si>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</si>
  <si>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</si>
  <si>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</si>
  <si>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</si>
  <si>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</si>
  <si>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</si>
  <si>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</si>
  <si>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</si>
  <si>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</si>
  <si>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</si>
  <si>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</si>
  <si>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</si>
  <si>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</si>
  <si>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</si>
  <si>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</si>
  <si>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</si>
  <si>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</si>
  <si>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</si>
  <si>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</si>
  <si>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</si>
  <si>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</si>
  <si>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</si>
  <si>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</si>
  <si>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</si>
  <si>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</si>
  <si>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</si>
  <si>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</si>
  <si>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</si>
  <si>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</si>
  <si>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</si>
  <si>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</si>
  <si>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</si>
  <si>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</si>
  <si>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</si>
  <si>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</si>
  <si>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</si>
  <si>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</si>
  <si>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</si>
  <si>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</si>
  <si>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</si>
  <si>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</si>
  <si>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</si>
  <si>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</si>
  <si>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</si>
  <si>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</si>
  <si>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</si>
  <si>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</si>
  <si>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</si>
  <si>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</si>
  <si>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</si>
  <si>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</si>
  <si>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</si>
  <si>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</si>
  <si>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</si>
  <si>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</si>
  <si>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</si>
  <si>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</si>
  <si>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</si>
  <si>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</si>
  <si>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</si>
  <si>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</si>
  <si>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</si>
  <si>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</si>
  <si>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</si>
  <si>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</si>
  <si>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</si>
  <si>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</si>
  <si>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</si>
  <si>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</si>
  <si>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</si>
  <si>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</si>
  <si>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</si>
  <si>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</si>
  <si>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</si>
  <si>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</si>
  <si>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</si>
  <si>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</si>
  <si>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</si>
  <si>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</si>
  <si>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</si>
  <si>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</si>
  <si>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</si>
  <si>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</si>
  <si>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</si>
  <si>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</si>
  <si>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</si>
  <si>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</si>
  <si>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</si>
  <si>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</si>
  <si>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</si>
  <si>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</si>
  <si>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</si>
  <si>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</si>
  <si>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</si>
  <si>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</si>
  <si>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</si>
  <si>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</si>
  <si>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</si>
  <si>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</si>
  <si>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</si>
  <si>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</si>
  <si>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</si>
  <si>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</si>
  <si>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</si>
  <si>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</si>
  <si>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</si>
  <si>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</si>
  <si>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</si>
  <si>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</si>
  <si>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</si>
  <si>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</si>
  <si>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</si>
  <si>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</si>
  <si>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</si>
  <si>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</si>
  <si>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</si>
  <si>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</si>
  <si>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</si>
  <si>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</si>
  <si>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</si>
  <si>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</si>
  <si>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</si>
  <si>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</si>
  <si>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</si>
  <si>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</si>
  <si>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</si>
  <si>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</si>
  <si>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</si>
  <si>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</si>
  <si>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</si>
  <si>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</si>
  <si>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</si>
  <si>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</si>
  <si>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</si>
  <si>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</si>
  <si>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</si>
  <si>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</si>
  <si>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</si>
  <si>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</si>
  <si>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</si>
  <si>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</si>
  <si>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</si>
  <si>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</si>
  <si>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</si>
  <si>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</si>
  <si>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</si>
  <si>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</si>
  <si>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</si>
  <si>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</si>
  <si>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</si>
  <si>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</si>
  <si>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</si>
  <si>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</si>
  <si>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</si>
  <si>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</si>
  <si>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</si>
  <si>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</si>
  <si>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</si>
  <si>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</si>
  <si>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</si>
  <si>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</si>
  <si>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</si>
  <si>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</si>
  <si>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</si>
  <si>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</si>
  <si>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</si>
  <si>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</si>
  <si>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</si>
  <si>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</si>
  <si>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</si>
  <si>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</si>
  <si>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</si>
  <si>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</si>
  <si>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</si>
  <si>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</si>
  <si>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</si>
  <si>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</si>
  <si>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</si>
  <si>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</si>
  <si>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</si>
  <si>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</si>
  <si>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</si>
  <si>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</si>
  <si>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</si>
  <si>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</si>
  <si>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</si>
  <si>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</si>
  <si>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</si>
  <si>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</si>
  <si>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</si>
  <si>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</si>
  <si>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</si>
  <si>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</si>
  <si>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</si>
  <si>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</si>
  <si>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</si>
  <si>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</si>
  <si>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</si>
  <si>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</si>
  <si>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</si>
  <si>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</si>
  <si>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</si>
  <si>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</si>
  <si>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</si>
  <si>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</si>
  <si>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</si>
  <si>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</si>
  <si>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</si>
  <si>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</si>
  <si>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</si>
  <si>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</si>
  <si>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</si>
  <si>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</si>
  <si>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</si>
  <si>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</si>
  <si>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</si>
  <si>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</si>
  <si>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</si>
  <si>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</si>
  <si>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</si>
  <si>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</si>
  <si>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</si>
  <si>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</si>
  <si>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</si>
  <si>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</si>
  <si>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</si>
  <si>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</si>
  <si>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</si>
  <si>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</si>
  <si>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</si>
  <si>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</si>
  <si>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</si>
  <si>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</si>
  <si>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</si>
  <si>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</si>
  <si>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</si>
  <si>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</si>
  <si>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</si>
  <si>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</si>
  <si>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</si>
  <si>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</si>
  <si>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</si>
  <si>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</si>
  <si>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</si>
  <si>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</si>
  <si>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</si>
  <si>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</si>
  <si>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</si>
  <si>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</si>
  <si>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</si>
  <si>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</si>
  <si>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</si>
  <si>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</si>
  <si>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</si>
  <si>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</si>
  <si>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</si>
  <si>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</si>
  <si>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</si>
  <si>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</si>
  <si>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</si>
  <si>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</si>
  <si>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</si>
  <si>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</si>
  <si>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</si>
  <si>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</si>
  <si>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</si>
  <si>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</si>
  <si>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</si>
  <si>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</si>
  <si>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</si>
  <si>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</si>
  <si>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</si>
  <si>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</si>
  <si>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</si>
  <si>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</si>
  <si>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</si>
  <si>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</si>
  <si>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</si>
  <si>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</si>
  <si>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</si>
  <si>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</si>
  <si>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</si>
  <si>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</si>
  <si>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</si>
  <si>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</si>
  <si>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</si>
  <si>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</si>
  <si>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</si>
  <si>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</si>
  <si>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</si>
  <si>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</si>
  <si>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</si>
  <si>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</si>
  <si>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</si>
  <si>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</si>
  <si>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</si>
  <si>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</si>
  <si>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</si>
  <si>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</si>
  <si>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</si>
  <si>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</si>
  <si>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</si>
  <si>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</si>
  <si>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</si>
  <si>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</si>
  <si>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</si>
  <si>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</si>
  <si>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</si>
  <si>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</si>
  <si>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</si>
  <si>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</si>
  <si>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</si>
  <si>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</si>
  <si>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</si>
  <si>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</si>
  <si>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</si>
  <si>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</si>
  <si>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</si>
  <si>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</si>
  <si>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</si>
  <si>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</si>
  <si>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</si>
  <si>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</si>
  <si>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</si>
  <si>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</si>
  <si>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</si>
  <si>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</si>
  <si>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</si>
  <si>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</si>
  <si>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</si>
  <si>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</si>
  <si>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</si>
  <si>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</si>
  <si>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</si>
  <si>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</si>
  <si>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</si>
  <si>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</si>
  <si>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</si>
  <si>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</si>
  <si>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</si>
  <si>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</si>
  <si>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</si>
  <si>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</si>
  <si>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</si>
  <si>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</si>
  <si>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</si>
  <si>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</si>
  <si>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</si>
  <si>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</si>
  <si>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</si>
  <si>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</si>
  <si>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</si>
  <si>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</si>
  <si>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</si>
  <si>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</si>
  <si>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</si>
  <si>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</si>
  <si>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</si>
  <si>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</si>
  <si>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</si>
  <si>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</si>
  <si>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</si>
  <si>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</si>
  <si>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</si>
  <si>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</si>
  <si>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</si>
  <si>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</si>
  <si>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</si>
  <si>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</si>
  <si>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</si>
  <si>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</si>
  <si>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</si>
  <si>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</si>
  <si>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</si>
  <si>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</si>
  <si>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</si>
  <si>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</si>
  <si>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</si>
  <si>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</si>
  <si>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</si>
  <si>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</si>
  <si>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</si>
  <si>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</si>
  <si>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</si>
  <si>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</si>
  <si>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</si>
  <si>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</si>
  <si>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</si>
  <si>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</si>
  <si>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</si>
  <si>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</si>
  <si>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</si>
  <si>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</si>
  <si>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</si>
  <si>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</si>
  <si>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</si>
  <si>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</si>
  <si>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</si>
  <si>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</si>
  <si>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</si>
  <si>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</si>
  <si>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</si>
  <si>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</si>
  <si>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</si>
  <si>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</si>
  <si>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</si>
  <si>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</si>
  <si>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</si>
  <si>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</si>
  <si>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</si>
  <si>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</si>
  <si>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</si>
  <si>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</si>
  <si>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</si>
  <si>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</si>
  <si>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</si>
  <si>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</si>
  <si>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</si>
  <si>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</si>
  <si>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</si>
  <si>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</si>
  <si>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</si>
  <si>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</si>
  <si>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</si>
  <si>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</si>
  <si>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</si>
  <si>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</si>
  <si>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</si>
  <si>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</si>
  <si>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</si>
  <si>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</si>
  <si>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</si>
  <si>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</si>
  <si>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</si>
  <si>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</si>
  <si>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</si>
  <si>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</si>
  <si>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</si>
  <si>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</si>
  <si>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</si>
  <si>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</si>
  <si>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</si>
  <si>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</si>
  <si>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</si>
  <si>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</si>
  <si>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</si>
  <si>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</si>
  <si>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</si>
  <si>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</si>
  <si>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</si>
  <si>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</si>
  <si>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</si>
  <si>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</si>
  <si>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</si>
  <si>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</si>
  <si>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</si>
  <si>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</si>
  <si>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</si>
  <si>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</si>
  <si>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</si>
  <si>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</si>
  <si>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</si>
  <si>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</si>
  <si>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</si>
  <si>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</si>
  <si>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</si>
  <si>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</si>
  <si>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</si>
  <si>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</si>
  <si>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</si>
  <si>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</si>
  <si>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</si>
  <si>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</si>
  <si>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</si>
  <si>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</si>
  <si>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</si>
  <si>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</si>
  <si>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</si>
  <si>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</si>
  <si>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</si>
  <si>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</si>
  <si>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</si>
  <si>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</si>
  <si>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</si>
  <si>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</si>
  <si>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</si>
  <si>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</si>
  <si>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</si>
  <si>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</si>
  <si>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</si>
  <si>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</si>
  <si>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</si>
  <si>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</si>
  <si>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</si>
  <si>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</si>
  <si>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</si>
  <si>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</si>
  <si>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</si>
  <si>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</si>
  <si>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</si>
  <si>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</si>
  <si>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</si>
  <si>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</si>
  <si>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</si>
  <si>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</si>
  <si>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</si>
  <si>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</si>
  <si>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</si>
  <si>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</si>
  <si>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</si>
  <si>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</si>
  <si>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</si>
  <si>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</si>
  <si>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</si>
  <si>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</si>
  <si>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</si>
  <si>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</si>
  <si>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</si>
  <si>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</si>
  <si>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</si>
  <si>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</si>
  <si>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</si>
  <si>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</si>
  <si>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</si>
  <si>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</si>
  <si>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</si>
  <si>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</si>
  <si>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</si>
  <si>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</si>
  <si>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</si>
  <si>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</si>
  <si>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</si>
  <si>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</si>
  <si>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</si>
  <si>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</si>
  <si>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</si>
  <si>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</si>
  <si>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</si>
  <si>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</si>
  <si>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</si>
  <si>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</si>
  <si>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</si>
  <si>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</si>
  <si>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</si>
  <si>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</si>
  <si>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</si>
  <si>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</si>
  <si>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</si>
  <si>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</si>
  <si>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</si>
  <si>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</si>
  <si>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</si>
  <si>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</si>
  <si>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</si>
  <si>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</si>
  <si>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</si>
  <si>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</si>
  <si>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</si>
  <si>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</si>
  <si>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</si>
  <si>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</si>
  <si>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</si>
  <si>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</si>
  <si>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</si>
  <si>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</si>
  <si>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</si>
  <si>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</si>
  <si>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</si>
  <si>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</si>
  <si>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</si>
  <si>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</si>
  <si>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</si>
  <si>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</si>
  <si>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</si>
  <si>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</si>
  <si>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</si>
  <si>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</si>
  <si>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</si>
  <si>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</si>
  <si>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</si>
  <si>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</si>
  <si>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</si>
  <si>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</si>
  <si>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</si>
  <si>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</si>
  <si>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</si>
  <si>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</si>
  <si>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</si>
  <si>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</si>
  <si>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</si>
  <si>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</si>
  <si>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</si>
  <si>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</si>
  <si>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</si>
  <si>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</si>
  <si>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</si>
  <si>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</si>
  <si>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</si>
  <si>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</si>
  <si>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</si>
  <si>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</si>
  <si>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</si>
  <si>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</si>
  <si>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</si>
  <si>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</si>
  <si>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</si>
  <si>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</si>
  <si>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</si>
  <si>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</si>
  <si>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</si>
  <si>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</si>
  <si>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</si>
  <si>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</si>
  <si>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</si>
  <si>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</si>
  <si>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</si>
  <si>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</si>
  <si>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</si>
  <si>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</si>
  <si>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</si>
  <si>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</si>
  <si>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</si>
  <si>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</si>
  <si>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</si>
  <si>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</si>
  <si>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</si>
  <si>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</si>
  <si>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</si>
  <si>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</si>
  <si>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</si>
  <si>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</si>
  <si>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</si>
  <si>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</si>
  <si>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</si>
  <si>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</si>
  <si>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</si>
  <si>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</si>
  <si>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</si>
  <si>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</si>
  <si>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</si>
  <si>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</si>
  <si>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</si>
  <si>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</si>
  <si>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</si>
  <si>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</si>
  <si>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</si>
  <si>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</si>
  <si>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</si>
  <si>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</si>
  <si>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</si>
  <si>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</si>
  <si>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</si>
  <si>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</si>
  <si>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</si>
  <si>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</si>
  <si>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</si>
  <si>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</si>
  <si>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</si>
  <si>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</si>
  <si>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</si>
  <si>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</si>
  <si>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</si>
  <si>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</si>
  <si>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</si>
  <si>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</si>
  <si>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</si>
  <si>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</si>
  <si>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</si>
  <si>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</si>
  <si>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</si>
  <si>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</si>
  <si>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</si>
  <si>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</si>
  <si>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</si>
  <si>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</si>
  <si>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</si>
  <si>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</si>
  <si>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</si>
  <si>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</si>
  <si>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</si>
  <si>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</si>
  <si>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</si>
  <si>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</si>
  <si>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</si>
  <si>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</si>
  <si>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</si>
  <si>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</si>
  <si>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</si>
  <si>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</si>
  <si>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</si>
  <si>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</si>
  <si>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</si>
  <si>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</si>
  <si>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</si>
  <si>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</si>
  <si>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</si>
  <si>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</si>
  <si>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</si>
  <si>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</si>
  <si>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</si>
  <si>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</si>
  <si>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</si>
  <si>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</si>
  <si>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</si>
  <si>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</si>
  <si>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</si>
  <si>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</si>
  <si>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</si>
  <si>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</si>
  <si>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</si>
  <si>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</si>
  <si>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</si>
  <si>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</si>
  <si>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</si>
  <si>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</si>
  <si>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</si>
  <si>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</si>
  <si>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</si>
  <si>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</si>
  <si>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</si>
  <si>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</si>
  <si>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</si>
  <si>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</si>
  <si>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</si>
  <si>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</si>
  <si>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</si>
  <si>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</si>
  <si>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</si>
  <si>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</si>
  <si>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</si>
  <si>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</si>
  <si>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</si>
  <si>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</si>
  <si>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</si>
  <si>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</si>
  <si>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</si>
  <si>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</si>
  <si>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</si>
  <si>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</si>
  <si>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</si>
  <si>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</si>
  <si>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</si>
  <si>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</si>
  <si>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</si>
  <si>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</si>
  <si>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</si>
  <si>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</si>
  <si>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</si>
  <si>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</si>
  <si>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</si>
  <si>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</si>
  <si>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</si>
  <si>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</si>
  <si>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</si>
  <si>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</si>
  <si>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</si>
  <si>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</si>
  <si>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</si>
  <si>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</si>
  <si>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</si>
  <si>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</si>
  <si>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</si>
  <si>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</si>
  <si>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</si>
  <si>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</si>
  <si>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</si>
  <si>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</si>
  <si>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</si>
  <si>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</si>
  <si>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</si>
  <si>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</si>
  <si>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</si>
  <si>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</si>
  <si>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</si>
  <si>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</si>
  <si>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</si>
  <si>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</si>
  <si>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</si>
  <si>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</si>
  <si>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</si>
  <si>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</si>
  <si>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</si>
  <si>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</si>
  <si>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</si>
  <si>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</si>
  <si>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</si>
  <si>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</si>
  <si>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</si>
  <si>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</si>
  <si>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</si>
  <si>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</si>
  <si>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</si>
  <si>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</si>
  <si>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</si>
  <si>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</si>
  <si>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</si>
  <si>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</si>
  <si>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</si>
  <si>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</si>
  <si>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</si>
  <si>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</si>
  <si>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</si>
  <si>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</si>
  <si>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</si>
  <si>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</si>
  <si>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</si>
  <si>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</si>
  <si>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</si>
  <si>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</si>
  <si>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</si>
  <si>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</si>
  <si>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</si>
  <si>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</si>
  <si>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</si>
  <si>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</si>
  <si>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</si>
  <si>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</si>
  <si>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</si>
  <si>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</si>
  <si>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</si>
  <si>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</si>
  <si>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</si>
  <si>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</si>
  <si>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</si>
  <si>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</si>
  <si>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</si>
  <si>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</si>
  <si>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</si>
  <si>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</si>
  <si>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</si>
  <si>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</si>
  <si>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</si>
  <si>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</si>
  <si>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</si>
  <si>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</si>
  <si>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</si>
  <si>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</si>
  <si>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</si>
  <si>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</si>
  <si>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</si>
  <si>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</si>
  <si>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</si>
  <si>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</si>
  <si>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</si>
  <si>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</si>
  <si>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</si>
  <si>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</si>
  <si>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</si>
  <si>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</si>
  <si>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</si>
  <si>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</si>
  <si>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</si>
  <si>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</si>
  <si>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</si>
  <si>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</si>
  <si>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</si>
  <si>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</si>
  <si>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</si>
  <si>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</si>
  <si>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</si>
  <si>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</si>
  <si>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</si>
  <si>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</si>
  <si>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</si>
  <si>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</si>
  <si>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</si>
  <si>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</si>
  <si>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</si>
  <si>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</si>
  <si>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</si>
  <si>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</si>
  <si>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</si>
  <si>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</si>
  <si>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</si>
  <si>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</si>
  <si>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</si>
  <si>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</si>
  <si>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</si>
  <si>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</si>
  <si>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</si>
  <si>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</si>
  <si>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</si>
  <si>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</si>
  <si>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</si>
  <si>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</si>
  <si>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</si>
  <si>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</si>
  <si>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</si>
  <si>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</si>
  <si>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</si>
  <si>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</si>
  <si>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</si>
  <si>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</si>
  <si>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</si>
  <si>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</si>
  <si>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</si>
  <si>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</si>
  <si>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</si>
  <si>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</si>
  <si>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</si>
  <si>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</si>
  <si>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</si>
  <si>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</si>
  <si>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</si>
  <si>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</si>
  <si>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</si>
  <si>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</si>
  <si>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</si>
  <si>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</si>
  <si>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</si>
  <si>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</si>
  <si>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</si>
  <si>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</si>
  <si>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</si>
  <si>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</si>
  <si>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</si>
  <si>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</si>
  <si>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</si>
  <si>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</si>
  <si>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</si>
  <si>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</si>
  <si>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</si>
  <si>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</si>
  <si>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</si>
  <si>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</si>
  <si>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</si>
  <si>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</si>
  <si>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</si>
  <si>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</si>
  <si>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</si>
  <si>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</si>
  <si>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</si>
  <si>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</si>
  <si>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</si>
  <si>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</si>
  <si>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</si>
  <si>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</si>
  <si>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</si>
  <si>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</si>
  <si>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</si>
  <si>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</si>
  <si>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</si>
  <si>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</si>
  <si>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</si>
  <si>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</si>
  <si>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</si>
  <si>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</si>
  <si>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</si>
  <si>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</si>
  <si>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</si>
  <si>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</si>
  <si>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</si>
  <si>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</si>
  <si>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</si>
  <si>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</si>
  <si>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</si>
  <si>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</si>
  <si>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</si>
  <si>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</si>
  <si>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</si>
  <si>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</si>
  <si>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</si>
  <si>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</si>
  <si>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</si>
  <si>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</si>
  <si>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</si>
  <si>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</si>
  <si>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</si>
  <si>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</si>
  <si>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</si>
  <si>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</si>
  <si>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</si>
  <si>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</si>
  <si>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</si>
  <si>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</si>
  <si>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</si>
  <si>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</si>
  <si>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</si>
  <si>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</si>
  <si>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</si>
  <si>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</si>
  <si>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</si>
  <si>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</si>
  <si>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</si>
  <si>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</si>
  <si>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</si>
  <si>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</si>
  <si>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</si>
  <si>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</si>
  <si>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</si>
  <si>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</si>
  <si>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</si>
  <si>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</si>
  <si>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</si>
  <si>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</si>
  <si>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</si>
  <si>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</si>
  <si>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</si>
  <si>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</si>
  <si>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</si>
  <si>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</si>
  <si>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</si>
  <si>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</si>
  <si>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</si>
  <si>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</si>
  <si>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</si>
  <si>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</si>
  <si>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</si>
  <si>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</si>
  <si>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</si>
  <si>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</si>
  <si>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</si>
  <si>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</si>
  <si>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</si>
  <si>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</si>
  <si>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</si>
  <si>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</si>
  <si>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</si>
  <si>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</si>
  <si>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</si>
  <si>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</si>
  <si>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</si>
  <si>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</si>
  <si>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</si>
  <si>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</si>
  <si>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</si>
  <si>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</si>
  <si>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</si>
  <si>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</si>
  <si>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</si>
  <si>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</si>
  <si>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</si>
  <si>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</si>
  <si>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</si>
  <si>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</si>
  <si>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</si>
  <si>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</si>
  <si>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</si>
  <si>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</si>
  <si>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</si>
  <si>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</si>
  <si>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</si>
  <si>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</si>
  <si>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</si>
  <si>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</si>
  <si>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</si>
  <si>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</si>
  <si>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</si>
  <si>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</si>
  <si>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</si>
  <si>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</si>
  <si>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</si>
  <si>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</si>
  <si>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</si>
  <si>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</si>
  <si>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</si>
  <si>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</si>
  <si>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</si>
  <si>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</si>
  <si>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</si>
  <si>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</si>
  <si>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</si>
  <si>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</si>
  <si>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</si>
  <si>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</si>
  <si>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</si>
  <si>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</si>
  <si>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</si>
  <si>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</si>
  <si>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</si>
  <si>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</si>
  <si>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</si>
  <si>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</si>
  <si>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</si>
  <si>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</si>
  <si>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</si>
  <si>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</si>
  <si>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</si>
  <si>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</si>
  <si>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</si>
  <si>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</si>
  <si>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</si>
  <si>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</si>
  <si>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</si>
  <si>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</si>
  <si>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</si>
  <si>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</si>
  <si>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</si>
  <si>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</si>
  <si>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</si>
  <si>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</si>
  <si>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</si>
  <si>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</si>
  <si>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</si>
  <si>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</si>
  <si>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</si>
  <si>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</si>
  <si>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</si>
  <si>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</si>
  <si>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</si>
  <si>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</si>
  <si>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</si>
  <si>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</si>
  <si>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</si>
  <si>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</si>
  <si>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</si>
  <si>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</si>
  <si>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</si>
  <si>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</si>
  <si>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</si>
  <si>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</si>
  <si>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</si>
  <si>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</si>
  <si>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</si>
  <si>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</si>
  <si>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</si>
  <si>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</si>
  <si>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</si>
  <si>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</si>
  <si>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</si>
  <si>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</si>
  <si>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</si>
  <si>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</si>
  <si>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</si>
  <si>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</si>
  <si>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</si>
  <si>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</si>
  <si>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</si>
  <si>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</si>
  <si>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</si>
  <si>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</si>
  <si>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</si>
  <si>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</si>
  <si>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</si>
  <si>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</si>
  <si>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</si>
  <si>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</si>
  <si>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</si>
  <si>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</si>
  <si>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</si>
  <si>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</si>
  <si>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</si>
  <si>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</si>
  <si>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</si>
  <si>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</si>
  <si>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</si>
  <si>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</si>
  <si>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</si>
  <si>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</si>
  <si>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</si>
  <si>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</si>
  <si>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</si>
  <si>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</si>
  <si>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</si>
  <si>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</si>
  <si>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</si>
  <si>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</si>
  <si>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</si>
  <si>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</si>
  <si>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</si>
  <si>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</si>
  <si>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</si>
  <si>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</si>
  <si>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</si>
  <si>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</si>
  <si>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</si>
  <si>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</si>
  <si>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</si>
  <si>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</si>
  <si>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</si>
  <si>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</si>
  <si>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</si>
  <si>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</si>
  <si>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</si>
  <si>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</si>
  <si>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</si>
  <si>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</si>
  <si>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</si>
  <si>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</si>
  <si>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</si>
  <si>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</si>
  <si>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</si>
  <si>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</si>
  <si>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</si>
  <si>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</si>
  <si>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</si>
  <si>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</si>
  <si>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</si>
  <si>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</si>
  <si>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</si>
  <si>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</si>
  <si>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</si>
  <si>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</si>
  <si>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</si>
  <si>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</si>
  <si>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</si>
  <si>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</si>
  <si>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</si>
  <si>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</si>
  <si>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</si>
  <si>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</si>
  <si>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</si>
  <si>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</si>
  <si>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</si>
  <si>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</si>
  <si>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</si>
  <si>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</si>
  <si>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</si>
  <si>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</si>
  <si>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</si>
  <si>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</si>
  <si>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</si>
  <si>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</si>
  <si>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</si>
  <si>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</si>
  <si>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</si>
  <si>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</si>
  <si>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</si>
  <si>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</si>
  <si>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</si>
  <si>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</si>
  <si>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</si>
  <si>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</si>
  <si>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</si>
  <si>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</si>
  <si>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</si>
  <si>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</si>
  <si>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</si>
  <si>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</si>
  <si>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</si>
  <si>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</si>
  <si>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</si>
  <si>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</si>
  <si>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</si>
  <si>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</si>
  <si>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</si>
  <si>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</si>
  <si>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</si>
  <si>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</si>
  <si>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</si>
  <si>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</si>
  <si>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</si>
  <si>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</si>
  <si>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</si>
  <si>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</si>
  <si>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</si>
  <si>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</si>
  <si>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</si>
  <si>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</si>
  <si>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</si>
  <si>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</si>
  <si>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</si>
  <si>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</si>
  <si>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</si>
  <si>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</si>
  <si>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</si>
  <si>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</si>
  <si>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</si>
  <si>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</si>
  <si>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</si>
  <si>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</si>
  <si>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</si>
  <si>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</si>
  <si>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</si>
  <si>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</si>
  <si>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</si>
  <si>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</si>
  <si>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</si>
  <si>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</si>
  <si>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</si>
  <si>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</si>
  <si>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</si>
  <si>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</si>
  <si>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</si>
  <si>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</si>
  <si>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</si>
  <si>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</si>
  <si>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</si>
  <si>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</si>
  <si>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</si>
  <si>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</si>
  <si>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</si>
  <si>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</si>
  <si>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</si>
  <si>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</si>
  <si>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</si>
  <si>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</si>
  <si>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</si>
  <si>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</si>
  <si>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</si>
  <si>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</si>
  <si>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</si>
  <si>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</si>
  <si>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</si>
  <si>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</si>
  <si>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</si>
  <si>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</si>
  <si>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</si>
  <si>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</si>
  <si>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</si>
  <si>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</si>
  <si>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</si>
  <si>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</si>
  <si>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</si>
  <si>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</si>
  <si>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</si>
  <si>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</si>
  <si>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</si>
  <si>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</si>
  <si>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</si>
  <si>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</si>
  <si>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</si>
  <si>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</si>
  <si>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</si>
  <si>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</si>
  <si>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</si>
  <si>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</si>
  <si>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</si>
  <si>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</si>
  <si>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</si>
  <si>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</si>
  <si>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</si>
  <si>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</si>
  <si>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</si>
  <si>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</si>
  <si>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</si>
  <si>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</si>
  <si>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</si>
  <si>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</si>
  <si>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</si>
  <si>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</si>
  <si>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</si>
  <si>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</si>
  <si>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</si>
  <si>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</si>
  <si>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</si>
  <si>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</si>
  <si>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</si>
  <si>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</si>
  <si>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</si>
  <si>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</si>
  <si>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</si>
  <si>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</si>
  <si>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</si>
  <si>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</si>
  <si>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</si>
  <si>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</si>
  <si>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</si>
  <si>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</si>
  <si>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</si>
  <si>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</si>
  <si>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</si>
  <si>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</si>
  <si>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</si>
  <si>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</si>
  <si>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</si>
  <si>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</si>
  <si>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</si>
  <si>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</si>
  <si>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</si>
  <si>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</si>
  <si>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</si>
  <si>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</si>
  <si>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</si>
  <si>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</si>
  <si>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</si>
  <si>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</si>
  <si>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</si>
  <si>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</si>
  <si>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</si>
  <si>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</si>
  <si>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</si>
  <si>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</si>
  <si>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</si>
  <si>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</si>
  <si>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</si>
  <si>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</si>
  <si>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</si>
  <si>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</si>
  <si>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</si>
  <si>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</si>
  <si>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</si>
  <si>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</si>
  <si>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</si>
  <si>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</si>
  <si>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</si>
  <si>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</si>
  <si>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</si>
  <si>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</si>
  <si>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</si>
  <si>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</si>
  <si>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</si>
  <si>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</si>
  <si>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</si>
  <si>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</si>
  <si>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</si>
  <si>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</si>
  <si>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</si>
  <si>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</si>
  <si>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</si>
  <si>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</si>
  <si>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</si>
  <si>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</si>
  <si>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</si>
  <si>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</si>
  <si>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</si>
  <si>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</si>
  <si>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</si>
  <si>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</si>
  <si>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</si>
  <si>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</si>
  <si>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</si>
  <si>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</si>
  <si>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</si>
  <si>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</si>
  <si>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</si>
  <si>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</si>
  <si>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</si>
  <si>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</si>
  <si>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</si>
  <si>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</si>
  <si>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</si>
  <si>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</si>
  <si>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</si>
  <si>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</si>
  <si>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</si>
  <si>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</si>
  <si>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</si>
  <si>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</si>
  <si>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</si>
  <si>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</si>
  <si>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</si>
  <si>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</si>
  <si>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</si>
  <si>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</si>
  <si>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</si>
  <si>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</si>
  <si>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</si>
  <si>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</si>
  <si>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</si>
  <si>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</si>
  <si>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</si>
  <si>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</si>
  <si>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</si>
  <si>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</si>
  <si>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</si>
  <si>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</si>
  <si>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</si>
  <si>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</si>
  <si>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</si>
  <si>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</si>
  <si>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</si>
  <si>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</si>
  <si>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</si>
  <si>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</si>
  <si>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</si>
  <si>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</si>
  <si>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</si>
  <si>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</si>
  <si>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</si>
  <si>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</si>
  <si>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</si>
  <si>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</si>
  <si>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</si>
  <si>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</si>
  <si>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</si>
  <si>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</si>
  <si>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</si>
  <si>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</si>
  <si>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</si>
  <si>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</si>
  <si>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</si>
  <si>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</si>
  <si>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</si>
  <si>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</si>
  <si>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</si>
  <si>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</si>
  <si>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</si>
  <si>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</si>
  <si>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</si>
  <si>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</si>
  <si>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</si>
  <si>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</si>
  <si>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</si>
  <si>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</si>
  <si>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</si>
  <si>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</si>
  <si>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</si>
  <si>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</si>
  <si>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</si>
  <si>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</si>
  <si>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</si>
  <si>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</si>
  <si>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</si>
  <si>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</si>
  <si>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</si>
  <si>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</si>
  <si>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</si>
  <si>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</si>
  <si>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</si>
  <si>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</si>
  <si>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</si>
  <si>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</si>
  <si>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</si>
  <si>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</si>
  <si>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</si>
  <si>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</si>
  <si>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</si>
  <si>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</si>
  <si>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</si>
  <si>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</si>
  <si>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</si>
  <si>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</si>
  <si>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</si>
  <si>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</si>
  <si>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</si>
  <si>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</si>
  <si>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</si>
  <si>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</si>
  <si>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</si>
  <si>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</si>
  <si>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</si>
  <si>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</si>
  <si>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</si>
  <si>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</si>
  <si>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</si>
  <si>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</si>
  <si>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</si>
  <si>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</si>
  <si>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</si>
  <si>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</si>
  <si>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</si>
  <si>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</si>
  <si>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</si>
  <si>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</si>
  <si>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</si>
  <si>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</si>
  <si>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</si>
  <si>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</si>
  <si>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</si>
  <si>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</si>
  <si>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</si>
  <si>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</si>
  <si>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</si>
  <si>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</si>
  <si>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</si>
  <si>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</si>
  <si>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</si>
  <si>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</si>
  <si>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</si>
  <si>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</si>
  <si>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</si>
  <si>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</si>
  <si>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</si>
  <si>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</si>
  <si>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</si>
  <si>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</si>
  <si>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</si>
  <si>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</si>
  <si>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</si>
  <si>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</si>
  <si>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</si>
  <si>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</si>
  <si>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</si>
  <si>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</si>
  <si>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</si>
  <si>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</si>
  <si>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</si>
  <si>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</si>
  <si>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</si>
  <si>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</si>
  <si>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</si>
  <si>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</si>
  <si>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</si>
  <si>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</si>
  <si>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</si>
  <si>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</si>
  <si>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</si>
  <si>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</si>
  <si>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</si>
  <si>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</si>
  <si>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</si>
  <si>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</si>
  <si>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</si>
  <si>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</si>
  <si>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</si>
  <si>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</si>
  <si>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</si>
  <si>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</si>
  <si>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</si>
  <si>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</si>
  <si>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</si>
  <si>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</si>
  <si>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</si>
  <si>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</si>
  <si>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</si>
  <si>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</si>
  <si>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</si>
  <si>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</si>
  <si>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</si>
  <si>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</si>
  <si>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</si>
  <si>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</si>
  <si>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</si>
  <si>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</si>
  <si>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</si>
  <si>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</si>
  <si>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</si>
  <si>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</si>
  <si>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</si>
  <si>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</si>
  <si>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</si>
  <si>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</si>
  <si>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</si>
  <si>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</si>
  <si>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</si>
  <si>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</si>
  <si>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</si>
  <si>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</si>
  <si>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</si>
  <si>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</si>
  <si>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</si>
  <si>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</si>
  <si>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</si>
  <si>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</si>
  <si>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</si>
  <si>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</si>
  <si>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</si>
  <si>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</si>
  <si>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</si>
  <si>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</si>
  <si>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</si>
  <si>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</si>
  <si>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</si>
  <si>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</si>
  <si>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</si>
  <si>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</si>
  <si>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</si>
  <si>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</si>
  <si>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</si>
  <si>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</si>
  <si>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</si>
  <si>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</si>
  <si>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</si>
  <si>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</si>
  <si>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</si>
  <si>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</si>
  <si>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</si>
  <si>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</si>
  <si>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</si>
  <si>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</si>
  <si>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</si>
  <si>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</si>
  <si>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</si>
  <si>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</si>
  <si>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</si>
  <si>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</si>
  <si>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</si>
  <si>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</si>
  <si>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</si>
  <si>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</si>
  <si>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</si>
  <si>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</si>
  <si>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</si>
  <si>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</si>
  <si>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</si>
  <si>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</si>
  <si>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</si>
  <si>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</si>
  <si>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</si>
  <si>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</si>
  <si>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</si>
  <si>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</si>
  <si>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</si>
  <si>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</si>
  <si>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</si>
  <si>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</si>
  <si>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</si>
  <si>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</si>
  <si>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</si>
  <si>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</si>
  <si>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</si>
  <si>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</si>
  <si>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</si>
  <si>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</si>
  <si>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</si>
  <si>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</si>
  <si>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</si>
  <si>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</si>
  <si>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</si>
  <si>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</si>
  <si>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</si>
  <si>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</si>
  <si>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</si>
  <si>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</si>
  <si>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</si>
  <si>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</si>
  <si>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</si>
  <si>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</si>
  <si>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</si>
  <si>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</si>
  <si>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</si>
  <si>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</si>
  <si>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</si>
  <si>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</si>
  <si>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</si>
  <si>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</si>
  <si>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</si>
  <si>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</si>
  <si>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</si>
  <si>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</si>
  <si>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</si>
  <si>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</si>
  <si>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</si>
  <si>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</si>
  <si>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</si>
  <si>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</si>
  <si>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</si>
  <si>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</si>
  <si>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</si>
  <si>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</si>
  <si>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</si>
  <si>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</si>
  <si>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</si>
  <si>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</si>
  <si>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</si>
  <si>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</si>
  <si>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</si>
  <si>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</si>
  <si>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</si>
  <si>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</si>
  <si>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</si>
  <si>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</si>
  <si>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</si>
  <si>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</si>
  <si>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</si>
  <si>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</si>
  <si>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</si>
  <si>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</si>
  <si>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</si>
  <si>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</si>
  <si>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</si>
  <si>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</si>
  <si>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</si>
  <si>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</si>
  <si>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</si>
  <si>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</si>
  <si>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</si>
  <si>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</si>
  <si>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</si>
  <si>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</si>
  <si>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</si>
  <si>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</si>
  <si>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</si>
  <si>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</si>
  <si>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</si>
  <si>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</si>
  <si>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</si>
  <si>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</si>
  <si>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</si>
  <si>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</si>
  <si>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</si>
  <si>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</si>
  <si>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</si>
  <si>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</si>
  <si>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</si>
  <si>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</si>
  <si>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</si>
  <si>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</si>
  <si>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</si>
  <si>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</si>
  <si>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</si>
  <si>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</si>
  <si>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</si>
  <si>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</si>
  <si>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</si>
  <si>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</si>
  <si>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</si>
  <si>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</si>
  <si>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</si>
  <si>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</si>
  <si>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</si>
  <si>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</si>
  <si>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</si>
  <si>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</si>
  <si>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</si>
  <si>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</si>
  <si>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</si>
  <si>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</si>
  <si>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</si>
  <si>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</si>
  <si>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</si>
  <si>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</si>
  <si>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</si>
  <si>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</si>
  <si>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</si>
  <si>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</si>
  <si>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</si>
  <si>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</si>
  <si>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</si>
  <si>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</si>
  <si>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</si>
  <si>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</si>
  <si>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</si>
  <si>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</si>
  <si>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</si>
  <si>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</si>
  <si>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</si>
  <si>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</si>
  <si>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</si>
  <si>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</si>
  <si>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</si>
  <si>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</si>
  <si>
    <t>Avoided grassland conversion</t>
  </si>
  <si>
    <t>GRASSLAND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</si>
</sst>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  <xf numFmtId="0" fontId="11" fillId="0" borderId="1" applyNumberFormat="0" applyFill="0" applyBorder="0" applyAlignment="0" applyProtection="0"/>
  </cellStyleXfs>
  <cellXfs count="100">
    <xf numFmtId="0" fontId="0" fillId="0" borderId="0" xfId="0" applyBorder="1" applyAlignment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6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  <xf numFmtId="2" fontId="0" fillId="0" borderId="0" xfId="1" applyNumberFormat="1" applyFont="1" applyBorder="1"/>
    <xf numFmtId="2" fontId="3" fillId="0" borderId="0" xfId="1" applyNumberFormat="1" applyFont="1" applyBorder="1"/>
    <xf numFmtId="0" fontId="11" fillId="0" borderId="1" xfId="6"/>
  </cellXfs>
  <cellStyles count="7">
    <cellStyle name="Comma 2" xfId="3" xr:uid="{351AA872-8A8E-4FF1-9FB4-A989A03E5B98}"/>
    <cellStyle name="Currency" xfId="1" builtinId="4"/>
    <cellStyle name="Currency 2" xfId="4" xr:uid="{B50597EE-6993-4A28-93F5-EFFE93436179}"/>
    <cellStyle name="Hyperlink" xfId="6" builtinId="8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ahajan/Documents/eps-oregon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ff Ref"/>
      <sheetName val="Set Asides"/>
      <sheetName val="Avoided Def"/>
      <sheetName val="Impr Forest Mgmt"/>
      <sheetName val="Graves et al"/>
      <sheetName val="PLANAbPiaS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Relationship Id="rId4" Type="http://schemas.openxmlformats.org/officeDocument/2006/relationships/hyperlink" Target="https://nature4climate.org/u-s-carbon-mappe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B21" sqref="B21"/>
    </sheetView>
  </sheetViews>
  <sheetFormatPr defaultColWidth="12.58203125" defaultRowHeight="15" customHeight="1" x14ac:dyDescent="0.3"/>
  <cols>
    <col min="1" max="1" width="7.58203125" style="43" customWidth="1"/>
    <col min="2" max="2" width="68.33203125" style="43" customWidth="1"/>
    <col min="3" max="26" width="7.58203125" style="43" customWidth="1"/>
  </cols>
  <sheetData>
    <row r="1" spans="1:5" ht="14.5" x14ac:dyDescent="0.35">
      <c r="A1" s="1" t="s">
        <v>0</v>
      </c>
      <c r="B1" s="3" t="s">
        <v>99</v>
      </c>
      <c r="C1" s="44">
        <v>44531</v>
      </c>
      <c r="D1" s="2" t="s">
        <v>2</v>
      </c>
      <c r="E1" s="2" t="s">
        <v>3</v>
      </c>
    </row>
    <row r="2" spans="1:5" ht="14.5" x14ac:dyDescent="0.35">
      <c r="B2" s="3" t="str">
        <f>LOOKUP(B1,D1:E50,E1:E50)</f>
        <v>OR</v>
      </c>
      <c r="D2" s="2" t="s">
        <v>4</v>
      </c>
      <c r="E2" s="2" t="s">
        <v>5</v>
      </c>
    </row>
    <row r="3" spans="1:5" ht="14.5" x14ac:dyDescent="0.35">
      <c r="A3" s="1" t="s">
        <v>6</v>
      </c>
      <c r="B3" s="4" t="s">
        <v>7</v>
      </c>
      <c r="D3" s="2" t="s">
        <v>8</v>
      </c>
      <c r="E3" s="2" t="s">
        <v>9</v>
      </c>
    </row>
    <row r="4" spans="1:5" ht="14.5" x14ac:dyDescent="0.35">
      <c r="B4" s="3" t="s">
        <v>10</v>
      </c>
      <c r="D4" s="2" t="s">
        <v>11</v>
      </c>
      <c r="E4" s="2" t="s">
        <v>12</v>
      </c>
    </row>
    <row r="5" spans="1:5" ht="14.5" x14ac:dyDescent="0.35">
      <c r="B5" s="5">
        <v>1990</v>
      </c>
      <c r="D5" s="2" t="s">
        <v>13</v>
      </c>
      <c r="E5" s="2" t="s">
        <v>14</v>
      </c>
    </row>
    <row r="6" spans="1:5" ht="14.5" x14ac:dyDescent="0.35">
      <c r="B6" s="3" t="s">
        <v>15</v>
      </c>
      <c r="D6" s="2" t="s">
        <v>16</v>
      </c>
      <c r="E6" s="2" t="s">
        <v>17</v>
      </c>
    </row>
    <row r="7" spans="1:5" ht="14.5" x14ac:dyDescent="0.35">
      <c r="B7" s="6" t="s">
        <v>18</v>
      </c>
      <c r="D7" s="2" t="s">
        <v>19</v>
      </c>
      <c r="E7" s="2" t="s">
        <v>20</v>
      </c>
    </row>
    <row r="8" spans="1:5" ht="14.5" x14ac:dyDescent="0.35">
      <c r="B8" s="3" t="s">
        <v>21</v>
      </c>
      <c r="D8" s="2" t="s">
        <v>22</v>
      </c>
      <c r="E8" s="2" t="s">
        <v>23</v>
      </c>
    </row>
    <row r="9" spans="1:5" ht="14.5" x14ac:dyDescent="0.35">
      <c r="D9" s="2" t="s">
        <v>24</v>
      </c>
      <c r="E9" s="2" t="s">
        <v>25</v>
      </c>
    </row>
    <row r="10" spans="1:5" ht="14.5" x14ac:dyDescent="0.35">
      <c r="B10" s="4" t="s">
        <v>26</v>
      </c>
      <c r="D10" s="2" t="s">
        <v>27</v>
      </c>
      <c r="E10" s="2" t="s">
        <v>28</v>
      </c>
    </row>
    <row r="11" spans="1:5" ht="14.5" x14ac:dyDescent="0.35">
      <c r="B11" s="3" t="s">
        <v>10</v>
      </c>
      <c r="D11" s="2" t="s">
        <v>29</v>
      </c>
      <c r="E11" s="2" t="s">
        <v>30</v>
      </c>
    </row>
    <row r="12" spans="1:5" ht="14.5" x14ac:dyDescent="0.35">
      <c r="B12" s="5">
        <v>2014</v>
      </c>
      <c r="D12" s="2" t="s">
        <v>31</v>
      </c>
      <c r="E12" s="2" t="s">
        <v>32</v>
      </c>
    </row>
    <row r="13" spans="1:5" ht="14.5" x14ac:dyDescent="0.35">
      <c r="B13" s="3" t="s">
        <v>33</v>
      </c>
      <c r="D13" s="2" t="s">
        <v>34</v>
      </c>
      <c r="E13" s="2" t="s">
        <v>35</v>
      </c>
    </row>
    <row r="14" spans="1:5" ht="14.5" x14ac:dyDescent="0.35">
      <c r="B14" s="6" t="s">
        <v>36</v>
      </c>
      <c r="D14" s="2" t="s">
        <v>37</v>
      </c>
      <c r="E14" s="2" t="s">
        <v>38</v>
      </c>
    </row>
    <row r="15" spans="1:5" ht="14.5" x14ac:dyDescent="0.35">
      <c r="B15" s="3" t="s">
        <v>39</v>
      </c>
      <c r="D15" s="2" t="s">
        <v>40</v>
      </c>
      <c r="E15" s="2" t="s">
        <v>41</v>
      </c>
    </row>
    <row r="16" spans="1:5" ht="14.5" x14ac:dyDescent="0.35">
      <c r="B16" s="6" t="s">
        <v>42</v>
      </c>
      <c r="D16" s="2" t="s">
        <v>43</v>
      </c>
      <c r="E16" s="2" t="s">
        <v>44</v>
      </c>
    </row>
    <row r="17" spans="1:5" ht="14.5" x14ac:dyDescent="0.35">
      <c r="A17" s="83"/>
      <c r="B17" s="84"/>
      <c r="D17" s="2" t="s">
        <v>45</v>
      </c>
      <c r="E17" s="2" t="s">
        <v>46</v>
      </c>
    </row>
    <row r="18" spans="1:5" ht="14.5" x14ac:dyDescent="0.35">
      <c r="A18" s="83"/>
      <c r="B18" s="85" t="s">
        <v>3383</v>
      </c>
      <c r="D18" s="2" t="s">
        <v>48</v>
      </c>
      <c r="E18" s="2" t="s">
        <v>49</v>
      </c>
    </row>
    <row r="19" spans="1:5" ht="14.5" x14ac:dyDescent="0.35">
      <c r="A19" s="83"/>
      <c r="B19" s="86" t="s">
        <v>3384</v>
      </c>
      <c r="D19" s="2" t="s">
        <v>51</v>
      </c>
      <c r="E19" s="2" t="s">
        <v>52</v>
      </c>
    </row>
    <row r="20" spans="1:5" ht="14.5" x14ac:dyDescent="0.35">
      <c r="A20" s="83"/>
      <c r="B20" s="86" t="s">
        <v>3385</v>
      </c>
      <c r="D20" s="2" t="s">
        <v>54</v>
      </c>
      <c r="E20" s="2" t="s">
        <v>55</v>
      </c>
    </row>
    <row r="21" spans="1:5" ht="15.75" customHeight="1" x14ac:dyDescent="0.35">
      <c r="A21" s="83"/>
      <c r="B21" s="99" t="s">
        <v>3386</v>
      </c>
      <c r="D21" s="2" t="s">
        <v>56</v>
      </c>
      <c r="E21" s="2" t="s">
        <v>57</v>
      </c>
    </row>
    <row r="22" spans="1:5" ht="15.75" customHeight="1" x14ac:dyDescent="0.35">
      <c r="A22" s="83"/>
      <c r="B22" s="87" t="s">
        <v>3387</v>
      </c>
      <c r="D22" s="2" t="s">
        <v>59</v>
      </c>
      <c r="E22" s="2" t="s">
        <v>60</v>
      </c>
    </row>
    <row r="23" spans="1:5" ht="15.75" customHeight="1" x14ac:dyDescent="0.35">
      <c r="A23" s="83"/>
      <c r="B23" s="84"/>
      <c r="D23" s="2" t="s">
        <v>1</v>
      </c>
      <c r="E23" s="2" t="s">
        <v>62</v>
      </c>
    </row>
    <row r="24" spans="1:5" ht="15.75" customHeight="1" x14ac:dyDescent="0.35">
      <c r="A24" s="83"/>
      <c r="B24" s="84"/>
      <c r="D24" s="2" t="s">
        <v>64</v>
      </c>
      <c r="E24" s="2" t="s">
        <v>65</v>
      </c>
    </row>
    <row r="25" spans="1:5" ht="15.75" customHeight="1" x14ac:dyDescent="0.35">
      <c r="A25" s="83"/>
      <c r="B25" s="84"/>
      <c r="D25" s="2" t="s">
        <v>67</v>
      </c>
      <c r="E25" s="2" t="s">
        <v>68</v>
      </c>
    </row>
    <row r="26" spans="1:5" ht="15.75" customHeight="1" x14ac:dyDescent="0.35">
      <c r="A26" s="83"/>
      <c r="B26" s="84"/>
      <c r="D26" s="2" t="s">
        <v>69</v>
      </c>
      <c r="E26" s="2" t="s">
        <v>70</v>
      </c>
    </row>
    <row r="27" spans="1:5" ht="15.75" customHeight="1" x14ac:dyDescent="0.35">
      <c r="D27" s="2" t="s">
        <v>72</v>
      </c>
      <c r="E27" s="2" t="s">
        <v>73</v>
      </c>
    </row>
    <row r="28" spans="1:5" ht="15.75" customHeight="1" x14ac:dyDescent="0.35">
      <c r="A28" s="1" t="s">
        <v>47</v>
      </c>
      <c r="D28" s="2" t="s">
        <v>75</v>
      </c>
      <c r="E28" s="2" t="s">
        <v>76</v>
      </c>
    </row>
    <row r="29" spans="1:5" ht="15.75" customHeight="1" x14ac:dyDescent="0.35">
      <c r="A29" s="3" t="s">
        <v>50</v>
      </c>
      <c r="D29" s="2" t="s">
        <v>78</v>
      </c>
      <c r="E29" s="2" t="s">
        <v>79</v>
      </c>
    </row>
    <row r="30" spans="1:5" ht="15.75" customHeight="1" x14ac:dyDescent="0.35">
      <c r="A30" s="3" t="s">
        <v>53</v>
      </c>
      <c r="D30" s="2" t="s">
        <v>81</v>
      </c>
      <c r="E30" s="2" t="s">
        <v>82</v>
      </c>
    </row>
    <row r="31" spans="1:5" ht="15.75" customHeight="1" x14ac:dyDescent="0.35">
      <c r="D31" s="2" t="s">
        <v>83</v>
      </c>
      <c r="E31" s="2" t="s">
        <v>84</v>
      </c>
    </row>
    <row r="32" spans="1:5" ht="15.75" customHeight="1" x14ac:dyDescent="0.35">
      <c r="A32" s="3" t="s">
        <v>58</v>
      </c>
      <c r="D32" s="2" t="s">
        <v>86</v>
      </c>
      <c r="E32" s="2" t="s">
        <v>87</v>
      </c>
    </row>
    <row r="33" spans="1:5" ht="15.75" customHeight="1" x14ac:dyDescent="0.35">
      <c r="A33" s="3" t="s">
        <v>61</v>
      </c>
      <c r="D33" s="2" t="s">
        <v>89</v>
      </c>
      <c r="E33" s="2" t="s">
        <v>90</v>
      </c>
    </row>
    <row r="34" spans="1:5" ht="15.75" customHeight="1" x14ac:dyDescent="0.35">
      <c r="A34" s="3" t="s">
        <v>63</v>
      </c>
      <c r="D34" s="2" t="s">
        <v>92</v>
      </c>
      <c r="E34" s="2" t="s">
        <v>93</v>
      </c>
    </row>
    <row r="35" spans="1:5" ht="15.75" customHeight="1" x14ac:dyDescent="0.35">
      <c r="A35" s="3" t="s">
        <v>66</v>
      </c>
      <c r="D35" s="2" t="s">
        <v>95</v>
      </c>
      <c r="E35" s="2" t="s">
        <v>96</v>
      </c>
    </row>
    <row r="36" spans="1:5" ht="15.75" customHeight="1" x14ac:dyDescent="0.35">
      <c r="D36" s="2" t="s">
        <v>97</v>
      </c>
      <c r="E36" s="2" t="s">
        <v>98</v>
      </c>
    </row>
    <row r="37" spans="1:5" ht="15.75" customHeight="1" x14ac:dyDescent="0.35">
      <c r="A37" s="3" t="s">
        <v>71</v>
      </c>
      <c r="D37" s="2" t="s">
        <v>99</v>
      </c>
      <c r="E37" s="2" t="s">
        <v>100</v>
      </c>
    </row>
    <row r="38" spans="1:5" ht="15.75" customHeight="1" x14ac:dyDescent="0.35">
      <c r="A38" s="3" t="s">
        <v>74</v>
      </c>
      <c r="D38" s="2" t="s">
        <v>101</v>
      </c>
      <c r="E38" s="2" t="s">
        <v>102</v>
      </c>
    </row>
    <row r="39" spans="1:5" ht="15.75" customHeight="1" x14ac:dyDescent="0.35">
      <c r="A39" s="3" t="s">
        <v>77</v>
      </c>
      <c r="D39" s="2" t="s">
        <v>103</v>
      </c>
      <c r="E39" s="2" t="s">
        <v>104</v>
      </c>
    </row>
    <row r="40" spans="1:5" ht="15.75" customHeight="1" x14ac:dyDescent="0.35">
      <c r="A40" s="3" t="s">
        <v>80</v>
      </c>
      <c r="D40" s="2" t="s">
        <v>105</v>
      </c>
      <c r="E40" s="2" t="s">
        <v>106</v>
      </c>
    </row>
    <row r="41" spans="1:5" ht="15.75" customHeight="1" x14ac:dyDescent="0.35">
      <c r="D41" s="2" t="s">
        <v>107</v>
      </c>
      <c r="E41" s="2" t="s">
        <v>108</v>
      </c>
    </row>
    <row r="42" spans="1:5" ht="15.75" customHeight="1" x14ac:dyDescent="0.35">
      <c r="A42" s="3" t="s">
        <v>85</v>
      </c>
      <c r="D42" s="2" t="s">
        <v>109</v>
      </c>
      <c r="E42" s="2" t="s">
        <v>110</v>
      </c>
    </row>
    <row r="43" spans="1:5" ht="15.75" customHeight="1" x14ac:dyDescent="0.3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3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35">
      <c r="A45" s="3" t="s">
        <v>94</v>
      </c>
      <c r="D45" s="2" t="s">
        <v>115</v>
      </c>
      <c r="E45" s="2" t="s">
        <v>116</v>
      </c>
    </row>
    <row r="46" spans="1:5" ht="15.75" customHeight="1" x14ac:dyDescent="0.35">
      <c r="D46" s="2" t="s">
        <v>117</v>
      </c>
      <c r="E46" s="2" t="s">
        <v>118</v>
      </c>
    </row>
    <row r="47" spans="1:5" ht="15.75" customHeight="1" x14ac:dyDescent="0.35">
      <c r="D47" s="2" t="s">
        <v>119</v>
      </c>
      <c r="E47" s="2" t="s">
        <v>120</v>
      </c>
    </row>
    <row r="48" spans="1:5" ht="15.75" customHeight="1" x14ac:dyDescent="0.35">
      <c r="D48" s="2" t="s">
        <v>121</v>
      </c>
      <c r="E48" s="2" t="s">
        <v>122</v>
      </c>
    </row>
    <row r="49" spans="4:5" ht="15.75" customHeight="1" x14ac:dyDescent="0.35">
      <c r="D49" s="2" t="s">
        <v>123</v>
      </c>
      <c r="E49" s="2" t="s">
        <v>124</v>
      </c>
    </row>
    <row r="50" spans="4:5" ht="15.75" customHeight="1" x14ac:dyDescent="0.35">
      <c r="D50" s="2" t="s">
        <v>125</v>
      </c>
      <c r="E50" s="2" t="s">
        <v>126</v>
      </c>
    </row>
    <row r="51" spans="4:5" ht="15.75" customHeight="1" x14ac:dyDescent="0.3"/>
    <row r="52" spans="4:5" ht="15.75" customHeight="1" x14ac:dyDescent="0.3"/>
    <row r="53" spans="4:5" ht="15.75" customHeight="1" x14ac:dyDescent="0.3"/>
    <row r="54" spans="4:5" ht="15.75" customHeight="1" x14ac:dyDescent="0.3"/>
    <row r="55" spans="4:5" ht="15.75" customHeight="1" x14ac:dyDescent="0.3"/>
    <row r="56" spans="4:5" ht="15.75" customHeight="1" x14ac:dyDescent="0.3"/>
    <row r="57" spans="4:5" ht="15.75" customHeight="1" x14ac:dyDescent="0.3"/>
    <row r="58" spans="4:5" ht="15.75" customHeight="1" x14ac:dyDescent="0.3"/>
    <row r="59" spans="4:5" ht="15.75" customHeight="1" x14ac:dyDescent="0.3"/>
    <row r="60" spans="4:5" ht="15.75" customHeight="1" x14ac:dyDescent="0.3"/>
    <row r="61" spans="4:5" ht="15.75" customHeight="1" x14ac:dyDescent="0.3"/>
    <row r="62" spans="4:5" ht="15.75" customHeight="1" x14ac:dyDescent="0.3"/>
    <row r="63" spans="4:5" ht="15.75" customHeight="1" x14ac:dyDescent="0.3"/>
    <row r="64" spans="4:5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  <hyperlink ref="B21" r:id="rId4" xr:uid="{C911FF7B-9132-4D26-A3D6-9AA68126E0A5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Z52"/>
  <sheetViews>
    <sheetView topLeftCell="CM1" workbookViewId="0">
      <selection activeCell="CT4" sqref="CT4"/>
    </sheetView>
  </sheetViews>
  <sheetFormatPr defaultColWidth="10.58203125" defaultRowHeight="15.5" x14ac:dyDescent="0.35"/>
  <cols>
    <col min="1" max="2" width="10.58203125" style="45"/>
    <col min="3" max="3" width="10.75" style="45" bestFit="1" customWidth="1"/>
    <col min="4" max="5" width="13.5" style="45" bestFit="1" customWidth="1"/>
    <col min="6" max="6" width="10.58203125" style="56"/>
    <col min="7" max="7" width="10.75" style="56" bestFit="1" customWidth="1"/>
    <col min="8" max="8" width="10.83203125" style="56" bestFit="1" customWidth="1"/>
    <col min="9" max="9" width="13.5" style="63" bestFit="1" customWidth="1"/>
    <col min="10" max="10" width="14.5" style="56" bestFit="1" customWidth="1"/>
    <col min="11" max="11" width="10.58203125" style="47"/>
    <col min="12" max="12" width="10.75" style="64" bestFit="1" customWidth="1"/>
    <col min="13" max="13" width="12.33203125" style="64" bestFit="1" customWidth="1"/>
    <col min="14" max="14" width="12.33203125" style="65" bestFit="1" customWidth="1"/>
    <col min="15" max="15" width="12.33203125" style="47" bestFit="1" customWidth="1"/>
    <col min="16" max="18" width="12.33203125" style="49" customWidth="1"/>
    <col min="19" max="19" width="10.58203125" style="45"/>
    <col min="20" max="23" width="10.75" style="45" bestFit="1" customWidth="1"/>
    <col min="24" max="24" width="10.58203125" style="47"/>
    <col min="25" max="28" width="10.75" style="47" bestFit="1" customWidth="1"/>
    <col min="29" max="31" width="10.75" style="49" customWidth="1"/>
    <col min="32" max="36" width="10.75" style="45" bestFit="1" customWidth="1"/>
    <col min="37" max="41" width="10.75" style="50" bestFit="1" customWidth="1"/>
    <col min="42" max="43" width="10.75" style="49" customWidth="1"/>
    <col min="44" max="44" width="12.58203125" style="51" customWidth="1"/>
    <col min="45" max="49" width="10.75" style="45" bestFit="1" customWidth="1"/>
    <col min="50" max="51" width="10.75" style="50" bestFit="1" customWidth="1"/>
    <col min="52" max="54" width="10.83203125" style="50" bestFit="1" customWidth="1"/>
    <col min="55" max="57" width="10.75" style="49" customWidth="1"/>
    <col min="58" max="67" width="10.75" style="45" bestFit="1" customWidth="1"/>
    <col min="68" max="68" width="10.58203125" style="45"/>
    <col min="69" max="72" width="10.83203125" style="45" bestFit="1" customWidth="1"/>
    <col min="73" max="73" width="10.58203125" style="45"/>
    <col min="74" max="77" width="10.83203125" style="45" bestFit="1" customWidth="1"/>
    <col min="78" max="78" width="10.58203125" style="45"/>
    <col min="79" max="82" width="10.75" style="45" bestFit="1" customWidth="1"/>
    <col min="83" max="83" width="10.58203125" style="45"/>
    <col min="84" max="87" width="10.75" style="45" bestFit="1" customWidth="1"/>
    <col min="88" max="88" width="10.58203125" style="45"/>
    <col min="89" max="92" width="10.83203125" style="45" bestFit="1" customWidth="1"/>
    <col min="93" max="93" width="10.58203125" style="45"/>
    <col min="94" max="97" width="10.75" style="45" bestFit="1" customWidth="1"/>
    <col min="98" max="100" width="10.75" style="49" customWidth="1"/>
    <col min="101" max="101" width="10.58203125" style="45"/>
    <col min="102" max="105" width="10.75" style="45" bestFit="1" customWidth="1"/>
    <col min="106" max="106" width="10.58203125" style="45"/>
    <col min="107" max="110" width="10.75" style="45" bestFit="1" customWidth="1"/>
    <col min="111" max="111" width="10.58203125" style="45"/>
    <col min="112" max="120" width="10.75" style="45" bestFit="1" customWidth="1"/>
    <col min="121" max="121" width="10.58203125" style="45"/>
    <col min="122" max="130" width="10.75" style="45" bestFit="1" customWidth="1"/>
    <col min="131" max="16384" width="10.58203125" style="45"/>
  </cols>
  <sheetData>
    <row r="1" spans="1:130" x14ac:dyDescent="0.35">
      <c r="F1" s="45"/>
      <c r="G1" s="45" t="s">
        <v>3243</v>
      </c>
      <c r="H1" s="45" t="s">
        <v>3244</v>
      </c>
      <c r="I1" s="46" t="s">
        <v>3245</v>
      </c>
      <c r="J1" s="46" t="s">
        <v>3246</v>
      </c>
      <c r="K1" s="47" t="s">
        <v>3247</v>
      </c>
      <c r="L1" s="47"/>
      <c r="M1" s="47"/>
      <c r="N1" s="48"/>
      <c r="O1" s="47" t="s">
        <v>3248</v>
      </c>
      <c r="P1" s="49" t="s">
        <v>3249</v>
      </c>
      <c r="Q1" s="49" t="s">
        <v>3250</v>
      </c>
      <c r="R1" s="49" t="s">
        <v>3251</v>
      </c>
      <c r="AC1" s="49" t="s">
        <v>3252</v>
      </c>
      <c r="AD1" s="49" t="s">
        <v>3250</v>
      </c>
      <c r="AE1" s="49" t="s">
        <v>3251</v>
      </c>
      <c r="AP1" s="49" t="s">
        <v>3253</v>
      </c>
      <c r="AQ1" s="49" t="s">
        <v>3250</v>
      </c>
      <c r="AR1" s="51" t="s">
        <v>3251</v>
      </c>
      <c r="BC1" s="49" t="s">
        <v>3254</v>
      </c>
      <c r="BD1" s="49" t="s">
        <v>3250</v>
      </c>
      <c r="BE1" s="49" t="s">
        <v>3251</v>
      </c>
      <c r="CT1" s="49" t="s">
        <v>3400</v>
      </c>
      <c r="CU1" s="49" t="s">
        <v>3250</v>
      </c>
      <c r="CV1" s="49" t="s">
        <v>3251</v>
      </c>
    </row>
    <row r="2" spans="1:130" x14ac:dyDescent="0.35">
      <c r="F2" s="45" t="s">
        <v>3255</v>
      </c>
      <c r="G2" s="45" t="s">
        <v>3255</v>
      </c>
      <c r="H2" s="45" t="s">
        <v>3255</v>
      </c>
      <c r="I2" s="45" t="s">
        <v>3255</v>
      </c>
      <c r="J2" s="45" t="s">
        <v>3255</v>
      </c>
      <c r="K2" s="47" t="s">
        <v>3256</v>
      </c>
      <c r="L2" s="47" t="s">
        <v>3256</v>
      </c>
      <c r="M2" s="47" t="s">
        <v>3256</v>
      </c>
      <c r="N2" s="48" t="s">
        <v>3256</v>
      </c>
      <c r="O2" s="47" t="s">
        <v>3256</v>
      </c>
    </row>
    <row r="3" spans="1:130" x14ac:dyDescent="0.35">
      <c r="A3" s="45" t="s">
        <v>3257</v>
      </c>
      <c r="B3" s="45" t="s">
        <v>3258</v>
      </c>
      <c r="C3" s="45" t="s">
        <v>3259</v>
      </c>
      <c r="D3" s="45" t="s">
        <v>3260</v>
      </c>
      <c r="E3" s="45" t="s">
        <v>3261</v>
      </c>
      <c r="F3" s="45" t="s">
        <v>3262</v>
      </c>
      <c r="G3" s="45" t="s">
        <v>3263</v>
      </c>
      <c r="H3" s="45" t="s">
        <v>3264</v>
      </c>
      <c r="I3" s="46" t="s">
        <v>3265</v>
      </c>
      <c r="J3" s="45" t="s">
        <v>3266</v>
      </c>
      <c r="K3" s="47" t="s">
        <v>3267</v>
      </c>
      <c r="L3" s="47" t="s">
        <v>3268</v>
      </c>
      <c r="M3" s="47" t="s">
        <v>3269</v>
      </c>
      <c r="N3" s="48" t="s">
        <v>3270</v>
      </c>
      <c r="O3" s="47" t="s">
        <v>3271</v>
      </c>
      <c r="P3" s="49" t="s">
        <v>3272</v>
      </c>
      <c r="Q3" s="49" t="s">
        <v>3273</v>
      </c>
      <c r="R3" s="49" t="s">
        <v>3274</v>
      </c>
      <c r="S3" s="45" t="s">
        <v>3275</v>
      </c>
      <c r="T3" s="45" t="s">
        <v>3276</v>
      </c>
      <c r="U3" s="45" t="s">
        <v>3277</v>
      </c>
      <c r="V3" s="45" t="s">
        <v>3278</v>
      </c>
      <c r="W3" s="45" t="s">
        <v>3279</v>
      </c>
      <c r="X3" s="47" t="s">
        <v>3280</v>
      </c>
      <c r="Y3" s="47" t="s">
        <v>3281</v>
      </c>
      <c r="Z3" s="47" t="s">
        <v>3282</v>
      </c>
      <c r="AA3" s="47" t="s">
        <v>3283</v>
      </c>
      <c r="AB3" s="47" t="s">
        <v>3284</v>
      </c>
      <c r="AC3" s="49" t="s">
        <v>3285</v>
      </c>
      <c r="AD3" s="49" t="s">
        <v>3286</v>
      </c>
      <c r="AE3" s="49" t="s">
        <v>3274</v>
      </c>
      <c r="AF3" s="45" t="s">
        <v>3287</v>
      </c>
      <c r="AG3" s="45" t="s">
        <v>3288</v>
      </c>
      <c r="AH3" s="45" t="s">
        <v>3289</v>
      </c>
      <c r="AI3" s="45" t="s">
        <v>3290</v>
      </c>
      <c r="AJ3" s="45" t="s">
        <v>3291</v>
      </c>
      <c r="AK3" s="50" t="s">
        <v>3292</v>
      </c>
      <c r="AL3" s="50" t="s">
        <v>3293</v>
      </c>
      <c r="AM3" s="50" t="s">
        <v>3294</v>
      </c>
      <c r="AN3" s="50" t="s">
        <v>3295</v>
      </c>
      <c r="AO3" s="50" t="s">
        <v>3296</v>
      </c>
      <c r="AP3" s="49" t="s">
        <v>3285</v>
      </c>
      <c r="AQ3" s="49" t="s">
        <v>3286</v>
      </c>
      <c r="AR3" s="51" t="s">
        <v>3274</v>
      </c>
      <c r="AS3" s="45" t="s">
        <v>3297</v>
      </c>
      <c r="AT3" s="45" t="s">
        <v>3298</v>
      </c>
      <c r="AU3" s="45" t="s">
        <v>3299</v>
      </c>
      <c r="AV3" s="45" t="s">
        <v>3300</v>
      </c>
      <c r="AW3" s="45" t="s">
        <v>3301</v>
      </c>
      <c r="AX3" s="50" t="s">
        <v>3302</v>
      </c>
      <c r="AY3" s="50" t="s">
        <v>3303</v>
      </c>
      <c r="AZ3" s="50" t="s">
        <v>3304</v>
      </c>
      <c r="BA3" s="50" t="s">
        <v>3305</v>
      </c>
      <c r="BB3" s="50" t="s">
        <v>3306</v>
      </c>
      <c r="BC3" s="49" t="s">
        <v>3285</v>
      </c>
      <c r="BD3" s="49" t="s">
        <v>3286</v>
      </c>
      <c r="BE3" s="49" t="s">
        <v>3274</v>
      </c>
      <c r="BF3" s="45" t="s">
        <v>3307</v>
      </c>
      <c r="BG3" s="45" t="s">
        <v>3308</v>
      </c>
      <c r="BH3" s="45" t="s">
        <v>3309</v>
      </c>
      <c r="BI3" s="45" t="s">
        <v>3310</v>
      </c>
      <c r="BJ3" s="45" t="s">
        <v>3311</v>
      </c>
      <c r="BK3" s="45" t="s">
        <v>3312</v>
      </c>
      <c r="BL3" s="45" t="s">
        <v>3313</v>
      </c>
      <c r="BM3" s="45" t="s">
        <v>3314</v>
      </c>
      <c r="BN3" s="45" t="s">
        <v>3315</v>
      </c>
      <c r="BO3" s="45" t="s">
        <v>3316</v>
      </c>
      <c r="BP3" s="45" t="s">
        <v>3317</v>
      </c>
      <c r="BQ3" s="45" t="s">
        <v>3318</v>
      </c>
      <c r="BR3" s="45" t="s">
        <v>3319</v>
      </c>
      <c r="BS3" s="45" t="s">
        <v>3320</v>
      </c>
      <c r="BT3" s="45" t="s">
        <v>3321</v>
      </c>
      <c r="BU3" s="45" t="s">
        <v>3322</v>
      </c>
      <c r="BV3" s="45" t="s">
        <v>3323</v>
      </c>
      <c r="BW3" s="45" t="s">
        <v>3324</v>
      </c>
      <c r="BX3" s="45" t="s">
        <v>3325</v>
      </c>
      <c r="BY3" s="45" t="s">
        <v>3326</v>
      </c>
      <c r="BZ3" s="45" t="s">
        <v>3327</v>
      </c>
      <c r="CA3" s="45" t="s">
        <v>3328</v>
      </c>
      <c r="CB3" s="45" t="s">
        <v>3329</v>
      </c>
      <c r="CC3" s="45" t="s">
        <v>3330</v>
      </c>
      <c r="CD3" s="45" t="s">
        <v>3331</v>
      </c>
      <c r="CE3" s="45" t="s">
        <v>3332</v>
      </c>
      <c r="CF3" s="45" t="s">
        <v>3333</v>
      </c>
      <c r="CG3" s="45" t="s">
        <v>3334</v>
      </c>
      <c r="CH3" s="45" t="s">
        <v>3335</v>
      </c>
      <c r="CI3" s="45" t="s">
        <v>3336</v>
      </c>
      <c r="CJ3" s="45" t="s">
        <v>3337</v>
      </c>
      <c r="CK3" s="45" t="s">
        <v>3338</v>
      </c>
      <c r="CL3" s="45" t="s">
        <v>3339</v>
      </c>
      <c r="CM3" s="45" t="s">
        <v>3340</v>
      </c>
      <c r="CN3" s="45" t="s">
        <v>3341</v>
      </c>
      <c r="CO3" s="45" t="s">
        <v>3342</v>
      </c>
      <c r="CP3" s="45" t="s">
        <v>3343</v>
      </c>
      <c r="CQ3" s="45" t="s">
        <v>3344</v>
      </c>
      <c r="CR3" s="45" t="s">
        <v>3345</v>
      </c>
      <c r="CS3" s="45" t="s">
        <v>3346</v>
      </c>
      <c r="CT3" s="49" t="s">
        <v>3285</v>
      </c>
      <c r="CU3" s="49" t="s">
        <v>3286</v>
      </c>
      <c r="CV3" s="49" t="s">
        <v>3274</v>
      </c>
      <c r="CW3" s="45" t="s">
        <v>3347</v>
      </c>
      <c r="CX3" s="45" t="s">
        <v>3348</v>
      </c>
      <c r="CY3" s="45" t="s">
        <v>3349</v>
      </c>
      <c r="CZ3" s="45" t="s">
        <v>3350</v>
      </c>
      <c r="DA3" s="45" t="s">
        <v>3351</v>
      </c>
      <c r="DB3" s="45" t="s">
        <v>3352</v>
      </c>
      <c r="DC3" s="45" t="s">
        <v>3353</v>
      </c>
      <c r="DD3" s="45" t="s">
        <v>3354</v>
      </c>
      <c r="DE3" s="45" t="s">
        <v>3355</v>
      </c>
      <c r="DF3" s="45" t="s">
        <v>3356</v>
      </c>
      <c r="DG3" s="45" t="s">
        <v>3357</v>
      </c>
      <c r="DH3" s="45" t="s">
        <v>3358</v>
      </c>
      <c r="DI3" s="45" t="s">
        <v>3359</v>
      </c>
      <c r="DJ3" s="45" t="s">
        <v>3360</v>
      </c>
      <c r="DK3" s="45" t="s">
        <v>3361</v>
      </c>
      <c r="DL3" s="45" t="s">
        <v>3362</v>
      </c>
      <c r="DM3" s="45" t="s">
        <v>3363</v>
      </c>
      <c r="DN3" s="45" t="s">
        <v>3364</v>
      </c>
      <c r="DO3" s="45" t="s">
        <v>3365</v>
      </c>
      <c r="DP3" s="45" t="s">
        <v>3366</v>
      </c>
      <c r="DQ3" s="45" t="s">
        <v>3367</v>
      </c>
      <c r="DR3" s="45" t="s">
        <v>3368</v>
      </c>
      <c r="DS3" s="45" t="s">
        <v>3369</v>
      </c>
      <c r="DT3" s="45" t="s">
        <v>3370</v>
      </c>
      <c r="DU3" s="45" t="s">
        <v>3371</v>
      </c>
      <c r="DV3" s="45" t="s">
        <v>3372</v>
      </c>
      <c r="DW3" s="45" t="s">
        <v>3373</v>
      </c>
      <c r="DX3" s="45" t="s">
        <v>3374</v>
      </c>
      <c r="DY3" s="45" t="s">
        <v>3375</v>
      </c>
      <c r="DZ3" s="45" t="s">
        <v>3376</v>
      </c>
    </row>
    <row r="4" spans="1:130" x14ac:dyDescent="0.35">
      <c r="A4" s="45" t="s">
        <v>2</v>
      </c>
      <c r="B4" s="45" t="s">
        <v>3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T4" s="55">
        <f>(IF(CP4=-9999,0,(CK4*10+(CL4-CK4)*50+(CM4-CL4)*100)/CM4))</f>
        <v>39.623940871144022</v>
      </c>
      <c r="CU4" s="52">
        <f>IF(CP4=-9999,0,CM4/CR4)</f>
        <v>60.836489112429931</v>
      </c>
      <c r="CV4" s="52">
        <f>IF(CP4=-9999,0,CR4)</f>
        <v>19062.677759999999</v>
      </c>
      <c r="CX4" s="45">
        <v>1973.658054</v>
      </c>
      <c r="CY4" s="45">
        <v>94481.311619999993</v>
      </c>
      <c r="CZ4" s="45">
        <v>119436.5831</v>
      </c>
      <c r="DA4" s="45">
        <v>121083.3162</v>
      </c>
      <c r="DC4" s="45">
        <v>1211.6188070000001</v>
      </c>
      <c r="DD4" s="45">
        <v>45882.656210000001</v>
      </c>
      <c r="DE4" s="45">
        <v>57212.782800000001</v>
      </c>
      <c r="DF4" s="45">
        <v>58001.604619999998</v>
      </c>
      <c r="DH4" s="45">
        <v>163418.85380000001</v>
      </c>
      <c r="DI4" s="45">
        <v>184504.92069999999</v>
      </c>
      <c r="DJ4" s="45">
        <v>197615.7115</v>
      </c>
      <c r="DK4" s="45">
        <v>247552.04810000001</v>
      </c>
      <c r="DL4" s="45">
        <v>-9999</v>
      </c>
      <c r="DM4" s="45">
        <v>-9999</v>
      </c>
      <c r="DN4" s="45">
        <v>-9999</v>
      </c>
      <c r="DO4" s="45">
        <v>-9999</v>
      </c>
      <c r="DP4" s="45">
        <v>-9999</v>
      </c>
      <c r="DR4" s="45">
        <v>7127</v>
      </c>
      <c r="DS4" s="45">
        <v>20108</v>
      </c>
      <c r="DT4" s="45">
        <v>25903</v>
      </c>
      <c r="DU4" s="45">
        <v>25903</v>
      </c>
      <c r="DV4" s="45">
        <v>-9999</v>
      </c>
      <c r="DW4" s="45">
        <v>-9999</v>
      </c>
      <c r="DX4" s="45">
        <v>-9999</v>
      </c>
      <c r="DY4" s="45">
        <v>-9999</v>
      </c>
      <c r="DZ4" s="45">
        <v>-9999</v>
      </c>
    </row>
    <row r="5" spans="1:130" x14ac:dyDescent="0.35">
      <c r="A5" s="45" t="s">
        <v>8</v>
      </c>
      <c r="B5" s="45" t="s">
        <v>12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T5" s="55">
        <f t="shared" ref="CT4:CT52" si="12">(IF(CP5=-9999,0,(CK5*10+(CL5-CK5)*50+(CM5-CL5)*100)/CM5))</f>
        <v>14.813788455451387</v>
      </c>
      <c r="CU5" s="52">
        <f t="shared" ref="CU5:CU52" si="13">IF(CP5=-9999,0,CM5/CR5)</f>
        <v>27.636447779281422</v>
      </c>
      <c r="CV5" s="52">
        <f t="shared" ref="CV5:CV52" si="14">IF(CP5=-9999,0,CR5)</f>
        <v>4200.1309440000005</v>
      </c>
      <c r="CX5" s="45">
        <v>106.9642632</v>
      </c>
      <c r="CY5" s="45">
        <v>5120.50396</v>
      </c>
      <c r="CZ5" s="45">
        <v>6472.978478</v>
      </c>
      <c r="DA5" s="45">
        <v>6562.2247340000004</v>
      </c>
      <c r="DC5" s="45">
        <v>268.68632109999999</v>
      </c>
      <c r="DD5" s="45">
        <v>10174.85204</v>
      </c>
      <c r="DE5" s="45">
        <v>12687.399729999999</v>
      </c>
      <c r="DF5" s="45">
        <v>12862.327380000001</v>
      </c>
      <c r="DH5" s="45">
        <v>173735.03169999999</v>
      </c>
      <c r="DI5" s="45">
        <v>196142.3223</v>
      </c>
      <c r="DJ5" s="45">
        <v>213151.23360000001</v>
      </c>
      <c r="DK5" s="45">
        <v>266173.03700000001</v>
      </c>
      <c r="DL5" s="45">
        <v>-9999</v>
      </c>
      <c r="DM5" s="45">
        <v>-9999</v>
      </c>
      <c r="DN5" s="45">
        <v>-9999</v>
      </c>
      <c r="DO5" s="45">
        <v>-9999</v>
      </c>
      <c r="DP5" s="45">
        <v>-9999</v>
      </c>
      <c r="DR5" s="45">
        <v>11962</v>
      </c>
      <c r="DS5" s="45">
        <v>48324</v>
      </c>
      <c r="DT5" s="45">
        <v>61252</v>
      </c>
      <c r="DU5" s="45">
        <v>61252</v>
      </c>
      <c r="DV5" s="45">
        <v>-9999</v>
      </c>
      <c r="DW5" s="45">
        <v>-9999</v>
      </c>
      <c r="DX5" s="45">
        <v>-9999</v>
      </c>
      <c r="DY5" s="45">
        <v>-9999</v>
      </c>
      <c r="DZ5" s="45">
        <v>-9999</v>
      </c>
    </row>
    <row r="6" spans="1:130" x14ac:dyDescent="0.35">
      <c r="A6" s="45" t="s">
        <v>11</v>
      </c>
      <c r="B6" s="45" t="s">
        <v>9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T6" s="55">
        <f t="shared" si="12"/>
        <v>20.954791480184319</v>
      </c>
      <c r="CU6" s="52">
        <f t="shared" si="13"/>
        <v>61.192629946096389</v>
      </c>
      <c r="CV6" s="52">
        <f t="shared" si="14"/>
        <v>6628.1550500000003</v>
      </c>
      <c r="CX6" s="45">
        <v>607.60661889999994</v>
      </c>
      <c r="CY6" s="45">
        <v>29086.837100000001</v>
      </c>
      <c r="CZ6" s="45">
        <v>36769.519560000001</v>
      </c>
      <c r="DA6" s="45">
        <v>37276.47969</v>
      </c>
      <c r="DC6" s="45">
        <v>421.28379949999999</v>
      </c>
      <c r="DD6" s="45">
        <v>15953.548779999999</v>
      </c>
      <c r="DE6" s="45">
        <v>19893.070640000002</v>
      </c>
      <c r="DF6" s="45">
        <v>20167.346549999998</v>
      </c>
      <c r="DH6" s="45">
        <v>705625.20079999999</v>
      </c>
      <c r="DI6" s="45">
        <v>796694.31869999995</v>
      </c>
      <c r="DJ6" s="45">
        <v>846553.68530000001</v>
      </c>
      <c r="DK6" s="45">
        <v>1062320.5179999999</v>
      </c>
      <c r="DL6" s="45">
        <v>-9999</v>
      </c>
      <c r="DM6" s="45">
        <v>-9999</v>
      </c>
      <c r="DN6" s="45">
        <v>-9999</v>
      </c>
      <c r="DO6" s="45">
        <v>-9999</v>
      </c>
      <c r="DP6" s="45">
        <v>-9999</v>
      </c>
      <c r="DR6" s="45">
        <v>276204</v>
      </c>
      <c r="DS6" s="45">
        <v>523790</v>
      </c>
      <c r="DT6" s="45">
        <v>551481</v>
      </c>
      <c r="DU6" s="45">
        <v>551481</v>
      </c>
      <c r="DV6" s="45">
        <v>-9999</v>
      </c>
      <c r="DW6" s="45">
        <v>-9999</v>
      </c>
      <c r="DX6" s="45">
        <v>-9999</v>
      </c>
      <c r="DY6" s="45">
        <v>-9999</v>
      </c>
      <c r="DZ6" s="45">
        <v>-9999</v>
      </c>
    </row>
    <row r="7" spans="1:130" s="56" customFormat="1" x14ac:dyDescent="0.35">
      <c r="A7" s="45" t="s">
        <v>13</v>
      </c>
      <c r="B7" s="45" t="s">
        <v>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55">
        <f t="shared" si="12"/>
        <v>35.422216296651811</v>
      </c>
      <c r="CU7" s="52">
        <f t="shared" si="13"/>
        <v>46.598182778232655</v>
      </c>
      <c r="CV7" s="52">
        <f t="shared" si="14"/>
        <v>50475.811840000002</v>
      </c>
      <c r="CW7" s="45"/>
      <c r="CX7" s="45">
        <v>3109.9093849999999</v>
      </c>
      <c r="CY7" s="45">
        <v>148874.98730000001</v>
      </c>
      <c r="CZ7" s="45">
        <v>188197.21580000001</v>
      </c>
      <c r="DA7" s="45">
        <v>190791.98680000001</v>
      </c>
      <c r="DB7" s="45"/>
      <c r="DC7" s="45">
        <v>3208.56115</v>
      </c>
      <c r="DD7" s="45">
        <v>121504.641</v>
      </c>
      <c r="DE7" s="45">
        <v>151508.6355</v>
      </c>
      <c r="DF7" s="45">
        <v>153597.56229999999</v>
      </c>
      <c r="DG7" s="45">
        <v>1232971.152</v>
      </c>
      <c r="DH7" s="45">
        <v>1274395.6370000001</v>
      </c>
      <c r="DI7" s="45">
        <v>1437329.9310000001</v>
      </c>
      <c r="DJ7" s="45">
        <v>2006306.9569999999</v>
      </c>
      <c r="DK7" s="45">
        <v>2385561.8930000002</v>
      </c>
      <c r="DL7" s="45">
        <v>-9999</v>
      </c>
      <c r="DM7" s="45">
        <v>-9999</v>
      </c>
      <c r="DN7" s="45">
        <v>-9999</v>
      </c>
      <c r="DO7" s="45">
        <v>-9999</v>
      </c>
      <c r="DP7" s="45">
        <v>-9999</v>
      </c>
      <c r="DQ7" s="45">
        <v>0</v>
      </c>
      <c r="DR7" s="45">
        <v>2327889</v>
      </c>
      <c r="DS7" s="45">
        <v>4475325</v>
      </c>
      <c r="DT7" s="45">
        <v>4766315</v>
      </c>
      <c r="DU7" s="45">
        <v>4766315</v>
      </c>
      <c r="DV7" s="45">
        <v>-9999</v>
      </c>
      <c r="DW7" s="45">
        <v>-9999</v>
      </c>
      <c r="DX7" s="45">
        <v>-9999</v>
      </c>
      <c r="DY7" s="45">
        <v>-9999</v>
      </c>
      <c r="DZ7" s="45">
        <v>-9999</v>
      </c>
    </row>
    <row r="8" spans="1:130" x14ac:dyDescent="0.35">
      <c r="A8" s="45" t="s">
        <v>16</v>
      </c>
      <c r="B8" s="45" t="s">
        <v>17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T8" s="55">
        <f t="shared" si="12"/>
        <v>25.048906699860268</v>
      </c>
      <c r="CU8" s="52">
        <f t="shared" si="13"/>
        <v>50.299476724772752</v>
      </c>
      <c r="CV8" s="52">
        <f t="shared" si="14"/>
        <v>74410.310240000006</v>
      </c>
      <c r="CX8" s="45">
        <v>4701.8756279999998</v>
      </c>
      <c r="CY8" s="45">
        <v>225084.26699999999</v>
      </c>
      <c r="CZ8" s="45">
        <v>284535.59009999997</v>
      </c>
      <c r="DA8" s="45">
        <v>288458.6275</v>
      </c>
      <c r="DC8" s="45">
        <v>4729.499836</v>
      </c>
      <c r="DD8" s="45">
        <v>179100.89679999999</v>
      </c>
      <c r="DE8" s="45">
        <v>223327.53940000001</v>
      </c>
      <c r="DF8" s="45">
        <v>226406.67009999999</v>
      </c>
      <c r="DG8" s="45">
        <v>324336.53639999998</v>
      </c>
      <c r="DH8" s="45">
        <v>335399.82400000002</v>
      </c>
      <c r="DI8" s="45">
        <v>378502.41310000001</v>
      </c>
      <c r="DJ8" s="45">
        <v>459579.70409999997</v>
      </c>
      <c r="DK8" s="45">
        <v>560888.92180000001</v>
      </c>
      <c r="DL8" s="45">
        <v>-9999</v>
      </c>
      <c r="DM8" s="45">
        <v>-9999</v>
      </c>
      <c r="DN8" s="45">
        <v>-9999</v>
      </c>
      <c r="DO8" s="45">
        <v>-9999</v>
      </c>
      <c r="DP8" s="45">
        <v>-9999</v>
      </c>
      <c r="DQ8" s="45">
        <v>0</v>
      </c>
      <c r="DR8" s="45">
        <v>193218</v>
      </c>
      <c r="DS8" s="45">
        <v>389298</v>
      </c>
      <c r="DT8" s="45">
        <v>455516</v>
      </c>
      <c r="DU8" s="45">
        <v>455516</v>
      </c>
      <c r="DV8" s="45">
        <v>-9999</v>
      </c>
      <c r="DW8" s="45">
        <v>-9999</v>
      </c>
      <c r="DX8" s="45">
        <v>-9999</v>
      </c>
      <c r="DY8" s="45">
        <v>-9999</v>
      </c>
      <c r="DZ8" s="45">
        <v>-9999</v>
      </c>
    </row>
    <row r="9" spans="1:130" x14ac:dyDescent="0.35">
      <c r="A9" s="45" t="s">
        <v>19</v>
      </c>
      <c r="B9" s="45" t="s">
        <v>20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T9" s="55">
        <f t="shared" si="12"/>
        <v>44.840648532744567</v>
      </c>
      <c r="CU9" s="52">
        <f t="shared" si="13"/>
        <v>86.434455344563332</v>
      </c>
      <c r="CV9" s="52">
        <f t="shared" si="14"/>
        <v>28.284054399999999</v>
      </c>
      <c r="CX9" s="45">
        <v>3.3966874059999999</v>
      </c>
      <c r="CY9" s="45">
        <v>162.60338540000001</v>
      </c>
      <c r="CZ9" s="45">
        <v>205.55168449999999</v>
      </c>
      <c r="DA9" s="45">
        <v>208.3857304</v>
      </c>
      <c r="DC9" s="45">
        <v>1.7977270919999999</v>
      </c>
      <c r="DD9" s="45">
        <v>68.077924859999996</v>
      </c>
      <c r="DE9" s="45">
        <v>84.888885040000005</v>
      </c>
      <c r="DF9" s="45">
        <v>86.05929141</v>
      </c>
      <c r="DG9" s="45">
        <v>13142.72695</v>
      </c>
      <c r="DH9" s="45">
        <v>13596.58756</v>
      </c>
      <c r="DI9" s="45">
        <v>15351.270839999999</v>
      </c>
      <c r="DJ9" s="45">
        <v>16347.45199</v>
      </c>
      <c r="DK9" s="45">
        <v>20504.25909</v>
      </c>
      <c r="DL9" s="45">
        <v>-9999</v>
      </c>
      <c r="DM9" s="45">
        <v>-9999</v>
      </c>
      <c r="DN9" s="45">
        <v>-9999</v>
      </c>
      <c r="DO9" s="45">
        <v>-9999</v>
      </c>
      <c r="DP9" s="45">
        <v>-9999</v>
      </c>
      <c r="DQ9" s="45">
        <v>0</v>
      </c>
      <c r="DR9" s="45">
        <v>0</v>
      </c>
      <c r="DS9" s="45">
        <v>1776</v>
      </c>
      <c r="DT9" s="45">
        <v>1776</v>
      </c>
      <c r="DU9" s="45">
        <v>1776</v>
      </c>
      <c r="DV9" s="45">
        <v>-9999</v>
      </c>
      <c r="DW9" s="45">
        <v>-9999</v>
      </c>
      <c r="DX9" s="45">
        <v>-9999</v>
      </c>
      <c r="DY9" s="45">
        <v>-9999</v>
      </c>
      <c r="DZ9" s="45">
        <v>-9999</v>
      </c>
    </row>
    <row r="10" spans="1:130" x14ac:dyDescent="0.35">
      <c r="A10" s="45" t="s">
        <v>22</v>
      </c>
      <c r="B10" s="45" t="s">
        <v>23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T10" s="55">
        <f t="shared" si="12"/>
        <v>41.418116571137389</v>
      </c>
      <c r="CU10" s="52">
        <f t="shared" si="13"/>
        <v>73.019144946856244</v>
      </c>
      <c r="CV10" s="52">
        <f t="shared" si="14"/>
        <v>142.388904</v>
      </c>
      <c r="CX10" s="45">
        <v>13.264913200000001</v>
      </c>
      <c r="CY10" s="45">
        <v>635.0068569</v>
      </c>
      <c r="CZ10" s="45">
        <v>802.73069810000004</v>
      </c>
      <c r="DA10" s="45">
        <v>813.7983557</v>
      </c>
      <c r="DC10" s="45">
        <v>9.050201457</v>
      </c>
      <c r="DD10" s="45">
        <v>342.72106009999999</v>
      </c>
      <c r="DE10" s="45">
        <v>427.35157880000003</v>
      </c>
      <c r="DF10" s="45">
        <v>433.24369300000001</v>
      </c>
      <c r="DG10" s="45">
        <v>44876.6659</v>
      </c>
      <c r="DH10" s="45">
        <v>46426.809670000002</v>
      </c>
      <c r="DI10" s="45">
        <v>52418.879979999998</v>
      </c>
      <c r="DJ10" s="45">
        <v>55652.178910000002</v>
      </c>
      <c r="DK10" s="45">
        <v>69849.647010000001</v>
      </c>
      <c r="DL10" s="45">
        <v>-9999</v>
      </c>
      <c r="DM10" s="45">
        <v>-9999</v>
      </c>
      <c r="DN10" s="45">
        <v>-9999</v>
      </c>
      <c r="DO10" s="45">
        <v>-9999</v>
      </c>
      <c r="DP10" s="45">
        <v>-9999</v>
      </c>
      <c r="DQ10" s="45">
        <v>0</v>
      </c>
      <c r="DR10" s="45">
        <v>0</v>
      </c>
      <c r="DS10" s="45">
        <v>247</v>
      </c>
      <c r="DT10" s="45">
        <v>247</v>
      </c>
      <c r="DU10" s="45">
        <v>247</v>
      </c>
      <c r="DV10" s="45">
        <v>-9999</v>
      </c>
      <c r="DW10" s="45">
        <v>-9999</v>
      </c>
      <c r="DX10" s="45">
        <v>-9999</v>
      </c>
      <c r="DY10" s="45">
        <v>-9999</v>
      </c>
      <c r="DZ10" s="45">
        <v>-9999</v>
      </c>
    </row>
    <row r="11" spans="1:130" x14ac:dyDescent="0.35">
      <c r="A11" s="45" t="s">
        <v>24</v>
      </c>
      <c r="B11" s="45" t="s">
        <v>25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T11" s="55">
        <f t="shared" si="12"/>
        <v>21.104840209425834</v>
      </c>
      <c r="CU11" s="52">
        <f t="shared" si="13"/>
        <v>99.057897598991374</v>
      </c>
      <c r="CV11" s="52">
        <f t="shared" si="14"/>
        <v>12325.26102</v>
      </c>
      <c r="CX11" s="45">
        <v>4238.9399569999996</v>
      </c>
      <c r="CY11" s="45">
        <v>202922.99679999999</v>
      </c>
      <c r="CZ11" s="45">
        <v>256520.8818</v>
      </c>
      <c r="DA11" s="45">
        <v>260057.6661</v>
      </c>
      <c r="DC11" s="45">
        <v>783.39036339999996</v>
      </c>
      <c r="DD11" s="45">
        <v>29666.121480000002</v>
      </c>
      <c r="DE11" s="45">
        <v>36991.785230000001</v>
      </c>
      <c r="DF11" s="45">
        <v>37501.809849999998</v>
      </c>
      <c r="DH11" s="45">
        <v>322463.88250000001</v>
      </c>
      <c r="DI11" s="45">
        <v>364064.21970000002</v>
      </c>
      <c r="DJ11" s="45">
        <v>392246.29639999999</v>
      </c>
      <c r="DK11" s="45">
        <v>490732.10560000001</v>
      </c>
      <c r="DL11" s="45">
        <v>-9999</v>
      </c>
      <c r="DM11" s="45">
        <v>-9999</v>
      </c>
      <c r="DN11" s="45">
        <v>-9999</v>
      </c>
      <c r="DO11" s="45">
        <v>-9999</v>
      </c>
      <c r="DP11" s="45">
        <v>-9999</v>
      </c>
      <c r="DR11" s="45">
        <v>17130</v>
      </c>
      <c r="DS11" s="45">
        <v>34271</v>
      </c>
      <c r="DT11" s="45">
        <v>34923</v>
      </c>
      <c r="DU11" s="45">
        <v>34923</v>
      </c>
      <c r="DV11" s="45">
        <v>-9999</v>
      </c>
      <c r="DW11" s="45">
        <v>-9999</v>
      </c>
      <c r="DX11" s="45">
        <v>-9999</v>
      </c>
      <c r="DY11" s="45">
        <v>-9999</v>
      </c>
      <c r="DZ11" s="45">
        <v>-9999</v>
      </c>
    </row>
    <row r="12" spans="1:130" x14ac:dyDescent="0.35">
      <c r="A12" s="45" t="s">
        <v>27</v>
      </c>
      <c r="B12" s="45" t="s">
        <v>28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T12" s="55">
        <f t="shared" si="12"/>
        <v>42.581199527962767</v>
      </c>
      <c r="CU12" s="52">
        <f t="shared" si="13"/>
        <v>56.878897289325572</v>
      </c>
      <c r="CV12" s="52">
        <f t="shared" si="14"/>
        <v>17069.620559999999</v>
      </c>
      <c r="CX12" s="45">
        <v>1528.893288</v>
      </c>
      <c r="CY12" s="45">
        <v>73189.903839999999</v>
      </c>
      <c r="CZ12" s="45">
        <v>92521.493210000001</v>
      </c>
      <c r="DA12" s="45">
        <v>93797.134239999999</v>
      </c>
      <c r="DC12" s="45">
        <v>1084.940613</v>
      </c>
      <c r="DD12" s="45">
        <v>41085.49394</v>
      </c>
      <c r="DE12" s="45">
        <v>51231.023549999998</v>
      </c>
      <c r="DF12" s="45">
        <v>51937.371809999997</v>
      </c>
      <c r="DH12" s="45">
        <v>330987.01169999997</v>
      </c>
      <c r="DI12" s="45">
        <v>373661.67609999998</v>
      </c>
      <c r="DJ12" s="45">
        <v>410426.29950000002</v>
      </c>
      <c r="DK12" s="45">
        <v>511344.50809999998</v>
      </c>
      <c r="DL12" s="45">
        <v>-9999</v>
      </c>
      <c r="DM12" s="45">
        <v>-9999</v>
      </c>
      <c r="DN12" s="45">
        <v>-9999</v>
      </c>
      <c r="DO12" s="45">
        <v>-9999</v>
      </c>
      <c r="DP12" s="45">
        <v>-9999</v>
      </c>
      <c r="DR12" s="45">
        <v>13908</v>
      </c>
      <c r="DS12" s="45">
        <v>37422</v>
      </c>
      <c r="DT12" s="45">
        <v>46360</v>
      </c>
      <c r="DU12" s="45">
        <v>46360</v>
      </c>
      <c r="DV12" s="45">
        <v>-9999</v>
      </c>
      <c r="DW12" s="45">
        <v>-9999</v>
      </c>
      <c r="DX12" s="45">
        <v>-9999</v>
      </c>
      <c r="DY12" s="45">
        <v>-9999</v>
      </c>
      <c r="DZ12" s="45">
        <v>-9999</v>
      </c>
    </row>
    <row r="13" spans="1:130" x14ac:dyDescent="0.35">
      <c r="A13" s="45" t="s">
        <v>31</v>
      </c>
      <c r="B13" s="45" t="s">
        <v>32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T13" s="55">
        <f t="shared" si="12"/>
        <v>28.009507475698808</v>
      </c>
      <c r="CU13" s="52">
        <f t="shared" si="13"/>
        <v>61.126994059596903</v>
      </c>
      <c r="CV13" s="52">
        <f t="shared" si="14"/>
        <v>19284.300759999998</v>
      </c>
      <c r="CX13" s="45">
        <v>1690.7663680000001</v>
      </c>
      <c r="CY13" s="45">
        <v>80938.956890000001</v>
      </c>
      <c r="CZ13" s="45">
        <v>102317.29730000001</v>
      </c>
      <c r="DA13" s="45">
        <v>103727.9981</v>
      </c>
      <c r="DC13" s="45">
        <v>1225.705107</v>
      </c>
      <c r="DD13" s="45">
        <v>46416.08872</v>
      </c>
      <c r="DE13" s="45">
        <v>57877.939539999999</v>
      </c>
      <c r="DF13" s="45">
        <v>58675.932220000002</v>
      </c>
      <c r="DH13" s="45">
        <v>451123.55089999997</v>
      </c>
      <c r="DI13" s="45">
        <v>509237.17849999998</v>
      </c>
      <c r="DJ13" s="45">
        <v>575015.3432</v>
      </c>
      <c r="DK13" s="45">
        <v>712222.00069999998</v>
      </c>
      <c r="DL13" s="45">
        <v>-9999</v>
      </c>
      <c r="DM13" s="45">
        <v>-9999</v>
      </c>
      <c r="DN13" s="45">
        <v>-9999</v>
      </c>
      <c r="DO13" s="45">
        <v>-9999</v>
      </c>
      <c r="DP13" s="45">
        <v>-9999</v>
      </c>
      <c r="DR13" s="45">
        <v>680363</v>
      </c>
      <c r="DS13" s="45">
        <v>1372296</v>
      </c>
      <c r="DT13" s="45">
        <v>1453924</v>
      </c>
      <c r="DU13" s="45">
        <v>1453924</v>
      </c>
      <c r="DV13" s="45">
        <v>-9999</v>
      </c>
      <c r="DW13" s="45">
        <v>-9999</v>
      </c>
      <c r="DX13" s="45">
        <v>-9999</v>
      </c>
      <c r="DY13" s="45">
        <v>-9999</v>
      </c>
      <c r="DZ13" s="45">
        <v>-9999</v>
      </c>
    </row>
    <row r="14" spans="1:130" x14ac:dyDescent="0.35">
      <c r="A14" s="45" t="s">
        <v>34</v>
      </c>
      <c r="B14" s="45" t="s">
        <v>35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T14" s="55">
        <f t="shared" si="12"/>
        <v>89.455052688822533</v>
      </c>
      <c r="CU14" s="52">
        <f t="shared" si="13"/>
        <v>55.024446018532309</v>
      </c>
      <c r="CV14" s="52">
        <f t="shared" si="14"/>
        <v>31003.97306</v>
      </c>
      <c r="CX14" s="45">
        <v>2725.4000120000001</v>
      </c>
      <c r="CY14" s="45">
        <v>130468.0754</v>
      </c>
      <c r="CZ14" s="45">
        <v>164928.5013</v>
      </c>
      <c r="DA14" s="45">
        <v>167202.4547</v>
      </c>
      <c r="DC14" s="45">
        <v>1970.6044099999999</v>
      </c>
      <c r="DD14" s="45">
        <v>74624.596539999999</v>
      </c>
      <c r="DE14" s="45">
        <v>93052.172349999993</v>
      </c>
      <c r="DF14" s="45">
        <v>94335.130109999998</v>
      </c>
      <c r="DH14" s="45">
        <v>2595411.7510000002</v>
      </c>
      <c r="DI14" s="45">
        <v>2925357.3029999998</v>
      </c>
      <c r="DJ14" s="45">
        <v>4669426.4950000001</v>
      </c>
      <c r="DK14" s="45">
        <v>5429062.4950000001</v>
      </c>
      <c r="DL14" s="45">
        <v>-9999</v>
      </c>
      <c r="DM14" s="45">
        <v>-9999</v>
      </c>
      <c r="DN14" s="45">
        <v>-9999</v>
      </c>
      <c r="DO14" s="45">
        <v>-9999</v>
      </c>
      <c r="DP14" s="45">
        <v>-9999</v>
      </c>
      <c r="DR14" s="45">
        <v>596839</v>
      </c>
      <c r="DS14" s="45">
        <v>674807</v>
      </c>
      <c r="DT14" s="45">
        <v>849748</v>
      </c>
      <c r="DU14" s="45">
        <v>849748</v>
      </c>
      <c r="DV14" s="45">
        <v>-9999</v>
      </c>
      <c r="DW14" s="45">
        <v>-9999</v>
      </c>
      <c r="DX14" s="45">
        <v>-9999</v>
      </c>
      <c r="DY14" s="45">
        <v>-9999</v>
      </c>
      <c r="DZ14" s="45">
        <v>-9999</v>
      </c>
    </row>
    <row r="15" spans="1:130" x14ac:dyDescent="0.35">
      <c r="A15" s="45" t="s">
        <v>37</v>
      </c>
      <c r="B15" s="45" t="s">
        <v>38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T15" s="55">
        <f t="shared" si="12"/>
        <v>68.164826933815135</v>
      </c>
      <c r="CU15" s="52">
        <f t="shared" si="13"/>
        <v>70.432176793169319</v>
      </c>
      <c r="CV15" s="52">
        <f t="shared" si="14"/>
        <v>11476.54566</v>
      </c>
      <c r="CX15" s="45">
        <v>1094.3592140000001</v>
      </c>
      <c r="CY15" s="45">
        <v>52388.251199999999</v>
      </c>
      <c r="CZ15" s="45">
        <v>66225.517080000005</v>
      </c>
      <c r="DA15" s="45">
        <v>67138.602069999994</v>
      </c>
      <c r="DC15" s="45">
        <v>729.44623739999997</v>
      </c>
      <c r="DD15" s="45">
        <v>27623.317439999999</v>
      </c>
      <c r="DE15" s="45">
        <v>34444.537250000001</v>
      </c>
      <c r="DF15" s="45">
        <v>34919.441659999997</v>
      </c>
      <c r="DH15" s="45">
        <v>1564992.8060000001</v>
      </c>
      <c r="DI15" s="45">
        <v>1764800.5</v>
      </c>
      <c r="DJ15" s="45">
        <v>2550554.8250000002</v>
      </c>
      <c r="DK15" s="45">
        <v>3014394.6570000001</v>
      </c>
      <c r="DL15" s="45">
        <v>-9999</v>
      </c>
      <c r="DM15" s="45">
        <v>-9999</v>
      </c>
      <c r="DN15" s="45">
        <v>-9999</v>
      </c>
      <c r="DO15" s="45">
        <v>-9999</v>
      </c>
      <c r="DP15" s="45">
        <v>-9999</v>
      </c>
      <c r="DR15" s="45">
        <v>498068</v>
      </c>
      <c r="DS15" s="45">
        <v>609062</v>
      </c>
      <c r="DT15" s="45">
        <v>778428</v>
      </c>
      <c r="DU15" s="45">
        <v>778428</v>
      </c>
      <c r="DV15" s="45">
        <v>-9999</v>
      </c>
      <c r="DW15" s="45">
        <v>-9999</v>
      </c>
      <c r="DX15" s="45">
        <v>-9999</v>
      </c>
      <c r="DY15" s="45">
        <v>-9999</v>
      </c>
      <c r="DZ15" s="45">
        <v>-9999</v>
      </c>
    </row>
    <row r="16" spans="1:130" x14ac:dyDescent="0.35">
      <c r="A16" s="45" t="s">
        <v>40</v>
      </c>
      <c r="B16" s="45" t="s">
        <v>41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T16" s="55">
        <f t="shared" si="12"/>
        <v>85.700739999082344</v>
      </c>
      <c r="CU16" s="52">
        <f t="shared" si="13"/>
        <v>64.878787653972637</v>
      </c>
      <c r="CV16" s="52">
        <f t="shared" si="14"/>
        <v>87376.805640000006</v>
      </c>
      <c r="CX16" s="45">
        <v>8271.2554670000009</v>
      </c>
      <c r="CY16" s="45">
        <v>395954.64049999998</v>
      </c>
      <c r="CZ16" s="45">
        <v>500537.81550000003</v>
      </c>
      <c r="DA16" s="45">
        <v>507438.98570000002</v>
      </c>
      <c r="DC16" s="45">
        <v>5553.6468889999996</v>
      </c>
      <c r="DD16" s="45">
        <v>210310.42879999999</v>
      </c>
      <c r="DE16" s="45">
        <v>262243.8603</v>
      </c>
      <c r="DF16" s="45">
        <v>265859.55009999999</v>
      </c>
      <c r="DH16" s="45">
        <v>3070372.003</v>
      </c>
      <c r="DI16" s="45">
        <v>3460929.6639999999</v>
      </c>
      <c r="DJ16" s="45">
        <v>5452044.983</v>
      </c>
      <c r="DK16" s="45">
        <v>6352265.0930000003</v>
      </c>
      <c r="DL16" s="45">
        <v>-9999</v>
      </c>
      <c r="DM16" s="45">
        <v>-9999</v>
      </c>
      <c r="DN16" s="45">
        <v>-9999</v>
      </c>
      <c r="DO16" s="45">
        <v>-9999</v>
      </c>
      <c r="DP16" s="45">
        <v>-9999</v>
      </c>
      <c r="DR16" s="45">
        <v>2623710</v>
      </c>
      <c r="DS16" s="45">
        <v>3015268</v>
      </c>
      <c r="DT16" s="45">
        <v>3793206</v>
      </c>
      <c r="DU16" s="45">
        <v>3793206</v>
      </c>
      <c r="DV16" s="45">
        <v>-9999</v>
      </c>
      <c r="DW16" s="45">
        <v>-9999</v>
      </c>
      <c r="DX16" s="45">
        <v>-9999</v>
      </c>
      <c r="DY16" s="45">
        <v>-9999</v>
      </c>
      <c r="DZ16" s="45">
        <v>-9999</v>
      </c>
    </row>
    <row r="17" spans="1:130" x14ac:dyDescent="0.35">
      <c r="A17" s="45" t="s">
        <v>43</v>
      </c>
      <c r="B17" s="45" t="s">
        <v>44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T17" s="55">
        <f t="shared" si="12"/>
        <v>45.029213505613789</v>
      </c>
      <c r="CU17" s="52">
        <f t="shared" si="13"/>
        <v>49.642975486526993</v>
      </c>
      <c r="CV17" s="52">
        <f t="shared" si="14"/>
        <v>141601.21249999999</v>
      </c>
      <c r="CX17" s="45">
        <v>9440.6363860000001</v>
      </c>
      <c r="CY17" s="45">
        <v>451934.26819999999</v>
      </c>
      <c r="CZ17" s="45">
        <v>571303.29639999999</v>
      </c>
      <c r="DA17" s="45">
        <v>579180.14639999997</v>
      </c>
      <c r="DC17" s="45">
        <v>9000.135988</v>
      </c>
      <c r="DD17" s="45">
        <v>340825.13650000002</v>
      </c>
      <c r="DE17" s="45">
        <v>424987.48149999999</v>
      </c>
      <c r="DF17" s="45">
        <v>430847.00069999998</v>
      </c>
      <c r="DH17" s="45">
        <v>1956947.2690000001</v>
      </c>
      <c r="DI17" s="45">
        <v>2207197.1889999998</v>
      </c>
      <c r="DJ17" s="45">
        <v>3065407.2110000001</v>
      </c>
      <c r="DK17" s="45">
        <v>3648124.415</v>
      </c>
      <c r="DL17" s="45">
        <v>-9999</v>
      </c>
      <c r="DM17" s="45">
        <v>-9999</v>
      </c>
      <c r="DN17" s="45">
        <v>-9999</v>
      </c>
      <c r="DO17" s="45">
        <v>-9999</v>
      </c>
      <c r="DP17" s="45">
        <v>-9999</v>
      </c>
      <c r="DR17" s="45">
        <v>287327</v>
      </c>
      <c r="DS17" s="45">
        <v>334152</v>
      </c>
      <c r="DT17" s="45">
        <v>357242</v>
      </c>
      <c r="DU17" s="45">
        <v>357242</v>
      </c>
      <c r="DV17" s="45">
        <v>-9999</v>
      </c>
      <c r="DW17" s="45">
        <v>-9999</v>
      </c>
      <c r="DX17" s="45">
        <v>-9999</v>
      </c>
      <c r="DY17" s="45">
        <v>-9999</v>
      </c>
      <c r="DZ17" s="45">
        <v>-9999</v>
      </c>
    </row>
    <row r="18" spans="1:130" x14ac:dyDescent="0.35">
      <c r="A18" s="45" t="s">
        <v>45</v>
      </c>
      <c r="B18" s="45" t="s">
        <v>3377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T18" s="55">
        <f t="shared" si="12"/>
        <v>65.293210270340907</v>
      </c>
      <c r="CU18" s="52">
        <f t="shared" si="13"/>
        <v>58.316925957834933</v>
      </c>
      <c r="CV18" s="52">
        <f t="shared" si="14"/>
        <v>32602.797040000001</v>
      </c>
      <c r="CX18" s="45">
        <v>2804.5636909999998</v>
      </c>
      <c r="CY18" s="45">
        <v>134257.73300000001</v>
      </c>
      <c r="CZ18" s="45">
        <v>169719.11809999999</v>
      </c>
      <c r="DA18" s="45">
        <v>172059.12210000001</v>
      </c>
      <c r="DC18" s="45">
        <v>2072.2252429999999</v>
      </c>
      <c r="DD18" s="45">
        <v>78472.864449999994</v>
      </c>
      <c r="DE18" s="45">
        <v>97850.720069999996</v>
      </c>
      <c r="DF18" s="45">
        <v>99199.837870000003</v>
      </c>
      <c r="DH18" s="45">
        <v>578018.30799999996</v>
      </c>
      <c r="DI18" s="45">
        <v>652129.09100000001</v>
      </c>
      <c r="DJ18" s="45">
        <v>844981.53509999998</v>
      </c>
      <c r="DK18" s="45">
        <v>1018417.8</v>
      </c>
      <c r="DL18" s="45">
        <v>-9999</v>
      </c>
      <c r="DM18" s="45">
        <v>-9999</v>
      </c>
      <c r="DN18" s="45">
        <v>-9999</v>
      </c>
      <c r="DO18" s="45">
        <v>-9999</v>
      </c>
      <c r="DP18" s="45">
        <v>-9999</v>
      </c>
      <c r="DR18" s="45">
        <v>25863</v>
      </c>
      <c r="DS18" s="45">
        <v>78429</v>
      </c>
      <c r="DT18" s="45">
        <v>86640</v>
      </c>
      <c r="DU18" s="45">
        <v>86640</v>
      </c>
      <c r="DV18" s="45">
        <v>-9999</v>
      </c>
      <c r="DW18" s="45">
        <v>-9999</v>
      </c>
      <c r="DX18" s="45">
        <v>-9999</v>
      </c>
      <c r="DY18" s="45">
        <v>-9999</v>
      </c>
      <c r="DZ18" s="45">
        <v>-9999</v>
      </c>
    </row>
    <row r="19" spans="1:130" x14ac:dyDescent="0.35">
      <c r="A19" s="45" t="s">
        <v>48</v>
      </c>
      <c r="B19" s="45" t="s">
        <v>49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T19" s="55">
        <f t="shared" si="12"/>
        <v>27.629903129737912</v>
      </c>
      <c r="CU19" s="52">
        <f t="shared" si="13"/>
        <v>76.523269906701998</v>
      </c>
      <c r="CV19" s="52">
        <f t="shared" si="14"/>
        <v>11878.721670000001</v>
      </c>
      <c r="CX19" s="45">
        <v>1534.399844</v>
      </c>
      <c r="CY19" s="45">
        <v>73453.509080000003</v>
      </c>
      <c r="CZ19" s="45">
        <v>92854.724279999995</v>
      </c>
      <c r="DA19" s="45">
        <v>94134.959740000006</v>
      </c>
      <c r="DC19" s="45">
        <v>755.00843910000003</v>
      </c>
      <c r="DD19" s="45">
        <v>28591.329580000001</v>
      </c>
      <c r="DE19" s="45">
        <v>35651.58743</v>
      </c>
      <c r="DF19" s="45">
        <v>36143.134050000001</v>
      </c>
      <c r="DH19" s="45">
        <v>467514.53769999999</v>
      </c>
      <c r="DI19" s="45">
        <v>527774.2659</v>
      </c>
      <c r="DJ19" s="45">
        <v>585185.26430000004</v>
      </c>
      <c r="DK19" s="45">
        <v>727611.43889999995</v>
      </c>
      <c r="DL19" s="45">
        <v>-9999</v>
      </c>
      <c r="DM19" s="45">
        <v>-9999</v>
      </c>
      <c r="DN19" s="45">
        <v>-9999</v>
      </c>
      <c r="DO19" s="45">
        <v>-9999</v>
      </c>
      <c r="DP19" s="45">
        <v>-9999</v>
      </c>
      <c r="DR19" s="45">
        <v>650</v>
      </c>
      <c r="DS19" s="45">
        <v>1836</v>
      </c>
      <c r="DT19" s="45">
        <v>2610</v>
      </c>
      <c r="DU19" s="45">
        <v>2610</v>
      </c>
      <c r="DV19" s="45">
        <v>-9999</v>
      </c>
      <c r="DW19" s="45">
        <v>-9999</v>
      </c>
      <c r="DX19" s="45">
        <v>-9999</v>
      </c>
      <c r="DY19" s="45">
        <v>-9999</v>
      </c>
      <c r="DZ19" s="45">
        <v>-9999</v>
      </c>
    </row>
    <row r="20" spans="1:130" x14ac:dyDescent="0.35">
      <c r="A20" s="45" t="s">
        <v>51</v>
      </c>
      <c r="B20" s="45" t="s">
        <v>52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T20" s="55">
        <f t="shared" si="12"/>
        <v>26.271032620487098</v>
      </c>
      <c r="CU20" s="52">
        <f t="shared" si="13"/>
        <v>99.755302149842421</v>
      </c>
      <c r="CV20" s="52">
        <f t="shared" si="14"/>
        <v>754.17687520000004</v>
      </c>
      <c r="CX20" s="45">
        <v>88.971992080000007</v>
      </c>
      <c r="CY20" s="45">
        <v>4259.1929710000004</v>
      </c>
      <c r="CZ20" s="45">
        <v>5384.1701220000004</v>
      </c>
      <c r="DA20" s="45">
        <v>5458.4044219999996</v>
      </c>
      <c r="DC20" s="45">
        <v>47.935284719999999</v>
      </c>
      <c r="DD20" s="45">
        <v>1815.255901</v>
      </c>
      <c r="DE20" s="45">
        <v>2263.509791</v>
      </c>
      <c r="DF20" s="45">
        <v>2294.7179550000001</v>
      </c>
      <c r="DH20" s="45">
        <v>21679.858329999999</v>
      </c>
      <c r="DI20" s="45">
        <v>24477.966499999999</v>
      </c>
      <c r="DJ20" s="45">
        <v>25987.815299999998</v>
      </c>
      <c r="DK20" s="45">
        <v>32617.585879999999</v>
      </c>
      <c r="DL20" s="45">
        <v>-9999</v>
      </c>
      <c r="DM20" s="45">
        <v>-9999</v>
      </c>
      <c r="DN20" s="45">
        <v>-9999</v>
      </c>
      <c r="DO20" s="45">
        <v>-9999</v>
      </c>
      <c r="DP20" s="45">
        <v>-9999</v>
      </c>
      <c r="DR20" s="45">
        <v>0</v>
      </c>
      <c r="DS20" s="45">
        <v>2157</v>
      </c>
      <c r="DT20" s="45">
        <v>2157</v>
      </c>
      <c r="DU20" s="45">
        <v>2157</v>
      </c>
      <c r="DV20" s="45">
        <v>-9999</v>
      </c>
      <c r="DW20" s="45">
        <v>-9999</v>
      </c>
      <c r="DX20" s="45">
        <v>-9999</v>
      </c>
      <c r="DY20" s="45">
        <v>-9999</v>
      </c>
      <c r="DZ20" s="45">
        <v>-9999</v>
      </c>
    </row>
    <row r="21" spans="1:130" x14ac:dyDescent="0.35">
      <c r="A21" s="45" t="s">
        <v>54</v>
      </c>
      <c r="B21" s="45" t="s">
        <v>55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T21" s="55">
        <f t="shared" si="12"/>
        <v>41.476897620718105</v>
      </c>
      <c r="CU21" s="52">
        <f t="shared" si="13"/>
        <v>64.774992854857288</v>
      </c>
      <c r="CV21" s="52">
        <f t="shared" si="14"/>
        <v>2038.7766340000001</v>
      </c>
      <c r="CX21" s="45">
        <v>190.35833550000001</v>
      </c>
      <c r="CY21" s="45">
        <v>9112.6754099999998</v>
      </c>
      <c r="CZ21" s="45">
        <v>11519.598900000001</v>
      </c>
      <c r="DA21" s="45">
        <v>11678.42549</v>
      </c>
      <c r="DC21" s="45">
        <v>129.58410900000001</v>
      </c>
      <c r="DD21" s="45">
        <v>4907.2060359999996</v>
      </c>
      <c r="DE21" s="45">
        <v>6118.9768919999997</v>
      </c>
      <c r="DF21" s="45">
        <v>6203.3423480000001</v>
      </c>
      <c r="DG21" s="45">
        <v>84982.198610000007</v>
      </c>
      <c r="DH21" s="45">
        <v>87910.232870000007</v>
      </c>
      <c r="DI21" s="45">
        <v>99246.478359999994</v>
      </c>
      <c r="DJ21" s="45">
        <v>108438.16899999999</v>
      </c>
      <c r="DK21" s="45">
        <v>135254.55040000001</v>
      </c>
      <c r="DL21" s="45">
        <v>-9999</v>
      </c>
      <c r="DM21" s="45">
        <v>-9999</v>
      </c>
      <c r="DN21" s="45">
        <v>-9999</v>
      </c>
      <c r="DO21" s="45">
        <v>-9999</v>
      </c>
      <c r="DP21" s="45">
        <v>-9999</v>
      </c>
      <c r="DQ21" s="45">
        <v>0</v>
      </c>
      <c r="DR21" s="45">
        <v>1000</v>
      </c>
      <c r="DS21" s="45">
        <v>3816</v>
      </c>
      <c r="DT21" s="45">
        <v>5130</v>
      </c>
      <c r="DU21" s="45">
        <v>5130</v>
      </c>
      <c r="DV21" s="45">
        <v>-9999</v>
      </c>
      <c r="DW21" s="45">
        <v>-9999</v>
      </c>
      <c r="DX21" s="45">
        <v>-9999</v>
      </c>
      <c r="DY21" s="45">
        <v>-9999</v>
      </c>
      <c r="DZ21" s="45">
        <v>-9999</v>
      </c>
    </row>
    <row r="22" spans="1:130" x14ac:dyDescent="0.35">
      <c r="A22" s="45" t="s">
        <v>56</v>
      </c>
      <c r="B22" s="45" t="s">
        <v>57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T22" s="55">
        <f t="shared" si="12"/>
        <v>30.598463712368414</v>
      </c>
      <c r="CU22" s="52">
        <f t="shared" si="13"/>
        <v>92.364229121134542</v>
      </c>
      <c r="CV22" s="52">
        <f t="shared" si="14"/>
        <v>129.60296159999999</v>
      </c>
      <c r="CX22" s="45">
        <v>14.248792</v>
      </c>
      <c r="CY22" s="45">
        <v>682.1062819</v>
      </c>
      <c r="CZ22" s="45">
        <v>862.27045559999999</v>
      </c>
      <c r="DA22" s="45">
        <v>874.15901829999996</v>
      </c>
      <c r="DC22" s="45">
        <v>8.2375303049999999</v>
      </c>
      <c r="DD22" s="45">
        <v>311.94610779999999</v>
      </c>
      <c r="DE22" s="45">
        <v>388.9771513</v>
      </c>
      <c r="DF22" s="45">
        <v>394.34017770000003</v>
      </c>
      <c r="DG22" s="45">
        <v>18378.286349999998</v>
      </c>
      <c r="DH22" s="45">
        <v>19012.775280000002</v>
      </c>
      <c r="DI22" s="45">
        <v>21466.206340000001</v>
      </c>
      <c r="DJ22" s="45">
        <v>22930.260780000001</v>
      </c>
      <c r="DK22" s="45">
        <v>28741.380659999999</v>
      </c>
      <c r="DL22" s="45">
        <v>-9999</v>
      </c>
      <c r="DM22" s="45">
        <v>-9999</v>
      </c>
      <c r="DN22" s="45">
        <v>-9999</v>
      </c>
      <c r="DO22" s="45">
        <v>-9999</v>
      </c>
      <c r="DP22" s="45">
        <v>-9999</v>
      </c>
      <c r="DQ22" s="45">
        <v>-9999</v>
      </c>
      <c r="DR22" s="45">
        <v>0</v>
      </c>
      <c r="DS22" s="45">
        <v>0</v>
      </c>
      <c r="DT22" s="45">
        <v>0</v>
      </c>
      <c r="DU22" s="45">
        <v>0</v>
      </c>
      <c r="DV22" s="45">
        <v>-9999</v>
      </c>
      <c r="DW22" s="45">
        <v>-9999</v>
      </c>
      <c r="DX22" s="45">
        <v>-9999</v>
      </c>
      <c r="DY22" s="45">
        <v>-9999</v>
      </c>
      <c r="DZ22" s="45">
        <v>-9999</v>
      </c>
    </row>
    <row r="23" spans="1:130" x14ac:dyDescent="0.35">
      <c r="A23" s="45" t="s">
        <v>59</v>
      </c>
      <c r="B23" s="45" t="s">
        <v>60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T23" s="55">
        <f t="shared" si="12"/>
        <v>32.179480156577732</v>
      </c>
      <c r="CU23" s="52">
        <f t="shared" si="13"/>
        <v>125.49296293345363</v>
      </c>
      <c r="CV23" s="52">
        <f t="shared" si="14"/>
        <v>18463.094550000002</v>
      </c>
      <c r="CX23" s="45">
        <v>2921.2523980000001</v>
      </c>
      <c r="CY23" s="45">
        <v>139843.7574</v>
      </c>
      <c r="CZ23" s="45">
        <v>176780.57449999999</v>
      </c>
      <c r="DA23" s="45">
        <v>179217.93849999999</v>
      </c>
      <c r="DC23" s="45">
        <v>1173.509456</v>
      </c>
      <c r="DD23" s="45">
        <v>44439.497459999999</v>
      </c>
      <c r="DE23" s="45">
        <v>55413.254719999997</v>
      </c>
      <c r="DF23" s="45">
        <v>56177.265529999997</v>
      </c>
      <c r="DH23" s="45">
        <v>502467.45549999998</v>
      </c>
      <c r="DI23" s="45">
        <v>567128.80220000003</v>
      </c>
      <c r="DJ23" s="45">
        <v>661023.55090000003</v>
      </c>
      <c r="DK23" s="45">
        <v>813396.83669999999</v>
      </c>
      <c r="DL23" s="45">
        <v>-9999</v>
      </c>
      <c r="DM23" s="45">
        <v>-9999</v>
      </c>
      <c r="DN23" s="45">
        <v>-9999</v>
      </c>
      <c r="DO23" s="45">
        <v>-9999</v>
      </c>
      <c r="DP23" s="45">
        <v>-9999</v>
      </c>
      <c r="DR23" s="45">
        <v>114391</v>
      </c>
      <c r="DS23" s="45">
        <v>190132</v>
      </c>
      <c r="DT23" s="45">
        <v>206526</v>
      </c>
      <c r="DU23" s="45">
        <v>206526</v>
      </c>
      <c r="DV23" s="45">
        <v>-9999</v>
      </c>
      <c r="DW23" s="45">
        <v>-9999</v>
      </c>
      <c r="DX23" s="45">
        <v>-9999</v>
      </c>
      <c r="DY23" s="45">
        <v>-9999</v>
      </c>
      <c r="DZ23" s="45">
        <v>-9999</v>
      </c>
    </row>
    <row r="24" spans="1:130" x14ac:dyDescent="0.35">
      <c r="A24" s="45" t="s">
        <v>1</v>
      </c>
      <c r="B24" s="45" t="s">
        <v>62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T24" s="55">
        <f t="shared" si="12"/>
        <v>42.034381639494377</v>
      </c>
      <c r="CU24" s="52">
        <f t="shared" si="13"/>
        <v>85.442249969001168</v>
      </c>
      <c r="CV24" s="52">
        <f t="shared" si="14"/>
        <v>55426.285400000001</v>
      </c>
      <c r="CX24" s="45">
        <v>6928.3179760000003</v>
      </c>
      <c r="CY24" s="45">
        <v>331666.65749999997</v>
      </c>
      <c r="CZ24" s="45">
        <v>419269.5001</v>
      </c>
      <c r="DA24" s="45">
        <v>425050.1826</v>
      </c>
      <c r="DC24" s="45">
        <v>3522.8801880000001</v>
      </c>
      <c r="DD24" s="45">
        <v>133407.55319999999</v>
      </c>
      <c r="DE24" s="45">
        <v>166350.8174</v>
      </c>
      <c r="DF24" s="45">
        <v>168644.38099999999</v>
      </c>
      <c r="DG24" s="45">
        <v>1831711.128</v>
      </c>
      <c r="DH24" s="45">
        <v>1893486.9369999999</v>
      </c>
      <c r="DI24" s="45">
        <v>2135885.7680000002</v>
      </c>
      <c r="DJ24" s="45">
        <v>2884207.8</v>
      </c>
      <c r="DK24" s="45">
        <v>3449815.7489999998</v>
      </c>
      <c r="DL24" s="45">
        <v>-9999</v>
      </c>
      <c r="DM24" s="45">
        <v>-9999</v>
      </c>
      <c r="DN24" s="45">
        <v>-9999</v>
      </c>
      <c r="DO24" s="45">
        <v>-9999</v>
      </c>
      <c r="DP24" s="45">
        <v>-9999</v>
      </c>
      <c r="DQ24" s="45">
        <v>0</v>
      </c>
      <c r="DR24" s="45">
        <v>641305</v>
      </c>
      <c r="DS24" s="45">
        <v>764470</v>
      </c>
      <c r="DT24" s="45">
        <v>879442</v>
      </c>
      <c r="DU24" s="45">
        <v>879442</v>
      </c>
      <c r="DV24" s="45">
        <v>-9999</v>
      </c>
      <c r="DW24" s="45">
        <v>-9999</v>
      </c>
      <c r="DX24" s="45">
        <v>-9999</v>
      </c>
      <c r="DY24" s="45">
        <v>-9999</v>
      </c>
      <c r="DZ24" s="45">
        <v>-9999</v>
      </c>
    </row>
    <row r="25" spans="1:130" x14ac:dyDescent="0.35">
      <c r="A25" s="45" t="s">
        <v>64</v>
      </c>
      <c r="B25" s="45" t="s">
        <v>65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T25" s="55">
        <f t="shared" si="12"/>
        <v>38.636238091139631</v>
      </c>
      <c r="CU25" s="52">
        <f t="shared" si="13"/>
        <v>61.064501805797008</v>
      </c>
      <c r="CV25" s="52">
        <f t="shared" si="14"/>
        <v>10918.419900000001</v>
      </c>
      <c r="CX25" s="45">
        <v>1094.7929019999999</v>
      </c>
      <c r="CY25" s="45">
        <v>52409.012369999997</v>
      </c>
      <c r="CZ25" s="45">
        <v>66251.761889999994</v>
      </c>
      <c r="DA25" s="45">
        <v>67165.208729999998</v>
      </c>
      <c r="DC25" s="45">
        <v>693.97191029999999</v>
      </c>
      <c r="DD25" s="45">
        <v>26279.944149999999</v>
      </c>
      <c r="DE25" s="45">
        <v>32769.43535</v>
      </c>
      <c r="DF25" s="45">
        <v>33221.244270000003</v>
      </c>
      <c r="DH25" s="45">
        <v>298855.3541</v>
      </c>
      <c r="DI25" s="45">
        <v>337424.58350000001</v>
      </c>
      <c r="DJ25" s="45">
        <v>359014.27830000001</v>
      </c>
      <c r="DK25" s="45">
        <v>450388.29629999999</v>
      </c>
      <c r="DL25" s="45">
        <v>-9999</v>
      </c>
      <c r="DM25" s="45">
        <v>-9999</v>
      </c>
      <c r="DN25" s="45">
        <v>-9999</v>
      </c>
      <c r="DO25" s="45">
        <v>-9999</v>
      </c>
      <c r="DP25" s="45">
        <v>-9999</v>
      </c>
      <c r="DR25" s="45">
        <v>37086</v>
      </c>
      <c r="DS25" s="45">
        <v>107646</v>
      </c>
      <c r="DT25" s="45">
        <v>112198</v>
      </c>
      <c r="DU25" s="45">
        <v>112198</v>
      </c>
      <c r="DV25" s="45">
        <v>-9999</v>
      </c>
      <c r="DW25" s="45">
        <v>-9999</v>
      </c>
      <c r="DX25" s="45">
        <v>-9999</v>
      </c>
      <c r="DY25" s="45">
        <v>-9999</v>
      </c>
      <c r="DZ25" s="45">
        <v>-9999</v>
      </c>
    </row>
    <row r="26" spans="1:130" x14ac:dyDescent="0.35">
      <c r="A26" s="45" t="s">
        <v>67</v>
      </c>
      <c r="B26" s="45" t="s">
        <v>68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T26" s="55">
        <f t="shared" si="12"/>
        <v>53.881092432548876</v>
      </c>
      <c r="CU26" s="52">
        <f t="shared" si="13"/>
        <v>60.581543805493055</v>
      </c>
      <c r="CV26" s="52">
        <f t="shared" si="14"/>
        <v>98132.495370000004</v>
      </c>
      <c r="CX26" s="45">
        <v>8377.9815440000002</v>
      </c>
      <c r="CY26" s="45">
        <v>401063.74219999998</v>
      </c>
      <c r="CZ26" s="45">
        <v>506996.38010000001</v>
      </c>
      <c r="DA26" s="45">
        <v>513986.59779999999</v>
      </c>
      <c r="DC26" s="45">
        <v>6237.2757119999997</v>
      </c>
      <c r="DD26" s="45">
        <v>236198.6917</v>
      </c>
      <c r="DE26" s="45">
        <v>294524.89380000002</v>
      </c>
      <c r="DF26" s="45">
        <v>298585.65879999998</v>
      </c>
      <c r="DH26" s="45">
        <v>1158570.1950000001</v>
      </c>
      <c r="DI26" s="45">
        <v>1306644.199</v>
      </c>
      <c r="DJ26" s="45">
        <v>1839990.071</v>
      </c>
      <c r="DK26" s="45">
        <v>2184425.577</v>
      </c>
      <c r="DL26" s="45">
        <v>-9999</v>
      </c>
      <c r="DM26" s="45">
        <v>-9999</v>
      </c>
      <c r="DN26" s="45">
        <v>-9999</v>
      </c>
      <c r="DO26" s="45">
        <v>-9999</v>
      </c>
      <c r="DP26" s="45">
        <v>-9999</v>
      </c>
      <c r="DR26" s="45">
        <v>545850</v>
      </c>
      <c r="DS26" s="45">
        <v>585413</v>
      </c>
      <c r="DT26" s="45">
        <v>660404</v>
      </c>
      <c r="DU26" s="45">
        <v>660404</v>
      </c>
      <c r="DV26" s="45">
        <v>-9999</v>
      </c>
      <c r="DW26" s="45">
        <v>-9999</v>
      </c>
      <c r="DX26" s="45">
        <v>-9999</v>
      </c>
      <c r="DY26" s="45">
        <v>-9999</v>
      </c>
      <c r="DZ26" s="45">
        <v>-9999</v>
      </c>
    </row>
    <row r="27" spans="1:130" x14ac:dyDescent="0.35">
      <c r="A27" s="45" t="s">
        <v>69</v>
      </c>
      <c r="B27" s="45" t="s">
        <v>70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T27" s="55">
        <f t="shared" si="12"/>
        <v>13.031369692685654</v>
      </c>
      <c r="CU27" s="52">
        <f t="shared" si="13"/>
        <v>62.77183297643478</v>
      </c>
      <c r="CV27" s="52">
        <f t="shared" si="14"/>
        <v>46368.026389999999</v>
      </c>
      <c r="CX27" s="45">
        <v>4286.712673</v>
      </c>
      <c r="CY27" s="45">
        <v>205209.9325</v>
      </c>
      <c r="CZ27" s="45">
        <v>259411.8639</v>
      </c>
      <c r="DA27" s="45">
        <v>262988.50760000001</v>
      </c>
      <c r="DC27" s="45">
        <v>2947.1396169999998</v>
      </c>
      <c r="DD27" s="45">
        <v>111604.89840000001</v>
      </c>
      <c r="DE27" s="45">
        <v>139164.27979999999</v>
      </c>
      <c r="DF27" s="45">
        <v>141083.00880000001</v>
      </c>
      <c r="DH27" s="45">
        <v>494359.96710000001</v>
      </c>
      <c r="DI27" s="45">
        <v>558100.40029999998</v>
      </c>
      <c r="DJ27" s="45">
        <v>612439.27619999996</v>
      </c>
      <c r="DK27" s="45">
        <v>763182.50109999999</v>
      </c>
      <c r="DL27" s="45">
        <v>-9999</v>
      </c>
      <c r="DM27" s="45">
        <v>-9999</v>
      </c>
      <c r="DN27" s="45">
        <v>-9999</v>
      </c>
      <c r="DO27" s="45">
        <v>-9999</v>
      </c>
      <c r="DP27" s="45">
        <v>-9999</v>
      </c>
      <c r="DR27" s="45">
        <v>8488</v>
      </c>
      <c r="DS27" s="45">
        <v>20067</v>
      </c>
      <c r="DT27" s="45">
        <v>29547</v>
      </c>
      <c r="DU27" s="45">
        <v>29547</v>
      </c>
      <c r="DV27" s="45">
        <v>-9999</v>
      </c>
      <c r="DW27" s="45">
        <v>-9999</v>
      </c>
      <c r="DX27" s="45">
        <v>-9999</v>
      </c>
      <c r="DY27" s="45">
        <v>-9999</v>
      </c>
      <c r="DZ27" s="45">
        <v>-9999</v>
      </c>
    </row>
    <row r="28" spans="1:130" x14ac:dyDescent="0.35">
      <c r="A28" s="45" t="s">
        <v>72</v>
      </c>
      <c r="B28" s="45" t="s">
        <v>73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T28" s="55">
        <f t="shared" si="12"/>
        <v>62.107088967521598</v>
      </c>
      <c r="CU28" s="52">
        <f t="shared" si="13"/>
        <v>62.573564997385176</v>
      </c>
      <c r="CV28" s="52">
        <f t="shared" si="14"/>
        <v>77625.39357</v>
      </c>
      <c r="CX28" s="45">
        <v>6245.795838</v>
      </c>
      <c r="CY28" s="45">
        <v>298993.52710000001</v>
      </c>
      <c r="CZ28" s="45">
        <v>377966.44260000001</v>
      </c>
      <c r="DA28" s="45">
        <v>383177.65879999998</v>
      </c>
      <c r="DC28" s="45">
        <v>4933.8496910000003</v>
      </c>
      <c r="DD28" s="45">
        <v>186839.39850000001</v>
      </c>
      <c r="DE28" s="45">
        <v>232976.96359999999</v>
      </c>
      <c r="DF28" s="45">
        <v>236189.13579999999</v>
      </c>
      <c r="DH28" s="45">
        <v>2505559.8760000002</v>
      </c>
      <c r="DI28" s="45">
        <v>2826786.5869999998</v>
      </c>
      <c r="DJ28" s="45">
        <v>3670323.65</v>
      </c>
      <c r="DK28" s="45">
        <v>4421960.0920000002</v>
      </c>
      <c r="DL28" s="45">
        <v>-9999</v>
      </c>
      <c r="DM28" s="45">
        <v>-9999</v>
      </c>
      <c r="DN28" s="45">
        <v>-9999</v>
      </c>
      <c r="DO28" s="45">
        <v>-9999</v>
      </c>
      <c r="DP28" s="45">
        <v>-9999</v>
      </c>
      <c r="DR28" s="45">
        <v>333419</v>
      </c>
      <c r="DS28" s="45">
        <v>360744</v>
      </c>
      <c r="DT28" s="45">
        <v>431377</v>
      </c>
      <c r="DU28" s="45">
        <v>431377</v>
      </c>
      <c r="DV28" s="45">
        <v>-9999</v>
      </c>
      <c r="DW28" s="45">
        <v>-9999</v>
      </c>
      <c r="DX28" s="45">
        <v>-9999</v>
      </c>
      <c r="DY28" s="45">
        <v>-9999</v>
      </c>
      <c r="DZ28" s="45">
        <v>-9999</v>
      </c>
    </row>
    <row r="29" spans="1:130" s="46" customFormat="1" x14ac:dyDescent="0.35">
      <c r="A29" s="57" t="s">
        <v>75</v>
      </c>
      <c r="B29" s="57" t="s">
        <v>76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5">
        <f t="shared" si="12"/>
        <v>8.4631670914186543</v>
      </c>
      <c r="CU29" s="52">
        <f t="shared" si="13"/>
        <v>44.283816574658857</v>
      </c>
      <c r="CV29" s="52">
        <f t="shared" si="14"/>
        <v>4465.5872460000001</v>
      </c>
      <c r="CW29" s="57"/>
      <c r="CX29" s="57">
        <v>264.88990510000002</v>
      </c>
      <c r="CY29" s="57">
        <v>12680.588519999999</v>
      </c>
      <c r="CZ29" s="57">
        <v>16029.901980000001</v>
      </c>
      <c r="DA29" s="57">
        <v>16250.914419999999</v>
      </c>
      <c r="DB29" s="57"/>
      <c r="DC29" s="57">
        <v>283.83155620000002</v>
      </c>
      <c r="DD29" s="57">
        <v>10748.385249999999</v>
      </c>
      <c r="DE29" s="57">
        <v>13402.559509999999</v>
      </c>
      <c r="DF29" s="57">
        <v>13587.34744</v>
      </c>
      <c r="DG29" s="57"/>
      <c r="DH29" s="57">
        <v>26166.791730000001</v>
      </c>
      <c r="DI29" s="57">
        <v>29543.246709999999</v>
      </c>
      <c r="DJ29" s="57">
        <v>31601.331969999999</v>
      </c>
      <c r="DK29" s="57">
        <v>39598.086510000001</v>
      </c>
      <c r="DL29" s="57">
        <v>-9999</v>
      </c>
      <c r="DM29" s="57">
        <v>-9999</v>
      </c>
      <c r="DN29" s="57">
        <v>-9999</v>
      </c>
      <c r="DO29" s="57">
        <v>-9999</v>
      </c>
      <c r="DP29" s="57">
        <v>-9999</v>
      </c>
      <c r="DQ29" s="57"/>
      <c r="DR29" s="57">
        <v>24710</v>
      </c>
      <c r="DS29" s="57">
        <v>65520</v>
      </c>
      <c r="DT29" s="57">
        <v>71807</v>
      </c>
      <c r="DU29" s="57">
        <v>71807</v>
      </c>
      <c r="DV29" s="57">
        <v>-9999</v>
      </c>
      <c r="DW29" s="57">
        <v>-9999</v>
      </c>
      <c r="DX29" s="57">
        <v>-9999</v>
      </c>
      <c r="DY29" s="57">
        <v>-9999</v>
      </c>
      <c r="DZ29" s="57">
        <v>-9999</v>
      </c>
    </row>
    <row r="30" spans="1:130" x14ac:dyDescent="0.35">
      <c r="A30" s="45" t="s">
        <v>78</v>
      </c>
      <c r="B30" s="45" t="s">
        <v>79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T30" s="55">
        <f t="shared" si="12"/>
        <v>22.090609451639086</v>
      </c>
      <c r="CU30" s="52">
        <f t="shared" si="13"/>
        <v>107.50836442425789</v>
      </c>
      <c r="CV30" s="52">
        <f t="shared" si="14"/>
        <v>86.983153599999994</v>
      </c>
      <c r="CX30" s="45">
        <v>12.87513459</v>
      </c>
      <c r="CY30" s="45">
        <v>616.34770049999997</v>
      </c>
      <c r="CZ30" s="45">
        <v>779.1431139</v>
      </c>
      <c r="DA30" s="45">
        <v>789.8855575</v>
      </c>
      <c r="DC30" s="45">
        <v>5.5286264679999997</v>
      </c>
      <c r="DD30" s="45">
        <v>209.36293330000001</v>
      </c>
      <c r="DE30" s="45">
        <v>261.06239299999999</v>
      </c>
      <c r="DF30" s="45">
        <v>264.66179340000002</v>
      </c>
      <c r="DH30" s="45">
        <v>3725.705954</v>
      </c>
      <c r="DI30" s="45">
        <v>4206.4342969999998</v>
      </c>
      <c r="DJ30" s="45">
        <v>4506.1206629999997</v>
      </c>
      <c r="DK30" s="45">
        <v>5644.5776180000003</v>
      </c>
      <c r="DL30" s="45">
        <v>-9999</v>
      </c>
      <c r="DM30" s="45">
        <v>-9999</v>
      </c>
      <c r="DN30" s="45">
        <v>-9999</v>
      </c>
      <c r="DO30" s="45">
        <v>-9999</v>
      </c>
      <c r="DP30" s="45">
        <v>-9999</v>
      </c>
      <c r="DR30" s="45">
        <v>0</v>
      </c>
      <c r="DS30" s="45">
        <v>504</v>
      </c>
      <c r="DT30" s="45">
        <v>504</v>
      </c>
      <c r="DU30" s="45">
        <v>504</v>
      </c>
      <c r="DV30" s="45">
        <v>-9999</v>
      </c>
      <c r="DW30" s="45">
        <v>-9999</v>
      </c>
      <c r="DX30" s="45">
        <v>-9999</v>
      </c>
      <c r="DY30" s="45">
        <v>-9999</v>
      </c>
      <c r="DZ30" s="45">
        <v>-9999</v>
      </c>
    </row>
    <row r="31" spans="1:130" x14ac:dyDescent="0.35">
      <c r="A31" s="45" t="s">
        <v>81</v>
      </c>
      <c r="B31" s="45" t="s">
        <v>82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T31" s="55">
        <f t="shared" si="12"/>
        <v>44.204235983205045</v>
      </c>
      <c r="CU31" s="52">
        <f t="shared" si="13"/>
        <v>65.899022234832316</v>
      </c>
      <c r="CV31" s="52">
        <f t="shared" si="14"/>
        <v>533.90995840000005</v>
      </c>
      <c r="CX31" s="45">
        <v>50.25154191</v>
      </c>
      <c r="CY31" s="45">
        <v>2405.5998869999999</v>
      </c>
      <c r="CZ31" s="45">
        <v>3040.9890150000001</v>
      </c>
      <c r="DA31" s="45">
        <v>3082.916682</v>
      </c>
      <c r="DC31" s="45">
        <v>33.935177160000002</v>
      </c>
      <c r="DD31" s="45">
        <v>1285.0874040000001</v>
      </c>
      <c r="DE31" s="45">
        <v>1602.423063</v>
      </c>
      <c r="DF31" s="45">
        <v>1624.5164870000001</v>
      </c>
      <c r="DG31" s="45">
        <v>40316.638079999997</v>
      </c>
      <c r="DH31" s="45">
        <v>41709.250520000001</v>
      </c>
      <c r="DI31" s="45">
        <v>47092.426520000001</v>
      </c>
      <c r="DJ31" s="45">
        <v>50004.368060000001</v>
      </c>
      <c r="DK31" s="45">
        <v>62759.034820000001</v>
      </c>
      <c r="DL31" s="45">
        <v>-9999</v>
      </c>
      <c r="DM31" s="45">
        <v>-9999</v>
      </c>
      <c r="DN31" s="45">
        <v>-9999</v>
      </c>
      <c r="DO31" s="45">
        <v>-9999</v>
      </c>
      <c r="DP31" s="45">
        <v>-9999</v>
      </c>
      <c r="DQ31" s="45">
        <v>0</v>
      </c>
      <c r="DR31" s="45">
        <v>0</v>
      </c>
      <c r="DS31" s="45">
        <v>121</v>
      </c>
      <c r="DT31" s="45">
        <v>1115</v>
      </c>
      <c r="DU31" s="45">
        <v>1115</v>
      </c>
      <c r="DV31" s="45">
        <v>-9999</v>
      </c>
      <c r="DW31" s="45">
        <v>-9999</v>
      </c>
      <c r="DX31" s="45">
        <v>-9999</v>
      </c>
      <c r="DY31" s="45">
        <v>-9999</v>
      </c>
      <c r="DZ31" s="45">
        <v>-9999</v>
      </c>
    </row>
    <row r="32" spans="1:130" x14ac:dyDescent="0.35">
      <c r="A32" s="45" t="s">
        <v>83</v>
      </c>
      <c r="B32" s="45" t="s">
        <v>84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T32" s="55">
        <f t="shared" si="12"/>
        <v>22.39660674932653</v>
      </c>
      <c r="CU32" s="52">
        <f t="shared" si="13"/>
        <v>36.954300598936683</v>
      </c>
      <c r="CV32" s="52">
        <f t="shared" si="14"/>
        <v>22230.298129999999</v>
      </c>
      <c r="CX32" s="45">
        <v>831.18750660000001</v>
      </c>
      <c r="CY32" s="45">
        <v>39789.914810000002</v>
      </c>
      <c r="CZ32" s="45">
        <v>50299.592420000001</v>
      </c>
      <c r="DA32" s="45">
        <v>50993.098559999999</v>
      </c>
      <c r="DC32" s="45">
        <v>1412.951928</v>
      </c>
      <c r="DD32" s="45">
        <v>53506.917509999999</v>
      </c>
      <c r="DE32" s="45">
        <v>66719.75649</v>
      </c>
      <c r="DF32" s="45">
        <v>67639.655809999997</v>
      </c>
      <c r="DH32" s="45">
        <v>42229.025370000003</v>
      </c>
      <c r="DI32" s="45">
        <v>47666.65814</v>
      </c>
      <c r="DJ32" s="45">
        <v>54538.802389999997</v>
      </c>
      <c r="DK32" s="45">
        <v>67366.952579999997</v>
      </c>
      <c r="DL32" s="45">
        <v>-9999</v>
      </c>
      <c r="DM32" s="45">
        <v>-9999</v>
      </c>
      <c r="DN32" s="45">
        <v>-9999</v>
      </c>
      <c r="DO32" s="45">
        <v>-9999</v>
      </c>
      <c r="DP32" s="45">
        <v>-9999</v>
      </c>
      <c r="DR32" s="45">
        <v>473025</v>
      </c>
      <c r="DS32" s="45">
        <v>931726</v>
      </c>
      <c r="DT32" s="45">
        <v>982432</v>
      </c>
      <c r="DU32" s="45">
        <v>982432</v>
      </c>
      <c r="DV32" s="45">
        <v>-9999</v>
      </c>
      <c r="DW32" s="45">
        <v>-9999</v>
      </c>
      <c r="DX32" s="45">
        <v>-9999</v>
      </c>
      <c r="DY32" s="45">
        <v>-9999</v>
      </c>
      <c r="DZ32" s="45">
        <v>-9999</v>
      </c>
    </row>
    <row r="33" spans="1:130" x14ac:dyDescent="0.35">
      <c r="A33" s="45" t="s">
        <v>86</v>
      </c>
      <c r="B33" s="45" t="s">
        <v>87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T33" s="55">
        <f t="shared" si="12"/>
        <v>34.483285690191806</v>
      </c>
      <c r="CU33" s="52">
        <f t="shared" si="13"/>
        <v>86.787209466117531</v>
      </c>
      <c r="CV33" s="52">
        <f t="shared" si="14"/>
        <v>36954.210070000001</v>
      </c>
      <c r="CX33" s="45">
        <v>4183.5810499999998</v>
      </c>
      <c r="CY33" s="45">
        <v>200272.9014</v>
      </c>
      <c r="CZ33" s="45">
        <v>253170.81890000001</v>
      </c>
      <c r="DA33" s="45">
        <v>256661.41409999999</v>
      </c>
      <c r="DC33" s="45">
        <v>2350.072584</v>
      </c>
      <c r="DD33" s="45">
        <v>88994.634130000006</v>
      </c>
      <c r="DE33" s="45">
        <v>110970.7043</v>
      </c>
      <c r="DF33" s="45">
        <v>112500.71400000001</v>
      </c>
      <c r="DG33" s="45">
        <v>161764.78570000001</v>
      </c>
      <c r="DH33" s="45">
        <v>167329.1188</v>
      </c>
      <c r="DI33" s="45">
        <v>188894.3988</v>
      </c>
      <c r="DJ33" s="45">
        <v>210190.42920000001</v>
      </c>
      <c r="DK33" s="45">
        <v>261150.193</v>
      </c>
      <c r="DL33" s="45">
        <v>-9999</v>
      </c>
      <c r="DM33" s="45">
        <v>-9999</v>
      </c>
      <c r="DN33" s="45">
        <v>-9999</v>
      </c>
      <c r="DO33" s="45">
        <v>-9999</v>
      </c>
      <c r="DP33" s="45">
        <v>-9999</v>
      </c>
      <c r="DQ33" s="45">
        <v>0</v>
      </c>
      <c r="DR33" s="45">
        <v>24437</v>
      </c>
      <c r="DS33" s="45">
        <v>82562</v>
      </c>
      <c r="DT33" s="45">
        <v>84140</v>
      </c>
      <c r="DU33" s="45">
        <v>84140</v>
      </c>
      <c r="DV33" s="45">
        <v>-9999</v>
      </c>
      <c r="DW33" s="45">
        <v>-9999</v>
      </c>
      <c r="DX33" s="45">
        <v>-9999</v>
      </c>
      <c r="DY33" s="45">
        <v>-9999</v>
      </c>
      <c r="DZ33" s="45">
        <v>-9999</v>
      </c>
    </row>
    <row r="34" spans="1:130" x14ac:dyDescent="0.35">
      <c r="A34" s="45" t="s">
        <v>89</v>
      </c>
      <c r="B34" s="45" t="s">
        <v>90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T34" s="55">
        <f t="shared" si="12"/>
        <v>44.772647983205843</v>
      </c>
      <c r="CU34" s="52">
        <f t="shared" si="13"/>
        <v>53.787341493388119</v>
      </c>
      <c r="CV34" s="52">
        <f t="shared" si="14"/>
        <v>9876.7530509999997</v>
      </c>
      <c r="CX34" s="45">
        <v>1082.1836840000001</v>
      </c>
      <c r="CY34" s="45">
        <v>51805.394379999998</v>
      </c>
      <c r="CZ34" s="45">
        <v>65488.710769999998</v>
      </c>
      <c r="DA34" s="45">
        <v>66391.637029999998</v>
      </c>
      <c r="DC34" s="45">
        <v>627.7638379</v>
      </c>
      <c r="DD34" s="45">
        <v>23772.718099999998</v>
      </c>
      <c r="DE34" s="45">
        <v>29643.08237</v>
      </c>
      <c r="DF34" s="45">
        <v>30051.786670000001</v>
      </c>
      <c r="DG34" s="45">
        <v>371625.06410000002</v>
      </c>
      <c r="DH34" s="45">
        <v>384436.08199999999</v>
      </c>
      <c r="DI34" s="45">
        <v>434019.09580000001</v>
      </c>
      <c r="DJ34" s="45">
        <v>471413.59769999998</v>
      </c>
      <c r="DK34" s="45">
        <v>588744.0588</v>
      </c>
      <c r="DL34" s="45">
        <v>-9999</v>
      </c>
      <c r="DM34" s="45">
        <v>-9999</v>
      </c>
      <c r="DN34" s="45">
        <v>-9999</v>
      </c>
      <c r="DO34" s="45">
        <v>-9999</v>
      </c>
      <c r="DP34" s="45">
        <v>-9999</v>
      </c>
      <c r="DQ34" s="45">
        <v>0</v>
      </c>
      <c r="DR34" s="45">
        <v>1039321</v>
      </c>
      <c r="DS34" s="45">
        <v>2978577</v>
      </c>
      <c r="DT34" s="45">
        <v>3154873</v>
      </c>
      <c r="DU34" s="45">
        <v>3154873</v>
      </c>
      <c r="DV34" s="45">
        <v>-9999</v>
      </c>
      <c r="DW34" s="45">
        <v>-9999</v>
      </c>
      <c r="DX34" s="45">
        <v>-9999</v>
      </c>
      <c r="DY34" s="45">
        <v>-9999</v>
      </c>
      <c r="DZ34" s="45">
        <v>-9999</v>
      </c>
    </row>
    <row r="35" spans="1:130" x14ac:dyDescent="0.35">
      <c r="A35" s="45" t="s">
        <v>92</v>
      </c>
      <c r="B35" s="45" t="s">
        <v>93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T35" s="55">
        <f t="shared" si="12"/>
        <v>38.299155517777045</v>
      </c>
      <c r="CU35" s="52">
        <f t="shared" si="13"/>
        <v>75.658220627276123</v>
      </c>
      <c r="CV35" s="52">
        <f t="shared" si="14"/>
        <v>124399.8579</v>
      </c>
      <c r="CX35" s="45">
        <v>14653.99382</v>
      </c>
      <c r="CY35" s="45">
        <v>701503.76529999997</v>
      </c>
      <c r="CZ35" s="45">
        <v>886791.38029999996</v>
      </c>
      <c r="DA35" s="45">
        <v>899018.02549999999</v>
      </c>
      <c r="DC35" s="45">
        <v>7906.8224</v>
      </c>
      <c r="DD35" s="45">
        <v>299422.5673</v>
      </c>
      <c r="DE35" s="45">
        <v>373361.08510000003</v>
      </c>
      <c r="DF35" s="45">
        <v>378508.80479999998</v>
      </c>
      <c r="DH35" s="45">
        <v>1769828.071</v>
      </c>
      <c r="DI35" s="45">
        <v>1996389.4680000001</v>
      </c>
      <c r="DJ35" s="45">
        <v>2698008.0249999999</v>
      </c>
      <c r="DK35" s="45">
        <v>3226630.3330000001</v>
      </c>
      <c r="DL35" s="45">
        <v>-9999</v>
      </c>
      <c r="DM35" s="45">
        <v>-9999</v>
      </c>
      <c r="DN35" s="45">
        <v>-9999</v>
      </c>
      <c r="DO35" s="45">
        <v>-9999</v>
      </c>
      <c r="DP35" s="45">
        <v>-9999</v>
      </c>
      <c r="DR35" s="45">
        <v>18996</v>
      </c>
      <c r="DS35" s="45">
        <v>21452</v>
      </c>
      <c r="DT35" s="45">
        <v>24426</v>
      </c>
      <c r="DU35" s="45">
        <v>24426</v>
      </c>
      <c r="DV35" s="45">
        <v>-9999</v>
      </c>
      <c r="DW35" s="45">
        <v>-9999</v>
      </c>
      <c r="DX35" s="45">
        <v>-9999</v>
      </c>
      <c r="DY35" s="45">
        <v>-9999</v>
      </c>
      <c r="DZ35" s="45">
        <v>-9999</v>
      </c>
    </row>
    <row r="36" spans="1:130" x14ac:dyDescent="0.35">
      <c r="A36" s="45" t="s">
        <v>95</v>
      </c>
      <c r="B36" s="45" t="s">
        <v>96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T36" s="55">
        <f t="shared" si="12"/>
        <v>50.139846119949006</v>
      </c>
      <c r="CU36" s="52">
        <f t="shared" si="13"/>
        <v>71.36596057286593</v>
      </c>
      <c r="CV36" s="52">
        <f t="shared" si="14"/>
        <v>15997.732389999999</v>
      </c>
      <c r="CX36" s="45">
        <v>1604.4572780000001</v>
      </c>
      <c r="CY36" s="45">
        <v>76807.240109999999</v>
      </c>
      <c r="CZ36" s="45">
        <v>97094.273539999995</v>
      </c>
      <c r="DA36" s="45">
        <v>98432.96183</v>
      </c>
      <c r="DC36" s="45">
        <v>1016.811682</v>
      </c>
      <c r="DD36" s="45">
        <v>38505.527099999999</v>
      </c>
      <c r="DE36" s="45">
        <v>48013.967380000002</v>
      </c>
      <c r="DF36" s="45">
        <v>48675.960449999999</v>
      </c>
      <c r="DH36" s="45">
        <v>754758.48300000001</v>
      </c>
      <c r="DI36" s="45">
        <v>851528.1973</v>
      </c>
      <c r="DJ36" s="45">
        <v>1103927.2169999999</v>
      </c>
      <c r="DK36" s="45">
        <v>1330382.3489999999</v>
      </c>
      <c r="DL36" s="45">
        <v>-9999</v>
      </c>
      <c r="DM36" s="45">
        <v>-9999</v>
      </c>
      <c r="DN36" s="45">
        <v>-9999</v>
      </c>
      <c r="DO36" s="45">
        <v>-9999</v>
      </c>
      <c r="DP36" s="45">
        <v>-9999</v>
      </c>
      <c r="DR36" s="45">
        <v>164576</v>
      </c>
      <c r="DS36" s="45">
        <v>244165</v>
      </c>
      <c r="DT36" s="45">
        <v>360768</v>
      </c>
      <c r="DU36" s="45">
        <v>360768</v>
      </c>
      <c r="DV36" s="45">
        <v>-9999</v>
      </c>
      <c r="DW36" s="45">
        <v>-9999</v>
      </c>
      <c r="DX36" s="45">
        <v>-9999</v>
      </c>
      <c r="DY36" s="45">
        <v>-9999</v>
      </c>
      <c r="DZ36" s="45">
        <v>-9999</v>
      </c>
    </row>
    <row r="37" spans="1:130" x14ac:dyDescent="0.35">
      <c r="A37" s="45" t="s">
        <v>97</v>
      </c>
      <c r="B37" s="45" t="s">
        <v>98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T37" s="55">
        <f t="shared" si="12"/>
        <v>27.821132366974414</v>
      </c>
      <c r="CU37" s="52">
        <f t="shared" si="13"/>
        <v>50.701930338775902</v>
      </c>
      <c r="CV37" s="52">
        <f t="shared" si="14"/>
        <v>71611.544940000007</v>
      </c>
      <c r="CX37" s="45">
        <v>4523.302068</v>
      </c>
      <c r="CY37" s="45">
        <v>216535.7426</v>
      </c>
      <c r="CZ37" s="45">
        <v>273729.15090000001</v>
      </c>
      <c r="DA37" s="45">
        <v>277503.19439999998</v>
      </c>
      <c r="DC37" s="45">
        <v>4551.611046</v>
      </c>
      <c r="DD37" s="45">
        <v>172364.44630000001</v>
      </c>
      <c r="DE37" s="45">
        <v>214927.6097</v>
      </c>
      <c r="DF37" s="45">
        <v>217890.92629999999</v>
      </c>
      <c r="DH37" s="45">
        <v>567390.22600000002</v>
      </c>
      <c r="DI37" s="45">
        <v>640253.43929999997</v>
      </c>
      <c r="DJ37" s="45">
        <v>793789.60530000005</v>
      </c>
      <c r="DK37" s="45">
        <v>964815.96160000004</v>
      </c>
      <c r="DL37" s="45">
        <v>-9999</v>
      </c>
      <c r="DM37" s="45">
        <v>-9999</v>
      </c>
      <c r="DN37" s="45">
        <v>-9999</v>
      </c>
      <c r="DO37" s="45">
        <v>-9999</v>
      </c>
      <c r="DP37" s="45">
        <v>-9999</v>
      </c>
      <c r="DR37" s="45">
        <v>366452</v>
      </c>
      <c r="DS37" s="45">
        <v>821292</v>
      </c>
      <c r="DT37" s="45">
        <v>832590</v>
      </c>
      <c r="DU37" s="45">
        <v>832590</v>
      </c>
      <c r="DV37" s="45">
        <v>-9999</v>
      </c>
      <c r="DW37" s="45">
        <v>-9999</v>
      </c>
      <c r="DX37" s="45">
        <v>-9999</v>
      </c>
      <c r="DY37" s="45">
        <v>-9999</v>
      </c>
      <c r="DZ37" s="45">
        <v>-9999</v>
      </c>
    </row>
    <row r="38" spans="1:130" x14ac:dyDescent="0.35">
      <c r="A38" s="45" t="s">
        <v>99</v>
      </c>
      <c r="B38" s="45" t="s">
        <v>100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T38" s="55">
        <f t="shared" si="12"/>
        <v>43.423918597583274</v>
      </c>
      <c r="CU38" s="52">
        <f t="shared" si="13"/>
        <v>67.632993423128525</v>
      </c>
      <c r="CV38" s="52">
        <f t="shared" si="14"/>
        <v>15878.59065</v>
      </c>
      <c r="CX38" s="45">
        <v>1297.835296</v>
      </c>
      <c r="CY38" s="45">
        <v>62128.888440000002</v>
      </c>
      <c r="CZ38" s="45">
        <v>78538.940870000006</v>
      </c>
      <c r="DA38" s="45">
        <v>79621.797309999994</v>
      </c>
      <c r="DC38" s="45">
        <v>1009.239064</v>
      </c>
      <c r="DD38" s="45">
        <v>38218.760499999997</v>
      </c>
      <c r="DE38" s="45">
        <v>47656.387490000001</v>
      </c>
      <c r="DF38" s="45">
        <v>48313.450420000001</v>
      </c>
      <c r="DG38" s="45">
        <v>435502.2562</v>
      </c>
      <c r="DH38" s="45">
        <v>450307.14030000003</v>
      </c>
      <c r="DI38" s="45">
        <v>508109.8175</v>
      </c>
      <c r="DJ38" s="45">
        <v>637713.33719999995</v>
      </c>
      <c r="DK38" s="45">
        <v>773278.96950000001</v>
      </c>
      <c r="DL38" s="45">
        <v>-9999</v>
      </c>
      <c r="DM38" s="45">
        <v>-9999</v>
      </c>
      <c r="DN38" s="45">
        <v>-9999</v>
      </c>
      <c r="DO38" s="45">
        <v>-9999</v>
      </c>
      <c r="DP38" s="45">
        <v>-9999</v>
      </c>
      <c r="DQ38" s="45">
        <v>0</v>
      </c>
      <c r="DR38" s="45">
        <v>107060</v>
      </c>
      <c r="DS38" s="45">
        <v>206354</v>
      </c>
      <c r="DT38" s="45">
        <v>228818</v>
      </c>
      <c r="DU38" s="45">
        <v>228818</v>
      </c>
      <c r="DV38" s="45">
        <v>-9999</v>
      </c>
      <c r="DW38" s="45">
        <v>-9999</v>
      </c>
      <c r="DX38" s="45">
        <v>-9999</v>
      </c>
      <c r="DY38" s="45">
        <v>-9999</v>
      </c>
      <c r="DZ38" s="45">
        <v>-9999</v>
      </c>
    </row>
    <row r="39" spans="1:130" x14ac:dyDescent="0.35">
      <c r="A39" s="45" t="s">
        <v>101</v>
      </c>
      <c r="B39" s="45" t="s">
        <v>102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T39" s="55">
        <f t="shared" si="12"/>
        <v>35.286630226103824</v>
      </c>
      <c r="CU39" s="52">
        <f t="shared" si="13"/>
        <v>67.331708291090621</v>
      </c>
      <c r="CV39" s="52">
        <f t="shared" si="14"/>
        <v>17948.94469</v>
      </c>
      <c r="CX39" s="45">
        <v>1589.7410970000001</v>
      </c>
      <c r="CY39" s="45">
        <v>76102.759399999995</v>
      </c>
      <c r="CZ39" s="45">
        <v>96203.718919999999</v>
      </c>
      <c r="DA39" s="45">
        <v>97530.128670000006</v>
      </c>
      <c r="DC39" s="45">
        <v>1140.8302249999999</v>
      </c>
      <c r="DD39" s="45">
        <v>43201.97135</v>
      </c>
      <c r="DE39" s="45">
        <v>53870.137589999998</v>
      </c>
      <c r="DF39" s="45">
        <v>54612.872660000001</v>
      </c>
      <c r="DH39" s="45">
        <v>224188.23639999999</v>
      </c>
      <c r="DI39" s="45">
        <v>253117.6698</v>
      </c>
      <c r="DJ39" s="45">
        <v>270406.58049999998</v>
      </c>
      <c r="DK39" s="45">
        <v>338927.5673</v>
      </c>
      <c r="DL39" s="45">
        <v>-9999</v>
      </c>
      <c r="DM39" s="45">
        <v>-9999</v>
      </c>
      <c r="DN39" s="45">
        <v>-9999</v>
      </c>
      <c r="DO39" s="45">
        <v>-9999</v>
      </c>
      <c r="DP39" s="45">
        <v>-9999</v>
      </c>
      <c r="DR39" s="45">
        <v>33962</v>
      </c>
      <c r="DS39" s="45">
        <v>99454</v>
      </c>
      <c r="DT39" s="45">
        <v>152977</v>
      </c>
      <c r="DU39" s="45">
        <v>152977</v>
      </c>
      <c r="DV39" s="45">
        <v>-9999</v>
      </c>
      <c r="DW39" s="45">
        <v>-9999</v>
      </c>
      <c r="DX39" s="45">
        <v>-9999</v>
      </c>
      <c r="DY39" s="45">
        <v>-9999</v>
      </c>
      <c r="DZ39" s="45">
        <v>-9999</v>
      </c>
    </row>
    <row r="40" spans="1:130" x14ac:dyDescent="0.35">
      <c r="A40" s="45" t="s">
        <v>103</v>
      </c>
      <c r="B40" s="45" t="s">
        <v>104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T40" s="55">
        <f t="shared" si="12"/>
        <v>0</v>
      </c>
      <c r="CU40" s="52">
        <f t="shared" si="13"/>
        <v>0</v>
      </c>
      <c r="CV40" s="52">
        <f t="shared" si="14"/>
        <v>0</v>
      </c>
      <c r="CX40" s="45">
        <v>0</v>
      </c>
      <c r="CY40" s="45">
        <v>0</v>
      </c>
      <c r="CZ40" s="45">
        <v>0</v>
      </c>
      <c r="DA40" s="45">
        <v>0</v>
      </c>
      <c r="DC40" s="45">
        <v>0</v>
      </c>
      <c r="DD40" s="45">
        <v>0</v>
      </c>
      <c r="DE40" s="45">
        <v>0</v>
      </c>
      <c r="DF40" s="45">
        <v>0</v>
      </c>
      <c r="DG40" s="45">
        <v>2603.2146520000001</v>
      </c>
      <c r="DH40" s="45">
        <v>2693.1357029999999</v>
      </c>
      <c r="DI40" s="45">
        <v>3040.7249219999999</v>
      </c>
      <c r="DJ40" s="45">
        <v>3228.2827750000001</v>
      </c>
      <c r="DK40" s="45">
        <v>4051.8523580000001</v>
      </c>
      <c r="DL40" s="45">
        <v>-9999</v>
      </c>
      <c r="DM40" s="45">
        <v>-9999</v>
      </c>
      <c r="DN40" s="45">
        <v>-9999</v>
      </c>
      <c r="DO40" s="45">
        <v>-9999</v>
      </c>
      <c r="DP40" s="45">
        <v>-9999</v>
      </c>
      <c r="DQ40" s="45">
        <v>-9999</v>
      </c>
      <c r="DR40" s="45">
        <v>0</v>
      </c>
      <c r="DS40" s="45">
        <v>0</v>
      </c>
      <c r="DT40" s="45">
        <v>0</v>
      </c>
      <c r="DU40" s="45">
        <v>0</v>
      </c>
      <c r="DV40" s="45">
        <v>-9999</v>
      </c>
      <c r="DW40" s="45">
        <v>-9999</v>
      </c>
      <c r="DX40" s="45">
        <v>-9999</v>
      </c>
      <c r="DY40" s="45">
        <v>-9999</v>
      </c>
      <c r="DZ40" s="45">
        <v>-9999</v>
      </c>
    </row>
    <row r="41" spans="1:130" x14ac:dyDescent="0.35">
      <c r="A41" s="45" t="s">
        <v>105</v>
      </c>
      <c r="B41" s="45" t="s">
        <v>106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T41" s="55">
        <f t="shared" si="12"/>
        <v>32.153893835827972</v>
      </c>
      <c r="CU41" s="52">
        <f t="shared" si="13"/>
        <v>60.14506102390164</v>
      </c>
      <c r="CV41" s="52">
        <f t="shared" si="14"/>
        <v>1894.063013</v>
      </c>
      <c r="CX41" s="45">
        <v>173.42790450000001</v>
      </c>
      <c r="CY41" s="45">
        <v>8302.1959409999999</v>
      </c>
      <c r="CZ41" s="45">
        <v>10495.04816</v>
      </c>
      <c r="DA41" s="45">
        <v>10639.748740000001</v>
      </c>
      <c r="DC41" s="45">
        <v>120.38614920000001</v>
      </c>
      <c r="DD41" s="45">
        <v>4558.8895300000004</v>
      </c>
      <c r="DE41" s="45">
        <v>5684.6481439999998</v>
      </c>
      <c r="DF41" s="45">
        <v>5763.0252879999998</v>
      </c>
      <c r="DH41" s="45">
        <v>111091.463</v>
      </c>
      <c r="DI41" s="45">
        <v>125427.0622</v>
      </c>
      <c r="DJ41" s="45">
        <v>133911.5453</v>
      </c>
      <c r="DK41" s="45">
        <v>167867.38690000001</v>
      </c>
      <c r="DL41" s="45">
        <v>-9999</v>
      </c>
      <c r="DM41" s="45">
        <v>-9999</v>
      </c>
      <c r="DN41" s="45">
        <v>-9999</v>
      </c>
      <c r="DO41" s="45">
        <v>-9999</v>
      </c>
      <c r="DP41" s="45">
        <v>-9999</v>
      </c>
      <c r="DR41" s="45">
        <v>13590</v>
      </c>
      <c r="DS41" s="45">
        <v>37686</v>
      </c>
      <c r="DT41" s="45">
        <v>46883</v>
      </c>
      <c r="DU41" s="45">
        <v>46883</v>
      </c>
      <c r="DV41" s="45">
        <v>-9999</v>
      </c>
      <c r="DW41" s="45">
        <v>-9999</v>
      </c>
      <c r="DX41" s="45">
        <v>-9999</v>
      </c>
      <c r="DY41" s="45">
        <v>-9999</v>
      </c>
      <c r="DZ41" s="45">
        <v>-9999</v>
      </c>
    </row>
    <row r="42" spans="1:130" x14ac:dyDescent="0.35">
      <c r="A42" s="45" t="s">
        <v>107</v>
      </c>
      <c r="B42" s="45" t="s">
        <v>108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T42" s="55">
        <f t="shared" si="12"/>
        <v>41.919518673219798</v>
      </c>
      <c r="CU42" s="52">
        <f t="shared" si="13"/>
        <v>71.899126229038913</v>
      </c>
      <c r="CV42" s="52">
        <f t="shared" si="14"/>
        <v>175981.4492</v>
      </c>
      <c r="CX42" s="45">
        <v>18022.1309</v>
      </c>
      <c r="CY42" s="45">
        <v>862740.41359999997</v>
      </c>
      <c r="CZ42" s="45">
        <v>1090615.3330000001</v>
      </c>
      <c r="DA42" s="45">
        <v>1105652.203</v>
      </c>
      <c r="DC42" s="45">
        <v>11185.33483</v>
      </c>
      <c r="DD42" s="45">
        <v>423576.18560000003</v>
      </c>
      <c r="DE42" s="45">
        <v>528172.8284</v>
      </c>
      <c r="DF42" s="45">
        <v>535455.01670000004</v>
      </c>
      <c r="DH42" s="45">
        <v>1540203.088</v>
      </c>
      <c r="DI42" s="45">
        <v>1738679.4410000001</v>
      </c>
      <c r="DJ42" s="45">
        <v>1942200.068</v>
      </c>
      <c r="DK42" s="45">
        <v>2411102.66</v>
      </c>
      <c r="DL42" s="45">
        <v>-9999</v>
      </c>
      <c r="DM42" s="45">
        <v>-9999</v>
      </c>
      <c r="DN42" s="45">
        <v>-9999</v>
      </c>
      <c r="DO42" s="45">
        <v>-9999</v>
      </c>
      <c r="DP42" s="45">
        <v>-9999</v>
      </c>
      <c r="DR42" s="45">
        <v>181354</v>
      </c>
      <c r="DS42" s="45">
        <v>208199</v>
      </c>
      <c r="DT42" s="45">
        <v>235678</v>
      </c>
      <c r="DU42" s="45">
        <v>235678</v>
      </c>
      <c r="DV42" s="45">
        <v>-9999</v>
      </c>
      <c r="DW42" s="45">
        <v>-9999</v>
      </c>
      <c r="DX42" s="45">
        <v>-9999</v>
      </c>
      <c r="DY42" s="45">
        <v>-9999</v>
      </c>
      <c r="DZ42" s="45">
        <v>-9999</v>
      </c>
    </row>
    <row r="43" spans="1:130" x14ac:dyDescent="0.35">
      <c r="A43" s="45" t="s">
        <v>109</v>
      </c>
      <c r="B43" s="45" t="s">
        <v>3378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T43" s="55">
        <f t="shared" si="12"/>
        <v>50.855335516977235</v>
      </c>
      <c r="CU43" s="52">
        <f t="shared" si="13"/>
        <v>53.875470772358383</v>
      </c>
      <c r="CV43" s="52">
        <f t="shared" si="14"/>
        <v>18431.710879999999</v>
      </c>
      <c r="CX43" s="45">
        <v>1571.9948649999999</v>
      </c>
      <c r="CY43" s="45">
        <v>75253.226590000006</v>
      </c>
      <c r="CZ43" s="45">
        <v>95129.799710000007</v>
      </c>
      <c r="DA43" s="45">
        <v>96441.402789999993</v>
      </c>
      <c r="DC43" s="45">
        <v>1171.514717</v>
      </c>
      <c r="DD43" s="45">
        <v>44363.958939999997</v>
      </c>
      <c r="DE43" s="45">
        <v>55319.062940000003</v>
      </c>
      <c r="DF43" s="45">
        <v>56081.775079999999</v>
      </c>
      <c r="DH43" s="45">
        <v>381091.63280000002</v>
      </c>
      <c r="DI43" s="45">
        <v>430222.53580000001</v>
      </c>
      <c r="DJ43" s="45">
        <v>473741.85239999997</v>
      </c>
      <c r="DK43" s="45">
        <v>589911.09779999999</v>
      </c>
      <c r="DL43" s="45">
        <v>-9999</v>
      </c>
      <c r="DM43" s="45">
        <v>-9999</v>
      </c>
      <c r="DN43" s="45">
        <v>-9999</v>
      </c>
      <c r="DO43" s="45">
        <v>-9999</v>
      </c>
      <c r="DP43" s="45">
        <v>-9999</v>
      </c>
      <c r="DR43" s="45">
        <v>5473</v>
      </c>
      <c r="DS43" s="45">
        <v>20020</v>
      </c>
      <c r="DT43" s="45">
        <v>24687</v>
      </c>
      <c r="DU43" s="45">
        <v>24687</v>
      </c>
      <c r="DV43" s="45">
        <v>-9999</v>
      </c>
      <c r="DW43" s="45">
        <v>-9999</v>
      </c>
      <c r="DX43" s="45">
        <v>-9999</v>
      </c>
      <c r="DY43" s="45">
        <v>-9999</v>
      </c>
      <c r="DZ43" s="45">
        <v>-9999</v>
      </c>
    </row>
    <row r="44" spans="1:130" x14ac:dyDescent="0.35">
      <c r="A44" s="45" t="s">
        <v>111</v>
      </c>
      <c r="B44" s="45" t="s">
        <v>112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T44" s="55">
        <f t="shared" si="12"/>
        <v>22.685611222752915</v>
      </c>
      <c r="CU44" s="52">
        <f t="shared" si="13"/>
        <v>53.481032750606651</v>
      </c>
      <c r="CV44" s="52">
        <f t="shared" si="14"/>
        <v>217366.25140000001</v>
      </c>
      <c r="CX44" s="45">
        <v>12587.407740000001</v>
      </c>
      <c r="CY44" s="45">
        <v>602573.88080000004</v>
      </c>
      <c r="CZ44" s="45">
        <v>761731.22649999999</v>
      </c>
      <c r="DA44" s="45">
        <v>772233.60349999997</v>
      </c>
      <c r="DC44" s="45">
        <v>13815.742029999999</v>
      </c>
      <c r="DD44" s="45">
        <v>523186.7795</v>
      </c>
      <c r="DE44" s="45">
        <v>652380.96589999995</v>
      </c>
      <c r="DF44" s="45">
        <v>661375.67509999999</v>
      </c>
      <c r="DH44" s="45">
        <v>1405048.2760000001</v>
      </c>
      <c r="DI44" s="45">
        <v>1585916.183</v>
      </c>
      <c r="DJ44" s="45">
        <v>1831204.959</v>
      </c>
      <c r="DK44" s="45">
        <v>2257662.0499999998</v>
      </c>
      <c r="DL44" s="45">
        <v>-9999</v>
      </c>
      <c r="DM44" s="45">
        <v>-9999</v>
      </c>
      <c r="DN44" s="45">
        <v>-9999</v>
      </c>
      <c r="DO44" s="45">
        <v>-9999</v>
      </c>
      <c r="DP44" s="45">
        <v>-9999</v>
      </c>
      <c r="DR44" s="45">
        <v>594482</v>
      </c>
      <c r="DS44" s="45">
        <v>1092948</v>
      </c>
      <c r="DT44" s="45">
        <v>1118112</v>
      </c>
      <c r="DU44" s="45">
        <v>1118112</v>
      </c>
      <c r="DV44" s="45">
        <v>-9999</v>
      </c>
      <c r="DW44" s="45">
        <v>-9999</v>
      </c>
      <c r="DX44" s="45">
        <v>-9999</v>
      </c>
      <c r="DY44" s="45">
        <v>-9999</v>
      </c>
      <c r="DZ44" s="45">
        <v>-9999</v>
      </c>
    </row>
    <row r="45" spans="1:130" x14ac:dyDescent="0.35">
      <c r="A45" s="45" t="s">
        <v>113</v>
      </c>
      <c r="B45" s="45" t="s">
        <v>114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T45" s="55">
        <f t="shared" si="12"/>
        <v>23.817138430169443</v>
      </c>
      <c r="CU45" s="52">
        <f t="shared" si="13"/>
        <v>51.629267218311661</v>
      </c>
      <c r="CV45" s="52">
        <f t="shared" si="14"/>
        <v>25229.957699999999</v>
      </c>
      <c r="CX45" s="45">
        <v>1841.7081780000001</v>
      </c>
      <c r="CY45" s="45">
        <v>88164.717239999998</v>
      </c>
      <c r="CZ45" s="45">
        <v>111451.59179999999</v>
      </c>
      <c r="DA45" s="45">
        <v>112988.23179999999</v>
      </c>
      <c r="DC45" s="45">
        <v>1603.609506</v>
      </c>
      <c r="DD45" s="45">
        <v>60726.90784</v>
      </c>
      <c r="DE45" s="45">
        <v>75722.629749999993</v>
      </c>
      <c r="DF45" s="45">
        <v>76766.656279999996</v>
      </c>
      <c r="DH45" s="45">
        <v>58974.11982</v>
      </c>
      <c r="DI45" s="45">
        <v>66576.353589999999</v>
      </c>
      <c r="DJ45" s="45">
        <v>73558.933900000004</v>
      </c>
      <c r="DK45" s="45">
        <v>91530.782170000006</v>
      </c>
      <c r="DL45" s="45">
        <v>-9999</v>
      </c>
      <c r="DM45" s="45">
        <v>-9999</v>
      </c>
      <c r="DN45" s="45">
        <v>-9999</v>
      </c>
      <c r="DO45" s="45">
        <v>-9999</v>
      </c>
      <c r="DP45" s="45">
        <v>-9999</v>
      </c>
      <c r="DR45" s="45">
        <v>100720</v>
      </c>
      <c r="DS45" s="45">
        <v>211559</v>
      </c>
      <c r="DT45" s="45">
        <v>266721</v>
      </c>
      <c r="DU45" s="45">
        <v>266721</v>
      </c>
      <c r="DV45" s="45">
        <v>-9999</v>
      </c>
      <c r="DW45" s="45">
        <v>-9999</v>
      </c>
      <c r="DX45" s="45">
        <v>-9999</v>
      </c>
      <c r="DY45" s="45">
        <v>-9999</v>
      </c>
      <c r="DZ45" s="45">
        <v>-9999</v>
      </c>
    </row>
    <row r="46" spans="1:130" x14ac:dyDescent="0.35">
      <c r="A46" s="45" t="s">
        <v>115</v>
      </c>
      <c r="B46" s="45" t="s">
        <v>116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T46" s="55">
        <f t="shared" si="12"/>
        <v>26.560017874562515</v>
      </c>
      <c r="CU46" s="52">
        <f t="shared" si="13"/>
        <v>95.541643320017528</v>
      </c>
      <c r="CV46" s="52">
        <f t="shared" si="14"/>
        <v>1380.494326</v>
      </c>
      <c r="CX46" s="45">
        <v>161.15084010000001</v>
      </c>
      <c r="CY46" s="45">
        <v>7714.4785620000002</v>
      </c>
      <c r="CZ46" s="45">
        <v>9752.0974669999996</v>
      </c>
      <c r="DA46" s="45">
        <v>9886.5546099999992</v>
      </c>
      <c r="DC46" s="45">
        <v>87.743857930000004</v>
      </c>
      <c r="DD46" s="45">
        <v>3322.7622780000002</v>
      </c>
      <c r="DE46" s="45">
        <v>4143.2753069999999</v>
      </c>
      <c r="DF46" s="45">
        <v>4200.4007570000003</v>
      </c>
      <c r="DG46" s="45">
        <v>197188.8322</v>
      </c>
      <c r="DH46" s="45">
        <v>21076.000840000001</v>
      </c>
      <c r="DI46" s="45">
        <v>23796.17222</v>
      </c>
      <c r="DJ46" s="45">
        <v>25263.966619999999</v>
      </c>
      <c r="DK46" s="45">
        <v>31709.075629999999</v>
      </c>
      <c r="DL46" s="45">
        <v>-9999</v>
      </c>
      <c r="DM46" s="45">
        <v>-9999</v>
      </c>
      <c r="DN46" s="45">
        <v>-9999</v>
      </c>
      <c r="DO46" s="45">
        <v>-9999</v>
      </c>
      <c r="DP46" s="45">
        <v>-9999</v>
      </c>
      <c r="DQ46" s="45">
        <v>0</v>
      </c>
      <c r="DR46" s="45">
        <v>4319</v>
      </c>
      <c r="DS46" s="45">
        <v>17272</v>
      </c>
      <c r="DT46" s="45">
        <v>17272</v>
      </c>
      <c r="DU46" s="45">
        <v>17272</v>
      </c>
      <c r="DV46" s="45">
        <v>-9999</v>
      </c>
      <c r="DW46" s="45">
        <v>-9999</v>
      </c>
      <c r="DX46" s="45">
        <v>-9999</v>
      </c>
      <c r="DY46" s="45">
        <v>-9999</v>
      </c>
      <c r="DZ46" s="45">
        <v>-9999</v>
      </c>
    </row>
    <row r="47" spans="1:130" x14ac:dyDescent="0.35">
      <c r="A47" s="45" t="s">
        <v>117</v>
      </c>
      <c r="B47" s="45" t="s">
        <v>118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T47" s="55">
        <f t="shared" si="12"/>
        <v>40.317207073817833</v>
      </c>
      <c r="CU47" s="52">
        <f t="shared" si="13"/>
        <v>56.623871847307022</v>
      </c>
      <c r="CV47" s="52">
        <f t="shared" si="14"/>
        <v>11414.746940000001</v>
      </c>
      <c r="CX47" s="45">
        <v>1055.651736</v>
      </c>
      <c r="CY47" s="45">
        <v>50535.279110000003</v>
      </c>
      <c r="CZ47" s="45">
        <v>63883.120990000003</v>
      </c>
      <c r="DA47" s="45">
        <v>64763.910170000003</v>
      </c>
      <c r="DC47" s="45">
        <v>725.51832679999995</v>
      </c>
      <c r="DD47" s="45">
        <v>27474.571840000001</v>
      </c>
      <c r="DE47" s="45">
        <v>34259.060850000002</v>
      </c>
      <c r="DF47" s="45">
        <v>34731.408000000003</v>
      </c>
      <c r="DG47" s="45">
        <v>20372.294689999999</v>
      </c>
      <c r="DH47" s="45">
        <v>203999.8432</v>
      </c>
      <c r="DI47" s="45">
        <v>230328.59669999999</v>
      </c>
      <c r="DJ47" s="45">
        <v>244678.81649999999</v>
      </c>
      <c r="DK47" s="45">
        <v>307059.51020000002</v>
      </c>
      <c r="DL47" s="45">
        <v>-9999</v>
      </c>
      <c r="DM47" s="45">
        <v>-9999</v>
      </c>
      <c r="DN47" s="45">
        <v>-9999</v>
      </c>
      <c r="DO47" s="45">
        <v>-9999</v>
      </c>
      <c r="DP47" s="45">
        <v>-9999</v>
      </c>
      <c r="DQ47" s="45">
        <v>0</v>
      </c>
      <c r="DR47" s="45">
        <v>36429</v>
      </c>
      <c r="DS47" s="45">
        <v>104176</v>
      </c>
      <c r="DT47" s="45">
        <v>111232</v>
      </c>
      <c r="DU47" s="45">
        <v>111232</v>
      </c>
      <c r="DV47" s="45">
        <v>-9999</v>
      </c>
      <c r="DW47" s="45">
        <v>-9999</v>
      </c>
      <c r="DX47" s="45">
        <v>-9999</v>
      </c>
      <c r="DY47" s="45">
        <v>-9999</v>
      </c>
      <c r="DZ47" s="45">
        <v>-9999</v>
      </c>
    </row>
    <row r="48" spans="1:130" x14ac:dyDescent="0.35">
      <c r="A48" s="45" t="s">
        <v>119</v>
      </c>
      <c r="B48" s="45" t="s">
        <v>120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T48" s="55">
        <f t="shared" si="12"/>
        <v>42.277926570506764</v>
      </c>
      <c r="CU48" s="52">
        <f t="shared" si="13"/>
        <v>56.472438213942546</v>
      </c>
      <c r="CV48" s="52">
        <f t="shared" si="14"/>
        <v>31742.070640000002</v>
      </c>
      <c r="CX48" s="45">
        <v>2170.1341630000002</v>
      </c>
      <c r="CY48" s="45">
        <v>103886.852</v>
      </c>
      <c r="CZ48" s="45">
        <v>131326.40109999999</v>
      </c>
      <c r="DA48" s="45">
        <v>133137.06520000001</v>
      </c>
      <c r="DC48" s="45">
        <v>2017.517699</v>
      </c>
      <c r="DD48" s="45">
        <v>76401.150609999997</v>
      </c>
      <c r="DE48" s="45">
        <v>95267.423389999996</v>
      </c>
      <c r="DF48" s="45">
        <v>96580.923949999997</v>
      </c>
      <c r="DG48" s="45">
        <v>561341.29460000002</v>
      </c>
      <c r="DH48" s="45">
        <v>580375.57620000001</v>
      </c>
      <c r="DI48" s="45">
        <v>654809.84389999998</v>
      </c>
      <c r="DJ48" s="45">
        <v>841846.49639999995</v>
      </c>
      <c r="DK48" s="45">
        <v>1016133.866</v>
      </c>
      <c r="DL48" s="45">
        <v>-9999</v>
      </c>
      <c r="DM48" s="45">
        <v>-9999</v>
      </c>
      <c r="DN48" s="45">
        <v>-9999</v>
      </c>
      <c r="DO48" s="45">
        <v>-9999</v>
      </c>
      <c r="DP48" s="45">
        <v>-9999</v>
      </c>
      <c r="DQ48" s="45">
        <v>0</v>
      </c>
      <c r="DR48" s="45">
        <v>235148</v>
      </c>
      <c r="DS48" s="45">
        <v>485537</v>
      </c>
      <c r="DT48" s="45">
        <v>529328</v>
      </c>
      <c r="DU48" s="45">
        <v>529328</v>
      </c>
      <c r="DV48" s="45">
        <v>-9999</v>
      </c>
      <c r="DW48" s="45">
        <v>-9999</v>
      </c>
      <c r="DX48" s="45">
        <v>-9999</v>
      </c>
      <c r="DY48" s="45">
        <v>-9999</v>
      </c>
      <c r="DZ48" s="45">
        <v>-9999</v>
      </c>
    </row>
    <row r="49" spans="1:130" x14ac:dyDescent="0.35">
      <c r="A49" s="45" t="s">
        <v>121</v>
      </c>
      <c r="B49" s="45" t="s">
        <v>122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T49" s="55">
        <f t="shared" si="12"/>
        <v>34.088952130692228</v>
      </c>
      <c r="CU49" s="52">
        <f t="shared" si="13"/>
        <v>61.975013715243357</v>
      </c>
      <c r="CV49" s="52">
        <f t="shared" si="14"/>
        <v>1066.851285</v>
      </c>
      <c r="CX49" s="45">
        <v>84.735413730000005</v>
      </c>
      <c r="CY49" s="45">
        <v>4056.3830269999999</v>
      </c>
      <c r="CZ49" s="45">
        <v>5127.7921539999998</v>
      </c>
      <c r="DA49" s="45">
        <v>5198.4916400000002</v>
      </c>
      <c r="DC49" s="45">
        <v>67.808788329999999</v>
      </c>
      <c r="DD49" s="45">
        <v>2567.8433709999999</v>
      </c>
      <c r="DE49" s="45">
        <v>3201.9389719999999</v>
      </c>
      <c r="DF49" s="45">
        <v>3246.0857380000002</v>
      </c>
      <c r="DH49" s="45">
        <v>14256.137710000001</v>
      </c>
      <c r="DI49" s="45">
        <v>16096.10432</v>
      </c>
      <c r="DJ49" s="45">
        <v>17088.943480000002</v>
      </c>
      <c r="DK49" s="45">
        <v>21448.516360000001</v>
      </c>
      <c r="DL49" s="45">
        <v>-9999</v>
      </c>
      <c r="DM49" s="45">
        <v>-9999</v>
      </c>
      <c r="DN49" s="45">
        <v>-9999</v>
      </c>
      <c r="DO49" s="45">
        <v>-9999</v>
      </c>
      <c r="DP49" s="45">
        <v>-9999</v>
      </c>
      <c r="DR49" s="45">
        <v>76</v>
      </c>
      <c r="DS49" s="45">
        <v>152</v>
      </c>
      <c r="DT49" s="45">
        <v>304</v>
      </c>
      <c r="DU49" s="45">
        <v>304</v>
      </c>
      <c r="DV49" s="45">
        <v>-9999</v>
      </c>
      <c r="DW49" s="45">
        <v>-9999</v>
      </c>
      <c r="DX49" s="45">
        <v>-9999</v>
      </c>
      <c r="DY49" s="45">
        <v>-9999</v>
      </c>
      <c r="DZ49" s="45">
        <v>-9999</v>
      </c>
    </row>
    <row r="50" spans="1:130" x14ac:dyDescent="0.35">
      <c r="A50" s="45" t="s">
        <v>123</v>
      </c>
      <c r="B50" s="45" t="s">
        <v>124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T50" s="55">
        <f t="shared" si="12"/>
        <v>47.059909481725185</v>
      </c>
      <c r="CU50" s="52">
        <f t="shared" si="13"/>
        <v>84.763723708822724</v>
      </c>
      <c r="CV50" s="52">
        <f t="shared" si="14"/>
        <v>47484.084179999998</v>
      </c>
      <c r="CX50" s="45">
        <v>5350.2065419999999</v>
      </c>
      <c r="CY50" s="45">
        <v>256120.62359999999</v>
      </c>
      <c r="CZ50" s="45">
        <v>323769.55420000001</v>
      </c>
      <c r="DA50" s="45">
        <v>328233.53019999998</v>
      </c>
      <c r="DC50" s="45">
        <v>3018.0759579999999</v>
      </c>
      <c r="DD50" s="45">
        <v>114291.1787</v>
      </c>
      <c r="DE50" s="45">
        <v>142513.90220000001</v>
      </c>
      <c r="DF50" s="45">
        <v>144478.81409999999</v>
      </c>
      <c r="DH50" s="45">
        <v>852594.42630000005</v>
      </c>
      <c r="DI50" s="45">
        <v>962376.64379999996</v>
      </c>
      <c r="DJ50" s="45">
        <v>1101854.7420000001</v>
      </c>
      <c r="DK50" s="45">
        <v>1360836.257</v>
      </c>
      <c r="DL50" s="45">
        <v>-9999</v>
      </c>
      <c r="DM50" s="45">
        <v>-9999</v>
      </c>
      <c r="DN50" s="45">
        <v>-9999</v>
      </c>
      <c r="DO50" s="45">
        <v>-9999</v>
      </c>
      <c r="DP50" s="45">
        <v>-9999</v>
      </c>
      <c r="DR50" s="45">
        <v>58076</v>
      </c>
      <c r="DS50" s="45">
        <v>194806</v>
      </c>
      <c r="DT50" s="45">
        <v>209629</v>
      </c>
      <c r="DU50" s="45">
        <v>209629</v>
      </c>
      <c r="DV50" s="45">
        <v>-9999</v>
      </c>
      <c r="DW50" s="45">
        <v>-9999</v>
      </c>
      <c r="DX50" s="45">
        <v>-9999</v>
      </c>
      <c r="DY50" s="45">
        <v>-9999</v>
      </c>
      <c r="DZ50" s="45">
        <v>-9999</v>
      </c>
    </row>
    <row r="51" spans="1:130" x14ac:dyDescent="0.35">
      <c r="A51" s="45" t="s">
        <v>125</v>
      </c>
      <c r="B51" s="45" t="s">
        <v>126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T51" s="55">
        <f t="shared" si="12"/>
        <v>8.4631670973048116</v>
      </c>
      <c r="CU51" s="52">
        <f t="shared" si="13"/>
        <v>64.509279522911299</v>
      </c>
      <c r="CV51" s="52">
        <f t="shared" si="14"/>
        <v>23986.234219999998</v>
      </c>
      <c r="CX51" s="45">
        <v>1998.7111170000001</v>
      </c>
      <c r="CY51" s="45">
        <v>95680.630950000006</v>
      </c>
      <c r="CZ51" s="45">
        <v>120952.6777</v>
      </c>
      <c r="DA51" s="45">
        <v>122620.31389999999</v>
      </c>
      <c r="DC51" s="45">
        <v>1524.5587660000001</v>
      </c>
      <c r="DD51" s="45">
        <v>57733.344290000001</v>
      </c>
      <c r="DE51" s="45">
        <v>71989.844530000002</v>
      </c>
      <c r="DF51" s="45">
        <v>72982.405239999993</v>
      </c>
      <c r="DH51" s="45">
        <v>446015.13770000002</v>
      </c>
      <c r="DI51" s="45">
        <v>503095.99609999999</v>
      </c>
      <c r="DJ51" s="45">
        <v>684565.27060000005</v>
      </c>
      <c r="DK51" s="45">
        <v>817682.24040000001</v>
      </c>
      <c r="DL51" s="45">
        <v>-9999</v>
      </c>
      <c r="DM51" s="45">
        <v>-9999</v>
      </c>
      <c r="DN51" s="45">
        <v>-9999</v>
      </c>
      <c r="DO51" s="45">
        <v>-9999</v>
      </c>
      <c r="DP51" s="45">
        <v>-9999</v>
      </c>
      <c r="DR51" s="45">
        <v>5957</v>
      </c>
      <c r="DS51" s="45">
        <v>9588</v>
      </c>
      <c r="DT51" s="45">
        <v>14969</v>
      </c>
      <c r="DU51" s="45">
        <v>14969</v>
      </c>
      <c r="DV51" s="45">
        <v>-9999</v>
      </c>
      <c r="DW51" s="45">
        <v>-9999</v>
      </c>
      <c r="DX51" s="45">
        <v>-9999</v>
      </c>
      <c r="DY51" s="45">
        <v>-9999</v>
      </c>
      <c r="DZ51" s="45">
        <v>-9999</v>
      </c>
    </row>
    <row r="52" spans="1:130" x14ac:dyDescent="0.35">
      <c r="D52" s="60">
        <f>D29/10^6</f>
        <v>42.52962565</v>
      </c>
      <c r="E52" s="60">
        <f t="shared" ref="E52:CB52" si="15">E29/10^6</f>
        <v>36.131117930000002</v>
      </c>
      <c r="F52" s="60">
        <f t="shared" si="15"/>
        <v>0</v>
      </c>
      <c r="G52" s="60">
        <f t="shared" si="15"/>
        <v>3.3496328950000001E-2</v>
      </c>
      <c r="H52" s="60">
        <f t="shared" si="15"/>
        <v>0.78764224930000004</v>
      </c>
      <c r="I52" s="46">
        <f t="shared" si="15"/>
        <v>0.78764224930000004</v>
      </c>
      <c r="J52" s="60">
        <f t="shared" si="15"/>
        <v>0.95703797000000002</v>
      </c>
      <c r="K52" s="61">
        <f t="shared" si="15"/>
        <v>0</v>
      </c>
      <c r="L52" s="61">
        <f t="shared" si="15"/>
        <v>6.0285501219999996E-2</v>
      </c>
      <c r="M52" s="61">
        <f t="shared" si="15"/>
        <v>1.4175705000000001</v>
      </c>
      <c r="N52" s="48">
        <f t="shared" si="15"/>
        <v>1.4175705000000001</v>
      </c>
      <c r="O52" s="61">
        <f t="shared" si="15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5"/>
        <v>0</v>
      </c>
      <c r="T52" s="60">
        <f t="shared" si="15"/>
        <v>3.0814158649999999E-2</v>
      </c>
      <c r="U52" s="60">
        <f t="shared" si="15"/>
        <v>3.2098081930000001E-2</v>
      </c>
      <c r="V52" s="60">
        <f t="shared" si="15"/>
        <v>3.2098081930000001E-2</v>
      </c>
      <c r="W52" s="60">
        <f t="shared" si="15"/>
        <v>3.2098081930000001E-2</v>
      </c>
      <c r="X52" s="61">
        <f t="shared" si="15"/>
        <v>0</v>
      </c>
      <c r="Y52" s="61">
        <f t="shared" si="15"/>
        <v>1.7525667920000002E-2</v>
      </c>
      <c r="Z52" s="61">
        <f t="shared" si="15"/>
        <v>1.825590408E-2</v>
      </c>
      <c r="AA52" s="61">
        <f t="shared" si="15"/>
        <v>1.825590408E-2</v>
      </c>
      <c r="AB52" s="61">
        <f t="shared" si="15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5"/>
        <v>-9.9989999999999992E-3</v>
      </c>
      <c r="AG52" s="60">
        <f t="shared" si="15"/>
        <v>-9.9989999999999992E-3</v>
      </c>
      <c r="AH52" s="60">
        <f t="shared" si="15"/>
        <v>-9.9989999999999992E-3</v>
      </c>
      <c r="AI52" s="60">
        <f t="shared" si="15"/>
        <v>-9.9989999999999992E-3</v>
      </c>
      <c r="AJ52" s="60">
        <f t="shared" si="15"/>
        <v>-9.9989999999999992E-3</v>
      </c>
      <c r="AK52" s="62">
        <f t="shared" si="15"/>
        <v>-9.9989999999999992E-3</v>
      </c>
      <c r="AL52" s="62">
        <f t="shared" si="15"/>
        <v>-9.9989999999999992E-3</v>
      </c>
      <c r="AM52" s="62">
        <f t="shared" si="15"/>
        <v>-9.9989999999999992E-3</v>
      </c>
      <c r="AN52" s="62">
        <f t="shared" si="15"/>
        <v>-9.9989999999999992E-3</v>
      </c>
      <c r="AO52" s="62">
        <f t="shared" si="15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5"/>
        <v>0</v>
      </c>
      <c r="AT52" s="60">
        <f t="shared" si="15"/>
        <v>0</v>
      </c>
      <c r="AU52" s="60">
        <f t="shared" si="15"/>
        <v>3.720597103E-2</v>
      </c>
      <c r="AV52" s="60">
        <f t="shared" si="15"/>
        <v>3.7403577960000003E-2</v>
      </c>
      <c r="AW52" s="60">
        <f t="shared" si="15"/>
        <v>3.8537899440000002E-2</v>
      </c>
      <c r="AX52" s="62">
        <f t="shared" si="15"/>
        <v>-9.9989999999999992E-3</v>
      </c>
      <c r="AY52" s="62">
        <f t="shared" si="15"/>
        <v>0</v>
      </c>
      <c r="AZ52" s="62">
        <f t="shared" si="15"/>
        <v>0.19414892860000002</v>
      </c>
      <c r="BA52" s="62">
        <f t="shared" si="15"/>
        <v>0.19424068999999999</v>
      </c>
      <c r="BB52" s="62">
        <f t="shared" si="15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5"/>
        <v>0</v>
      </c>
      <c r="BG52" s="60">
        <f t="shared" si="15"/>
        <v>0</v>
      </c>
      <c r="BH52" s="60">
        <f t="shared" si="15"/>
        <v>0</v>
      </c>
      <c r="BI52" s="60">
        <f t="shared" si="15"/>
        <v>0</v>
      </c>
      <c r="BJ52" s="60">
        <f t="shared" si="15"/>
        <v>9.8838063720000008E-2</v>
      </c>
      <c r="BK52" s="60">
        <f t="shared" si="15"/>
        <v>0</v>
      </c>
      <c r="BL52" s="60">
        <f t="shared" si="15"/>
        <v>0</v>
      </c>
      <c r="BM52" s="60">
        <f t="shared" si="15"/>
        <v>0</v>
      </c>
      <c r="BN52" s="60">
        <f t="shared" si="15"/>
        <v>0</v>
      </c>
      <c r="BO52" s="60">
        <f t="shared" si="15"/>
        <v>4.5771998310000006E-2</v>
      </c>
      <c r="BP52" s="60">
        <f t="shared" si="15"/>
        <v>0</v>
      </c>
      <c r="BQ52" s="60">
        <f t="shared" si="15"/>
        <v>0.1147759359</v>
      </c>
      <c r="BR52" s="60">
        <f t="shared" si="15"/>
        <v>0.1147759359</v>
      </c>
      <c r="BS52" s="60">
        <f t="shared" si="15"/>
        <v>0.11844781829999999</v>
      </c>
      <c r="BT52" s="60">
        <f t="shared" si="15"/>
        <v>0.11844781829999999</v>
      </c>
      <c r="BU52" s="60">
        <f t="shared" si="15"/>
        <v>0</v>
      </c>
      <c r="BV52" s="60">
        <f t="shared" si="15"/>
        <v>0.24171420830000001</v>
      </c>
      <c r="BW52" s="60">
        <f t="shared" si="15"/>
        <v>0.24171420830000001</v>
      </c>
      <c r="BX52" s="60">
        <f t="shared" si="15"/>
        <v>0.2494470674</v>
      </c>
      <c r="BY52" s="60">
        <f t="shared" si="15"/>
        <v>0.2494470674</v>
      </c>
      <c r="BZ52" s="60">
        <f t="shared" si="15"/>
        <v>0</v>
      </c>
      <c r="CA52" s="60">
        <f t="shared" si="15"/>
        <v>4.685621781E-3</v>
      </c>
      <c r="CB52" s="60">
        <f t="shared" si="15"/>
        <v>7.4969948499999994E-2</v>
      </c>
      <c r="CC52" s="60">
        <f t="shared" ref="CC52:DZ52" si="16">CC29/10^6</f>
        <v>9.3712435620000006E-2</v>
      </c>
      <c r="CD52" s="60">
        <f t="shared" si="16"/>
        <v>9.3712435620000006E-2</v>
      </c>
      <c r="CE52" s="60">
        <f t="shared" si="16"/>
        <v>0</v>
      </c>
      <c r="CF52" s="60">
        <f t="shared" si="16"/>
        <v>2.1777124929999998E-3</v>
      </c>
      <c r="CG52" s="60">
        <f t="shared" si="16"/>
        <v>3.4843399890000001E-2</v>
      </c>
      <c r="CH52" s="60">
        <f t="shared" si="16"/>
        <v>4.3554249860000005E-2</v>
      </c>
      <c r="CI52" s="60">
        <f t="shared" si="16"/>
        <v>4.3554249860000005E-2</v>
      </c>
      <c r="CJ52" s="60">
        <f t="shared" si="16"/>
        <v>0</v>
      </c>
      <c r="CK52" s="60">
        <f t="shared" si="16"/>
        <v>0.17984412629999999</v>
      </c>
      <c r="CL52" s="60">
        <f t="shared" si="16"/>
        <v>0.2181588166</v>
      </c>
      <c r="CM52" s="60">
        <f t="shared" si="16"/>
        <v>0.19775324650000001</v>
      </c>
      <c r="CN52" s="60">
        <f t="shared" si="16"/>
        <v>0.19775324650000001</v>
      </c>
      <c r="CO52" s="60">
        <f t="shared" si="16"/>
        <v>0</v>
      </c>
      <c r="CP52" s="60">
        <f t="shared" si="16"/>
        <v>3.113423873E-4</v>
      </c>
      <c r="CQ52" s="60">
        <f t="shared" si="16"/>
        <v>4.4655872459999999E-3</v>
      </c>
      <c r="CR52" s="60">
        <f t="shared" si="16"/>
        <v>4.4655872459999999E-3</v>
      </c>
      <c r="CS52" s="60">
        <f t="shared" si="16"/>
        <v>4.4655872459999999E-3</v>
      </c>
      <c r="CT52" s="55">
        <f t="shared" si="12"/>
        <v>8.4631670914186543</v>
      </c>
      <c r="CU52" s="52">
        <f t="shared" si="13"/>
        <v>44.283816574658857</v>
      </c>
      <c r="CV52" s="52">
        <f t="shared" si="14"/>
        <v>4.4655872459999999E-3</v>
      </c>
      <c r="CW52" s="60">
        <f t="shared" si="16"/>
        <v>0</v>
      </c>
      <c r="CX52" s="60">
        <f t="shared" si="16"/>
        <v>2.6488990510000003E-4</v>
      </c>
      <c r="CY52" s="60">
        <f t="shared" si="16"/>
        <v>1.2680588519999999E-2</v>
      </c>
      <c r="CZ52" s="60">
        <f t="shared" si="16"/>
        <v>1.602990198E-2</v>
      </c>
      <c r="DA52" s="60">
        <f t="shared" si="16"/>
        <v>1.6250914419999998E-2</v>
      </c>
      <c r="DB52" s="60">
        <f t="shared" si="16"/>
        <v>0</v>
      </c>
      <c r="DC52" s="60">
        <f t="shared" si="16"/>
        <v>2.8383155620000002E-4</v>
      </c>
      <c r="DD52" s="60">
        <f t="shared" si="16"/>
        <v>1.0748385249999999E-2</v>
      </c>
      <c r="DE52" s="60">
        <f t="shared" si="16"/>
        <v>1.3402559509999998E-2</v>
      </c>
      <c r="DF52" s="60">
        <f t="shared" si="16"/>
        <v>1.358734744E-2</v>
      </c>
      <c r="DG52" s="60">
        <f t="shared" si="16"/>
        <v>0</v>
      </c>
      <c r="DH52" s="60">
        <f t="shared" si="16"/>
        <v>2.616679173E-2</v>
      </c>
      <c r="DI52" s="60">
        <f t="shared" si="16"/>
        <v>2.9543246709999998E-2</v>
      </c>
      <c r="DJ52" s="60">
        <f t="shared" si="16"/>
        <v>3.160133197E-2</v>
      </c>
      <c r="DK52" s="60">
        <f t="shared" si="16"/>
        <v>3.9598086509999998E-2</v>
      </c>
      <c r="DL52" s="60">
        <f t="shared" si="16"/>
        <v>-9.9989999999999992E-3</v>
      </c>
      <c r="DM52" s="60">
        <f t="shared" si="16"/>
        <v>-9.9989999999999992E-3</v>
      </c>
      <c r="DN52" s="60">
        <f t="shared" si="16"/>
        <v>-9.9989999999999992E-3</v>
      </c>
      <c r="DO52" s="60">
        <f t="shared" si="16"/>
        <v>-9.9989999999999992E-3</v>
      </c>
      <c r="DP52" s="60">
        <f t="shared" si="16"/>
        <v>-9.9989999999999992E-3</v>
      </c>
      <c r="DQ52" s="60">
        <f t="shared" si="16"/>
        <v>0</v>
      </c>
      <c r="DR52" s="60">
        <f t="shared" si="16"/>
        <v>2.4709999999999999E-2</v>
      </c>
      <c r="DS52" s="60">
        <f t="shared" si="16"/>
        <v>6.5519999999999995E-2</v>
      </c>
      <c r="DT52" s="60">
        <f t="shared" si="16"/>
        <v>7.1806999999999996E-2</v>
      </c>
      <c r="DU52" s="60">
        <f t="shared" si="16"/>
        <v>7.1806999999999996E-2</v>
      </c>
      <c r="DV52" s="60">
        <f t="shared" si="16"/>
        <v>-9.9989999999999992E-3</v>
      </c>
      <c r="DW52" s="60">
        <f t="shared" si="16"/>
        <v>-9.9989999999999992E-3</v>
      </c>
      <c r="DX52" s="60">
        <f t="shared" si="16"/>
        <v>-9.9989999999999992E-3</v>
      </c>
      <c r="DY52" s="60">
        <f t="shared" si="16"/>
        <v>-9.9989999999999992E-3</v>
      </c>
      <c r="DZ52" s="60">
        <f t="shared" si="16"/>
        <v>-9.9989999999999992E-3</v>
      </c>
    </row>
  </sheetData>
  <autoFilter ref="A3:DZ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defaultColWidth="9" defaultRowHeight="14.5" x14ac:dyDescent="0.35"/>
  <cols>
    <col min="1" max="1" width="38" style="90" customWidth="1"/>
    <col min="2" max="2" width="22.75" style="90" customWidth="1"/>
    <col min="3" max="3" width="24" style="90" customWidth="1"/>
    <col min="4" max="4" width="28" style="90" customWidth="1"/>
    <col min="5" max="16384" width="9" style="90"/>
  </cols>
  <sheetData>
    <row r="16" spans="1:1" x14ac:dyDescent="0.35">
      <c r="A16" s="90" t="s">
        <v>3388</v>
      </c>
    </row>
    <row r="17" spans="1:5" x14ac:dyDescent="0.35">
      <c r="B17" s="90">
        <v>10</v>
      </c>
      <c r="C17" s="90">
        <v>50</v>
      </c>
      <c r="D17" s="90">
        <v>100</v>
      </c>
      <c r="E17" s="90">
        <v>150</v>
      </c>
    </row>
    <row r="18" spans="1:5" x14ac:dyDescent="0.35">
      <c r="A18" s="90" t="s">
        <v>3389</v>
      </c>
      <c r="B18" s="90">
        <v>1.75</v>
      </c>
      <c r="C18" s="90">
        <v>4.5</v>
      </c>
      <c r="D18" s="90">
        <v>5.51</v>
      </c>
      <c r="E18" s="90">
        <v>6</v>
      </c>
    </row>
    <row r="19" spans="1:5" x14ac:dyDescent="0.35">
      <c r="A19" s="90" t="s">
        <v>3390</v>
      </c>
      <c r="B19" s="90">
        <v>1</v>
      </c>
      <c r="C19" s="90">
        <v>2.09</v>
      </c>
      <c r="D19" s="90">
        <v>2.2400000000000002</v>
      </c>
      <c r="E19" s="90">
        <v>2.1</v>
      </c>
    </row>
    <row r="20" spans="1:5" x14ac:dyDescent="0.35">
      <c r="A20" s="90" t="s">
        <v>3391</v>
      </c>
      <c r="B20" s="90">
        <v>1.62</v>
      </c>
      <c r="C20" s="90">
        <v>2.41</v>
      </c>
      <c r="D20" s="90">
        <v>2.93</v>
      </c>
      <c r="E20" s="90">
        <v>3.44</v>
      </c>
    </row>
    <row r="21" spans="1:5" x14ac:dyDescent="0.35">
      <c r="A21" s="90" t="s">
        <v>3392</v>
      </c>
      <c r="B21" s="90">
        <v>2.3199999999999998</v>
      </c>
      <c r="C21" s="90">
        <v>4.1500000000000004</v>
      </c>
      <c r="D21" s="90">
        <v>5.49</v>
      </c>
      <c r="E21" s="90">
        <v>5.92</v>
      </c>
    </row>
    <row r="23" spans="1:5" x14ac:dyDescent="0.35">
      <c r="A23" s="90" t="s">
        <v>3393</v>
      </c>
    </row>
    <row r="24" spans="1:5" x14ac:dyDescent="0.35">
      <c r="B24" s="90">
        <v>10</v>
      </c>
      <c r="C24" s="90">
        <v>50</v>
      </c>
      <c r="D24" s="90">
        <v>100</v>
      </c>
      <c r="E24" s="90">
        <v>150</v>
      </c>
    </row>
    <row r="25" spans="1:5" x14ac:dyDescent="0.35">
      <c r="A25" s="90" t="s">
        <v>3389</v>
      </c>
      <c r="B25" s="90">
        <f>B18</f>
        <v>1.75</v>
      </c>
      <c r="C25" s="90">
        <f t="shared" ref="C25:E28" si="0">C18-B18</f>
        <v>2.75</v>
      </c>
      <c r="D25" s="90">
        <f t="shared" si="0"/>
        <v>1.0099999999999998</v>
      </c>
      <c r="E25" s="90">
        <f t="shared" si="0"/>
        <v>0.49000000000000021</v>
      </c>
    </row>
    <row r="26" spans="1:5" x14ac:dyDescent="0.35">
      <c r="A26" s="90" t="s">
        <v>3390</v>
      </c>
      <c r="B26" s="90">
        <f>B19</f>
        <v>1</v>
      </c>
      <c r="C26" s="90">
        <f t="shared" si="0"/>
        <v>1.0899999999999999</v>
      </c>
      <c r="D26" s="90">
        <f t="shared" si="0"/>
        <v>0.15000000000000036</v>
      </c>
      <c r="E26" s="90">
        <f t="shared" si="0"/>
        <v>-0.14000000000000012</v>
      </c>
    </row>
    <row r="27" spans="1:5" x14ac:dyDescent="0.35">
      <c r="A27" s="90" t="s">
        <v>3391</v>
      </c>
      <c r="B27" s="90">
        <f>B20</f>
        <v>1.62</v>
      </c>
      <c r="C27" s="90">
        <f t="shared" si="0"/>
        <v>0.79</v>
      </c>
      <c r="D27" s="90">
        <f t="shared" si="0"/>
        <v>0.52</v>
      </c>
      <c r="E27" s="90">
        <f t="shared" si="0"/>
        <v>0.50999999999999979</v>
      </c>
    </row>
    <row r="28" spans="1:5" x14ac:dyDescent="0.35">
      <c r="A28" s="90" t="s">
        <v>3392</v>
      </c>
      <c r="B28" s="90">
        <f>B21</f>
        <v>2.3199999999999998</v>
      </c>
      <c r="C28" s="90">
        <f t="shared" si="0"/>
        <v>1.8300000000000005</v>
      </c>
      <c r="D28" s="90">
        <f t="shared" si="0"/>
        <v>1.3399999999999999</v>
      </c>
      <c r="E28" s="90">
        <f t="shared" si="0"/>
        <v>0.42999999999999972</v>
      </c>
    </row>
    <row r="30" spans="1:5" x14ac:dyDescent="0.35">
      <c r="A30" s="90" t="s">
        <v>3394</v>
      </c>
      <c r="B30" s="90">
        <f>SUMPRODUCT($B$24:$E$24,B25:E25)/SUM(B25:E25)</f>
        <v>54.916666666666664</v>
      </c>
    </row>
    <row r="31" spans="1:5" x14ac:dyDescent="0.35">
      <c r="A31" s="90" t="s">
        <v>3395</v>
      </c>
      <c r="B31" s="90">
        <f>SUMPRODUCT($B$24:$E$24,B26:E26)/SUM(B26:E26)</f>
        <v>27.857142857142861</v>
      </c>
    </row>
    <row r="32" spans="1:5" x14ac:dyDescent="0.35">
      <c r="A32" s="90" t="s">
        <v>3396</v>
      </c>
      <c r="B32" s="90">
        <f>SUMPRODUCT($B$24:$E$24,B27:E27)/SUM(B27:E27)</f>
        <v>53.546511627906973</v>
      </c>
    </row>
    <row r="33" spans="1:2" x14ac:dyDescent="0.35">
      <c r="A33" s="90" t="s">
        <v>3397</v>
      </c>
      <c r="B33" s="90">
        <f>SUMPRODUCT($B$24:$E$24,B28:E28)/SUM(B28:E28)</f>
        <v>52.905405405405403</v>
      </c>
    </row>
    <row r="35" spans="1:2" x14ac:dyDescent="0.35">
      <c r="A35" s="90" t="s">
        <v>3398</v>
      </c>
      <c r="B35" s="90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Q67"/>
  <sheetViews>
    <sheetView workbookViewId="0">
      <selection activeCell="E46" sqref="E46"/>
    </sheetView>
  </sheetViews>
  <sheetFormatPr defaultColWidth="8.58203125" defaultRowHeight="15.5" x14ac:dyDescent="0.35"/>
  <cols>
    <col min="1" max="1" width="8.58203125" style="45"/>
    <col min="2" max="2" width="17.08203125" style="45" bestFit="1" customWidth="1"/>
    <col min="3" max="5" width="16.58203125" style="45" customWidth="1"/>
    <col min="6" max="7" width="17.25" style="45" customWidth="1"/>
    <col min="8" max="8" width="17.25" style="81" customWidth="1"/>
    <col min="9" max="11" width="17.25" style="45" customWidth="1"/>
    <col min="12" max="12" width="17.25" style="72" customWidth="1"/>
    <col min="13" max="13" width="17.25" style="81" customWidth="1"/>
    <col min="14" max="16" width="17.25" style="45" customWidth="1"/>
    <col min="17" max="17" width="17.25" style="72" customWidth="1"/>
    <col min="18" max="16384" width="8.58203125" style="45"/>
  </cols>
  <sheetData>
    <row r="1" spans="1:17" ht="31" x14ac:dyDescent="0.35">
      <c r="C1" s="66" t="s">
        <v>3249</v>
      </c>
      <c r="D1" s="66" t="s">
        <v>3250</v>
      </c>
      <c r="E1" s="66"/>
      <c r="F1" s="66" t="s">
        <v>3251</v>
      </c>
      <c r="G1" s="66" t="s">
        <v>3379</v>
      </c>
      <c r="H1" s="67" t="s">
        <v>3252</v>
      </c>
      <c r="I1" s="68" t="s">
        <v>3250</v>
      </c>
      <c r="J1" s="68"/>
      <c r="K1" s="68" t="s">
        <v>3251</v>
      </c>
      <c r="L1" s="69" t="s">
        <v>3379</v>
      </c>
      <c r="M1" s="67" t="s">
        <v>3399</v>
      </c>
      <c r="N1" s="68" t="s">
        <v>3250</v>
      </c>
      <c r="O1" s="68"/>
      <c r="P1" s="68" t="s">
        <v>3251</v>
      </c>
      <c r="Q1" s="69" t="s">
        <v>3379</v>
      </c>
    </row>
    <row r="2" spans="1:17" x14ac:dyDescent="0.35">
      <c r="E2" s="45">
        <f>AVERAGE(E4:E51)</f>
        <v>2504385.9795615566</v>
      </c>
      <c r="F2" s="46">
        <f>SUM(F4:F51)</f>
        <v>127945483.62911001</v>
      </c>
      <c r="H2" s="70"/>
      <c r="I2" s="71"/>
      <c r="J2" s="71"/>
      <c r="K2" s="71"/>
      <c r="M2" s="70"/>
      <c r="N2" s="71"/>
      <c r="O2" s="71"/>
      <c r="P2" s="71"/>
    </row>
    <row r="3" spans="1:17" s="71" customFormat="1" ht="31" x14ac:dyDescent="0.35">
      <c r="A3" s="71" t="s">
        <v>3257</v>
      </c>
      <c r="B3" s="71" t="s">
        <v>3258</v>
      </c>
      <c r="C3" s="49" t="s">
        <v>3272</v>
      </c>
      <c r="D3" s="49" t="s">
        <v>3273</v>
      </c>
      <c r="E3" s="71" t="s">
        <v>3380</v>
      </c>
      <c r="F3" s="73" t="s">
        <v>3274</v>
      </c>
      <c r="G3" s="73" t="s">
        <v>3379</v>
      </c>
      <c r="H3" s="49" t="s">
        <v>3272</v>
      </c>
      <c r="I3" s="49" t="s">
        <v>3273</v>
      </c>
      <c r="J3" s="49" t="s">
        <v>3380</v>
      </c>
      <c r="K3" s="71" t="s">
        <v>3274</v>
      </c>
      <c r="L3" s="74" t="s">
        <v>3379</v>
      </c>
      <c r="M3" s="49" t="s">
        <v>3272</v>
      </c>
      <c r="N3" s="49" t="s">
        <v>3273</v>
      </c>
      <c r="O3" s="49" t="s">
        <v>3380</v>
      </c>
      <c r="P3" s="71" t="s">
        <v>3274</v>
      </c>
      <c r="Q3" s="74" t="s">
        <v>3379</v>
      </c>
    </row>
    <row r="4" spans="1:17" x14ac:dyDescent="0.35">
      <c r="A4" s="45" t="s">
        <v>2</v>
      </c>
      <c r="B4" s="45" t="s">
        <v>3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5">
        <f>C4*D4</f>
        <v>155.60265261961973</v>
      </c>
      <c r="H4" s="70">
        <f>'TNC Data'!AC4</f>
        <v>11.599999997092938</v>
      </c>
      <c r="I4" s="76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2">
        <f>H4*I4</f>
        <v>58.938454562008872</v>
      </c>
      <c r="M4" s="70">
        <f>'TNC Data'!CT4</f>
        <v>39.623940871144022</v>
      </c>
      <c r="N4" s="70">
        <f>'TNC Data'!CU4</f>
        <v>60.836489112429931</v>
      </c>
      <c r="O4" s="70">
        <f>N4*10^6</f>
        <v>60836489.112429932</v>
      </c>
      <c r="P4" s="78">
        <f>'TNC Data'!CV4</f>
        <v>19062.677759999999</v>
      </c>
      <c r="Q4" s="72">
        <f>M4*N4</f>
        <v>2410.5814473989208</v>
      </c>
    </row>
    <row r="5" spans="1:17" x14ac:dyDescent="0.35">
      <c r="A5" s="45" t="s">
        <v>8</v>
      </c>
      <c r="B5" s="45" t="s">
        <v>12</v>
      </c>
      <c r="C5" s="56">
        <f>'TNC Data'!P5</f>
        <v>48.298906440061032</v>
      </c>
      <c r="D5" s="60">
        <f>'TNC Data'!Q5</f>
        <v>0.44941259166034142</v>
      </c>
      <c r="E5" s="47">
        <f t="shared" ref="E5:E51" si="0">D5*10^6</f>
        <v>449412.59166034142</v>
      </c>
      <c r="F5" s="47">
        <f>'TNC Data'!R5</f>
        <v>2049570.152</v>
      </c>
      <c r="G5" s="75">
        <f t="shared" ref="G5:G51" si="1">C5*D5</f>
        <v>21.706136717588183</v>
      </c>
      <c r="H5" s="70">
        <f>'TNC Data'!AC5</f>
        <v>11.600000000179755</v>
      </c>
      <c r="I5" s="76">
        <f>'TNC Data'!AD5</f>
        <v>2.0641252811984234</v>
      </c>
      <c r="J5" s="77">
        <f t="shared" ref="J5:J51" si="2">I5*10^6</f>
        <v>2064125.2811984234</v>
      </c>
      <c r="K5" s="78">
        <f>'TNC Data'!AE5</f>
        <v>43122.561309999997</v>
      </c>
      <c r="L5" s="72">
        <f t="shared" ref="L4:L39" si="3">H5*I5</f>
        <v>23.943853262272746</v>
      </c>
      <c r="M5" s="70">
        <f>'TNC Data'!CT5</f>
        <v>14.813788455451387</v>
      </c>
      <c r="N5" s="70">
        <f>'TNC Data'!CU5</f>
        <v>27.636447779281422</v>
      </c>
      <c r="O5" s="70">
        <f t="shared" ref="O5:O51" si="4">N5*10^6</f>
        <v>27636447.779281422</v>
      </c>
      <c r="P5" s="78">
        <f>'TNC Data'!CV5</f>
        <v>4200.1309440000005</v>
      </c>
      <c r="Q5" s="72">
        <f t="shared" ref="Q4:Q39" si="5">M5*N5</f>
        <v>409.40049106240429</v>
      </c>
    </row>
    <row r="6" spans="1:17" x14ac:dyDescent="0.35">
      <c r="A6" s="45" t="s">
        <v>11</v>
      </c>
      <c r="B6" s="45" t="s">
        <v>9</v>
      </c>
      <c r="C6" s="56">
        <f>'TNC Data'!P6</f>
        <v>48.298906440682089</v>
      </c>
      <c r="D6" s="60">
        <f>'TNC Data'!Q6</f>
        <v>3.1331226601522175</v>
      </c>
      <c r="E6" s="47">
        <f t="shared" si="0"/>
        <v>3133122.6601522174</v>
      </c>
      <c r="F6" s="47">
        <f>'TNC Data'!R6</f>
        <v>3209694.1009999998</v>
      </c>
      <c r="G6" s="75">
        <f t="shared" si="1"/>
        <v>151.32639822987295</v>
      </c>
      <c r="H6" s="70">
        <f>'TNC Data'!AC6</f>
        <v>11.600000003139513</v>
      </c>
      <c r="I6" s="76">
        <f>'TNC Data'!AD6</f>
        <v>5.2304023527916019</v>
      </c>
      <c r="J6" s="77">
        <f t="shared" si="2"/>
        <v>5230402.3527916018</v>
      </c>
      <c r="K6" s="78">
        <f>'TNC Data'!AE6</f>
        <v>292310.39390000002</v>
      </c>
      <c r="L6" s="72">
        <f t="shared" si="3"/>
        <v>60.672667308803497</v>
      </c>
      <c r="M6" s="70">
        <f>'TNC Data'!CT6</f>
        <v>20.954791480184319</v>
      </c>
      <c r="N6" s="70">
        <f>'TNC Data'!CU6</f>
        <v>61.192629946096389</v>
      </c>
      <c r="O6" s="70">
        <f t="shared" si="4"/>
        <v>61192629.94609639</v>
      </c>
      <c r="P6" s="78">
        <f>'TNC Data'!CV6</f>
        <v>6628.1550500000003</v>
      </c>
      <c r="Q6" s="72">
        <f t="shared" si="5"/>
        <v>1282.2788006445323</v>
      </c>
    </row>
    <row r="7" spans="1:17" x14ac:dyDescent="0.35">
      <c r="A7" s="45" t="s">
        <v>13</v>
      </c>
      <c r="B7" s="45" t="s">
        <v>14</v>
      </c>
      <c r="C7" s="56">
        <f>'TNC Data'!P7</f>
        <v>48.298906439594269</v>
      </c>
      <c r="D7" s="60">
        <f>'TNC Data'!Q7</f>
        <v>0.6727470854225146</v>
      </c>
      <c r="E7" s="47">
        <f t="shared" si="0"/>
        <v>672747.08542251459</v>
      </c>
      <c r="F7" s="47">
        <f>'TNC Data'!R7</f>
        <v>6782195.0520000001</v>
      </c>
      <c r="G7" s="75">
        <f t="shared" si="1"/>
        <v>32.492948536331767</v>
      </c>
      <c r="H7" s="70">
        <f>'TNC Data'!AC7</f>
        <v>11.599999993003635</v>
      </c>
      <c r="I7" s="76">
        <f>'TNC Data'!AD7</f>
        <v>7.3842629094514889</v>
      </c>
      <c r="J7" s="77">
        <f t="shared" si="2"/>
        <v>7384262.9094514893</v>
      </c>
      <c r="K7" s="78">
        <f>'TNC Data'!AE7</f>
        <v>216789.69880000001</v>
      </c>
      <c r="L7" s="72">
        <f t="shared" si="3"/>
        <v>85.657449697974272</v>
      </c>
      <c r="M7" s="70">
        <f>'TNC Data'!CT7</f>
        <v>35.422216296651811</v>
      </c>
      <c r="N7" s="70">
        <f>'TNC Data'!CU7</f>
        <v>46.598182778232655</v>
      </c>
      <c r="O7" s="70">
        <f t="shared" si="4"/>
        <v>46598182.778232656</v>
      </c>
      <c r="P7" s="78">
        <f>'TNC Data'!CV7</f>
        <v>50475.811840000002</v>
      </c>
      <c r="Q7" s="72">
        <f t="shared" si="5"/>
        <v>1650.6109094014726</v>
      </c>
    </row>
    <row r="8" spans="1:17" x14ac:dyDescent="0.35">
      <c r="A8" s="45" t="s">
        <v>16</v>
      </c>
      <c r="B8" s="45" t="s">
        <v>17</v>
      </c>
      <c r="C8" s="56">
        <f>'TNC Data'!P8</f>
        <v>48.298906439643162</v>
      </c>
      <c r="D8" s="60">
        <f>'TNC Data'!Q8</f>
        <v>0.5596242943013634</v>
      </c>
      <c r="E8" s="47">
        <f t="shared" si="0"/>
        <v>559624.29430136341</v>
      </c>
      <c r="F8" s="47">
        <f>'TNC Data'!R8</f>
        <v>6584840.5520000001</v>
      </c>
      <c r="G8" s="75">
        <f t="shared" si="1"/>
        <v>27.029241431812881</v>
      </c>
      <c r="H8" s="70">
        <f>'TNC Data'!AC8</f>
        <v>11.599999996294287</v>
      </c>
      <c r="I8" s="76">
        <f>'TNC Data'!AD8</f>
        <v>3.1836340570425485</v>
      </c>
      <c r="J8" s="77">
        <f t="shared" si="2"/>
        <v>3183634.0570425484</v>
      </c>
      <c r="K8" s="78">
        <f>'TNC Data'!AE8</f>
        <v>54248.153149999998</v>
      </c>
      <c r="L8" s="72">
        <f t="shared" si="3"/>
        <v>36.93015504989593</v>
      </c>
      <c r="M8" s="70">
        <f>'TNC Data'!CT8</f>
        <v>25.048906699860268</v>
      </c>
      <c r="N8" s="70">
        <f>'TNC Data'!CU8</f>
        <v>50.299476724772752</v>
      </c>
      <c r="O8" s="70">
        <f t="shared" si="4"/>
        <v>50299476.724772751</v>
      </c>
      <c r="P8" s="78">
        <f>'TNC Data'!CV8</f>
        <v>74410.310240000006</v>
      </c>
      <c r="Q8" s="72">
        <f t="shared" si="5"/>
        <v>1259.9468995306258</v>
      </c>
    </row>
    <row r="9" spans="1:17" x14ac:dyDescent="0.35">
      <c r="A9" s="45" t="s">
        <v>19</v>
      </c>
      <c r="B9" s="45" t="s">
        <v>20</v>
      </c>
      <c r="C9" s="56">
        <f>'TNC Data'!P9</f>
        <v>48.298906439743227</v>
      </c>
      <c r="D9" s="60">
        <f>'TNC Data'!Q9</f>
        <v>4.4633892673361828</v>
      </c>
      <c r="E9" s="47">
        <f t="shared" si="0"/>
        <v>4463389.2673361832</v>
      </c>
      <c r="F9" s="47">
        <f>'TNC Data'!R9</f>
        <v>104019.8276</v>
      </c>
      <c r="G9" s="75">
        <f t="shared" si="1"/>
        <v>215.57682062722435</v>
      </c>
      <c r="H9" s="70">
        <f>'TNC Data'!AC9</f>
        <v>11.600000001781368</v>
      </c>
      <c r="I9" s="76">
        <f>'TNC Data'!AD9</f>
        <v>9.8966421001188252</v>
      </c>
      <c r="J9" s="77">
        <f t="shared" si="2"/>
        <v>9896642.1001188252</v>
      </c>
      <c r="K9" s="78">
        <f>'TNC Data'!AE9</f>
        <v>18151.340169999999</v>
      </c>
      <c r="L9" s="72">
        <f t="shared" si="3"/>
        <v>114.80104837900792</v>
      </c>
      <c r="M9" s="70">
        <f>'TNC Data'!CT9</f>
        <v>44.840648532744567</v>
      </c>
      <c r="N9" s="70">
        <f>'TNC Data'!CU9</f>
        <v>86.434455344563332</v>
      </c>
      <c r="O9" s="70">
        <f t="shared" si="4"/>
        <v>86434455.344563335</v>
      </c>
      <c r="P9" s="78">
        <f>'TNC Data'!CV9</f>
        <v>28.284054399999999</v>
      </c>
      <c r="Q9" s="72">
        <f t="shared" si="5"/>
        <v>3875.7770332247696</v>
      </c>
    </row>
    <row r="10" spans="1:17" x14ac:dyDescent="0.35">
      <c r="A10" s="45" t="s">
        <v>22</v>
      </c>
      <c r="B10" s="45" t="s">
        <v>23</v>
      </c>
      <c r="C10" s="56">
        <f>'TNC Data'!P10</f>
        <v>48.298906439208309</v>
      </c>
      <c r="D10" s="60">
        <f>'TNC Data'!Q10</f>
        <v>4.0354041642707612</v>
      </c>
      <c r="E10" s="47">
        <f t="shared" si="0"/>
        <v>4035404.1642707614</v>
      </c>
      <c r="F10" s="47">
        <f>'TNC Data'!R10</f>
        <v>90254.482369999998</v>
      </c>
      <c r="G10" s="75">
        <f t="shared" si="1"/>
        <v>194.90560817450509</v>
      </c>
      <c r="H10" s="70">
        <f>'TNC Data'!AC10</f>
        <v>11.600000003837966</v>
      </c>
      <c r="I10" s="76">
        <f>'TNC Data'!AD10</f>
        <v>8.9068491617268197</v>
      </c>
      <c r="J10" s="77">
        <f t="shared" si="2"/>
        <v>8906849.1617268194</v>
      </c>
      <c r="K10" s="78">
        <f>'TNC Data'!AE10</f>
        <v>6552.7406549999996</v>
      </c>
      <c r="L10" s="72">
        <f t="shared" si="3"/>
        <v>103.31945031021529</v>
      </c>
      <c r="M10" s="70">
        <f>'TNC Data'!CT10</f>
        <v>41.418116571137389</v>
      </c>
      <c r="N10" s="70">
        <f>'TNC Data'!CU10</f>
        <v>73.019144946856244</v>
      </c>
      <c r="O10" s="70">
        <f t="shared" si="4"/>
        <v>73019144.946856245</v>
      </c>
      <c r="P10" s="78">
        <f>'TNC Data'!CV10</f>
        <v>142.388904</v>
      </c>
      <c r="Q10" s="72">
        <f t="shared" si="5"/>
        <v>3024.3154573336697</v>
      </c>
    </row>
    <row r="11" spans="1:17" x14ac:dyDescent="0.35">
      <c r="A11" s="45" t="s">
        <v>24</v>
      </c>
      <c r="B11" s="45" t="s">
        <v>25</v>
      </c>
      <c r="C11" s="56">
        <f>'TNC Data'!P11</f>
        <v>48.298906440100708</v>
      </c>
      <c r="D11" s="60">
        <f>'TNC Data'!Q11</f>
        <v>2.1916750301888603</v>
      </c>
      <c r="E11" s="47">
        <f t="shared" si="0"/>
        <v>2191675.0301888604</v>
      </c>
      <c r="F11" s="47">
        <f>'TNC Data'!R11</f>
        <v>2977604.1430000002</v>
      </c>
      <c r="G11" s="75">
        <f t="shared" si="1"/>
        <v>105.85550723019666</v>
      </c>
      <c r="H11" s="70">
        <f>'TNC Data'!AC11</f>
        <v>11.599999992467794</v>
      </c>
      <c r="I11" s="76">
        <f>'TNC Data'!AD11</f>
        <v>3.8686745122301933</v>
      </c>
      <c r="J11" s="77">
        <f t="shared" si="2"/>
        <v>3868674.5122301932</v>
      </c>
      <c r="K11" s="78">
        <f>'TNC Data'!AE11</f>
        <v>274539.82020000002</v>
      </c>
      <c r="L11" s="72">
        <f t="shared" si="3"/>
        <v>44.876624312730591</v>
      </c>
      <c r="M11" s="70">
        <f>'TNC Data'!CT11</f>
        <v>21.104840209425834</v>
      </c>
      <c r="N11" s="70">
        <f>'TNC Data'!CU11</f>
        <v>99.057897598991374</v>
      </c>
      <c r="O11" s="70">
        <f t="shared" si="4"/>
        <v>99057897.598991379</v>
      </c>
      <c r="P11" s="78">
        <f>'TNC Data'!CV11</f>
        <v>12325.26102</v>
      </c>
      <c r="Q11" s="72">
        <f t="shared" si="5"/>
        <v>2090.60110030838</v>
      </c>
    </row>
    <row r="12" spans="1:17" x14ac:dyDescent="0.35">
      <c r="A12" s="45" t="s">
        <v>27</v>
      </c>
      <c r="B12" s="45" t="s">
        <v>28</v>
      </c>
      <c r="C12" s="56">
        <f>'TNC Data'!P12</f>
        <v>48.298906439757957</v>
      </c>
      <c r="D12" s="60">
        <f>'TNC Data'!Q12</f>
        <v>2.5797939465624644</v>
      </c>
      <c r="E12" s="47">
        <f t="shared" si="0"/>
        <v>2579793.9465624643</v>
      </c>
      <c r="F12" s="47">
        <f>'TNC Data'!R12</f>
        <v>3661070.0070000002</v>
      </c>
      <c r="G12" s="75">
        <f t="shared" si="1"/>
        <v>124.60122645887441</v>
      </c>
      <c r="H12" s="70">
        <f>'TNC Data'!AC12</f>
        <v>11.600000001893608</v>
      </c>
      <c r="I12" s="76">
        <f>'TNC Data'!AD12</f>
        <v>5.5284453338091843</v>
      </c>
      <c r="J12" s="77">
        <f t="shared" si="2"/>
        <v>5528445.3338091839</v>
      </c>
      <c r="K12" s="78">
        <f>'TNC Data'!AE12</f>
        <v>611346.22699999996</v>
      </c>
      <c r="L12" s="72">
        <f t="shared" si="3"/>
        <v>64.129965882655256</v>
      </c>
      <c r="M12" s="70">
        <f>'TNC Data'!CT12</f>
        <v>42.581199527962767</v>
      </c>
      <c r="N12" s="70">
        <f>'TNC Data'!CU12</f>
        <v>56.878897289325572</v>
      </c>
      <c r="O12" s="70">
        <f t="shared" si="4"/>
        <v>56878897.289325573</v>
      </c>
      <c r="P12" s="78">
        <f>'TNC Data'!CV12</f>
        <v>17069.620559999999</v>
      </c>
      <c r="Q12" s="72">
        <f t="shared" si="5"/>
        <v>2421.9716744072725</v>
      </c>
    </row>
    <row r="13" spans="1:17" x14ac:dyDescent="0.35">
      <c r="A13" s="45" t="s">
        <v>31</v>
      </c>
      <c r="B13" s="45" t="s">
        <v>32</v>
      </c>
      <c r="C13" s="56">
        <f>'TNC Data'!P13</f>
        <v>48.298906440403691</v>
      </c>
      <c r="D13" s="60">
        <f>'TNC Data'!Q13</f>
        <v>0.58314393198031744</v>
      </c>
      <c r="E13" s="47">
        <f t="shared" si="0"/>
        <v>583143.93198031746</v>
      </c>
      <c r="F13" s="47">
        <f>'TNC Data'!R13</f>
        <v>5991172.4419999998</v>
      </c>
      <c r="G13" s="75">
        <f t="shared" si="1"/>
        <v>28.165214212006486</v>
      </c>
      <c r="H13" s="70">
        <f>'TNC Data'!AC13</f>
        <v>11.600000000714296</v>
      </c>
      <c r="I13" s="76">
        <f>'TNC Data'!AD13</f>
        <v>3.9097034916017024</v>
      </c>
      <c r="J13" s="77">
        <f t="shared" si="2"/>
        <v>3909703.4916017023</v>
      </c>
      <c r="K13" s="78">
        <f>'TNC Data'!AE13</f>
        <v>114585.4694</v>
      </c>
      <c r="L13" s="72">
        <f t="shared" si="3"/>
        <v>45.352560505372431</v>
      </c>
      <c r="M13" s="70">
        <f>'TNC Data'!CT13</f>
        <v>28.009507475698808</v>
      </c>
      <c r="N13" s="70">
        <f>'TNC Data'!CU13</f>
        <v>61.126994059596903</v>
      </c>
      <c r="O13" s="70">
        <f t="shared" si="4"/>
        <v>61126994.059596904</v>
      </c>
      <c r="P13" s="78">
        <f>'TNC Data'!CV13</f>
        <v>19284.300759999998</v>
      </c>
      <c r="Q13" s="72">
        <f t="shared" si="5"/>
        <v>1712.1369970792762</v>
      </c>
    </row>
    <row r="14" spans="1:17" x14ac:dyDescent="0.35">
      <c r="A14" s="45" t="s">
        <v>34</v>
      </c>
      <c r="B14" s="45" t="s">
        <v>35</v>
      </c>
      <c r="C14" s="56">
        <f>'TNC Data'!P14</f>
        <v>48.29890643977653</v>
      </c>
      <c r="D14" s="60">
        <f>'TNC Data'!Q14</f>
        <v>2.2783317829163088</v>
      </c>
      <c r="E14" s="47">
        <f t="shared" si="0"/>
        <v>2278331.7829163088</v>
      </c>
      <c r="F14" s="47">
        <f>'TNC Data'!R14</f>
        <v>2060179.0460000001</v>
      </c>
      <c r="G14" s="75">
        <f t="shared" si="1"/>
        <v>110.04093362184405</v>
      </c>
      <c r="H14" s="70">
        <f>'TNC Data'!AC14</f>
        <v>11.599999997739621</v>
      </c>
      <c r="I14" s="76">
        <f>'TNC Data'!AD14</f>
        <v>6.5379659652869924</v>
      </c>
      <c r="J14" s="77">
        <f t="shared" si="2"/>
        <v>6537965.9652869925</v>
      </c>
      <c r="K14" s="78">
        <f>'TNC Data'!AE14</f>
        <v>43306.76917</v>
      </c>
      <c r="L14" s="72">
        <f t="shared" si="3"/>
        <v>75.840405182550825</v>
      </c>
      <c r="M14" s="70">
        <f>'TNC Data'!CT14</f>
        <v>89.455052688822533</v>
      </c>
      <c r="N14" s="70">
        <f>'TNC Data'!CU14</f>
        <v>55.024446018532309</v>
      </c>
      <c r="O14" s="70">
        <f t="shared" si="4"/>
        <v>55024446.018532306</v>
      </c>
      <c r="P14" s="78">
        <f>'TNC Data'!CV14</f>
        <v>31003.97306</v>
      </c>
      <c r="Q14" s="72">
        <f t="shared" si="5"/>
        <v>4922.2147177610786</v>
      </c>
    </row>
    <row r="15" spans="1:17" x14ac:dyDescent="0.35">
      <c r="A15" s="45" t="s">
        <v>37</v>
      </c>
      <c r="B15" s="45" t="s">
        <v>38</v>
      </c>
      <c r="C15" s="56">
        <f>'TNC Data'!P15</f>
        <v>48.298906439939365</v>
      </c>
      <c r="D15" s="60">
        <f>'TNC Data'!Q15</f>
        <v>2.9400564108022897</v>
      </c>
      <c r="E15" s="47">
        <f t="shared" si="0"/>
        <v>2940056.4108022898</v>
      </c>
      <c r="F15" s="47">
        <f>'TNC Data'!R15</f>
        <v>2639429.2220000001</v>
      </c>
      <c r="G15" s="75">
        <f t="shared" si="1"/>
        <v>142.00150951348374</v>
      </c>
      <c r="H15" s="70">
        <f>'TNC Data'!AC15</f>
        <v>11.599999998497447</v>
      </c>
      <c r="I15" s="76">
        <f>'TNC Data'!AD15</f>
        <v>8.3565267965583026</v>
      </c>
      <c r="J15" s="77">
        <f t="shared" si="2"/>
        <v>8356526.7965583028</v>
      </c>
      <c r="K15" s="78">
        <f>'TNC Data'!AE15</f>
        <v>38228.334340000001</v>
      </c>
      <c r="L15" s="72">
        <f t="shared" si="3"/>
        <v>96.935710827520182</v>
      </c>
      <c r="M15" s="70">
        <f>'TNC Data'!CT15</f>
        <v>68.164826933815135</v>
      </c>
      <c r="N15" s="70">
        <f>'TNC Data'!CU15</f>
        <v>70.432176793169319</v>
      </c>
      <c r="O15" s="70">
        <f t="shared" si="4"/>
        <v>70432176.79316932</v>
      </c>
      <c r="P15" s="78">
        <f>'TNC Data'!CV15</f>
        <v>11476.54566</v>
      </c>
      <c r="Q15" s="72">
        <f t="shared" si="5"/>
        <v>4800.9971416782573</v>
      </c>
    </row>
    <row r="16" spans="1:17" x14ac:dyDescent="0.35">
      <c r="A16" s="45" t="s">
        <v>40</v>
      </c>
      <c r="B16" s="45" t="s">
        <v>41</v>
      </c>
      <c r="C16" s="56">
        <f>'TNC Data'!P16</f>
        <v>48.298906439746212</v>
      </c>
      <c r="D16" s="60">
        <f>'TNC Data'!Q16</f>
        <v>1.8052416590189992</v>
      </c>
      <c r="E16" s="47">
        <f t="shared" si="0"/>
        <v>1805241.6590189992</v>
      </c>
      <c r="F16" s="47">
        <f>'TNC Data'!R16</f>
        <v>1944820.669</v>
      </c>
      <c r="G16" s="75">
        <f t="shared" si="1"/>
        <v>87.19119799009087</v>
      </c>
      <c r="H16" s="70">
        <f>'TNC Data'!AC16</f>
        <v>11.600000000372587</v>
      </c>
      <c r="I16" s="76">
        <f>'TNC Data'!AD16</f>
        <v>5.9690721217726992</v>
      </c>
      <c r="J16" s="77">
        <f t="shared" si="2"/>
        <v>5969072.1217726991</v>
      </c>
      <c r="K16" s="78">
        <f>'TNC Data'!AE16</f>
        <v>14388.563829999999</v>
      </c>
      <c r="L16" s="72">
        <f t="shared" si="3"/>
        <v>69.241236614787312</v>
      </c>
      <c r="M16" s="70">
        <f>'TNC Data'!CT16</f>
        <v>85.700739999082344</v>
      </c>
      <c r="N16" s="70">
        <f>'TNC Data'!CU16</f>
        <v>64.878787653972637</v>
      </c>
      <c r="O16" s="70">
        <f t="shared" si="4"/>
        <v>64878787.653972641</v>
      </c>
      <c r="P16" s="78">
        <f>'TNC Data'!CV16</f>
        <v>87376.805640000006</v>
      </c>
      <c r="Q16" s="72">
        <f t="shared" si="5"/>
        <v>5560.1601121887825</v>
      </c>
    </row>
    <row r="17" spans="1:17" x14ac:dyDescent="0.35">
      <c r="A17" s="45" t="s">
        <v>43</v>
      </c>
      <c r="B17" s="45" t="s">
        <v>44</v>
      </c>
      <c r="C17" s="56">
        <f>'TNC Data'!P17</f>
        <v>48.298906439520316</v>
      </c>
      <c r="D17" s="60">
        <f>'TNC Data'!Q17</f>
        <v>2.2245694946183754</v>
      </c>
      <c r="E17" s="47">
        <f t="shared" si="0"/>
        <v>2224569.4946183753</v>
      </c>
      <c r="F17" s="47">
        <f>'TNC Data'!R17</f>
        <v>1590126.057</v>
      </c>
      <c r="G17" s="75">
        <f t="shared" si="1"/>
        <v>107.44427388878391</v>
      </c>
      <c r="H17" s="70">
        <f>'TNC Data'!AC17</f>
        <v>11.599999997117337</v>
      </c>
      <c r="I17" s="76">
        <f>'TNC Data'!AD17</f>
        <v>5.1056506960632921</v>
      </c>
      <c r="J17" s="77">
        <f t="shared" si="2"/>
        <v>5105650.6960632922</v>
      </c>
      <c r="K17" s="78">
        <f>'TNC Data'!AE17</f>
        <v>15219.591539999999</v>
      </c>
      <c r="L17" s="72">
        <f t="shared" si="3"/>
        <v>59.225548059616315</v>
      </c>
      <c r="M17" s="70">
        <f>'TNC Data'!CT17</f>
        <v>45.029213505613789</v>
      </c>
      <c r="N17" s="70">
        <f>'TNC Data'!CU17</f>
        <v>49.642975486526993</v>
      </c>
      <c r="O17" s="70">
        <f t="shared" si="4"/>
        <v>49642975.486526996</v>
      </c>
      <c r="P17" s="78">
        <f>'TNC Data'!CV17</f>
        <v>141601.21249999999</v>
      </c>
      <c r="Q17" s="72">
        <f t="shared" si="5"/>
        <v>2235.3841422367755</v>
      </c>
    </row>
    <row r="18" spans="1:17" x14ac:dyDescent="0.35">
      <c r="A18" s="45" t="s">
        <v>45</v>
      </c>
      <c r="B18" s="45" t="s">
        <v>3377</v>
      </c>
      <c r="C18" s="56">
        <f>'TNC Data'!P18</f>
        <v>48.298906440003186</v>
      </c>
      <c r="D18" s="60">
        <f>'TNC Data'!Q18</f>
        <v>3.2432023803000418</v>
      </c>
      <c r="E18" s="47">
        <f t="shared" si="0"/>
        <v>3243202.3803000418</v>
      </c>
      <c r="F18" s="47">
        <f>'TNC Data'!R18</f>
        <v>3098009.44</v>
      </c>
      <c r="G18" s="75">
        <f t="shared" si="1"/>
        <v>156.64312833210735</v>
      </c>
      <c r="H18" s="70">
        <f>'TNC Data'!AC18</f>
        <v>11.60000001549486</v>
      </c>
      <c r="I18" s="76">
        <f>'TNC Data'!AD18</f>
        <v>8.4295374707900219</v>
      </c>
      <c r="J18" s="77">
        <f t="shared" si="2"/>
        <v>8429537.4707900211</v>
      </c>
      <c r="K18" s="78">
        <f>'TNC Data'!AE18</f>
        <v>146997.4945</v>
      </c>
      <c r="L18" s="72">
        <f t="shared" si="3"/>
        <v>97.782634791778761</v>
      </c>
      <c r="M18" s="70">
        <f>'TNC Data'!CT18</f>
        <v>65.293210270340907</v>
      </c>
      <c r="N18" s="70">
        <f>'TNC Data'!CU18</f>
        <v>58.316925957834933</v>
      </c>
      <c r="O18" s="70">
        <f t="shared" si="4"/>
        <v>58316925.957834929</v>
      </c>
      <c r="P18" s="78">
        <f>'TNC Data'!CV18</f>
        <v>32602.797040000001</v>
      </c>
      <c r="Q18" s="72">
        <f t="shared" si="5"/>
        <v>3807.699308884818</v>
      </c>
    </row>
    <row r="19" spans="1:17" x14ac:dyDescent="0.35">
      <c r="A19" s="45" t="s">
        <v>48</v>
      </c>
      <c r="B19" s="45" t="s">
        <v>49</v>
      </c>
      <c r="C19" s="56">
        <f>'TNC Data'!P19</f>
        <v>48.298906439627174</v>
      </c>
      <c r="D19" s="60">
        <f>'TNC Data'!Q19</f>
        <v>2.9994667141662199</v>
      </c>
      <c r="E19" s="47">
        <f t="shared" si="0"/>
        <v>2999466.7141662198</v>
      </c>
      <c r="F19" s="47">
        <f>'TNC Data'!R19</f>
        <v>2205427.0440000002</v>
      </c>
      <c r="G19" s="75">
        <f t="shared" si="1"/>
        <v>144.87096219629021</v>
      </c>
      <c r="H19" s="70">
        <f>'TNC Data'!AC19</f>
        <v>11.600000009087539</v>
      </c>
      <c r="I19" s="76">
        <f>'TNC Data'!AD19</f>
        <v>4.937874073602992</v>
      </c>
      <c r="J19" s="77">
        <f t="shared" si="2"/>
        <v>4937874.0736029921</v>
      </c>
      <c r="K19" s="78">
        <f>'TNC Data'!AE19</f>
        <v>213936.4235</v>
      </c>
      <c r="L19" s="72">
        <f t="shared" si="3"/>
        <v>57.279339298667828</v>
      </c>
      <c r="M19" s="70">
        <f>'TNC Data'!CT19</f>
        <v>27.629903129737912</v>
      </c>
      <c r="N19" s="70">
        <f>'TNC Data'!CU19</f>
        <v>76.523269906701998</v>
      </c>
      <c r="O19" s="70">
        <f t="shared" si="4"/>
        <v>76523269.906701997</v>
      </c>
      <c r="P19" s="78">
        <f>'TNC Data'!CV19</f>
        <v>11878.721670000001</v>
      </c>
      <c r="Q19" s="72">
        <f t="shared" si="5"/>
        <v>2114.3305346929646</v>
      </c>
    </row>
    <row r="20" spans="1:17" x14ac:dyDescent="0.35">
      <c r="A20" s="45" t="s">
        <v>51</v>
      </c>
      <c r="B20" s="45" t="s">
        <v>52</v>
      </c>
      <c r="C20" s="56">
        <f>'TNC Data'!P20</f>
        <v>48.298906439935244</v>
      </c>
      <c r="D20" s="60">
        <f>'TNC Data'!Q20</f>
        <v>2.4585640965561986</v>
      </c>
      <c r="E20" s="47">
        <f t="shared" si="0"/>
        <v>2458564.0965561988</v>
      </c>
      <c r="F20" s="47">
        <f>'TNC Data'!R20</f>
        <v>1073133.341</v>
      </c>
      <c r="G20" s="75">
        <f t="shared" si="1"/>
        <v>118.74595727615176</v>
      </c>
      <c r="H20" s="70">
        <f>'TNC Data'!AC20</f>
        <v>11.599999999063023</v>
      </c>
      <c r="I20" s="76">
        <f>'TNC Data'!AD20</f>
        <v>6.306128921002399</v>
      </c>
      <c r="J20" s="77">
        <f t="shared" si="2"/>
        <v>6306128.9210023992</v>
      </c>
      <c r="K20" s="78">
        <f>'TNC Data'!AE20</f>
        <v>81236.3122</v>
      </c>
      <c r="L20" s="72">
        <f t="shared" si="3"/>
        <v>73.151095477719124</v>
      </c>
      <c r="M20" s="70">
        <f>'TNC Data'!CT20</f>
        <v>26.271032620487098</v>
      </c>
      <c r="N20" s="70">
        <f>'TNC Data'!CU20</f>
        <v>99.755302149842421</v>
      </c>
      <c r="O20" s="70">
        <f t="shared" si="4"/>
        <v>99755302.149842426</v>
      </c>
      <c r="P20" s="78">
        <f>'TNC Data'!CV20</f>
        <v>754.17687520000004</v>
      </c>
      <c r="Q20" s="72">
        <f t="shared" si="5"/>
        <v>2620.6747968450568</v>
      </c>
    </row>
    <row r="21" spans="1:17" x14ac:dyDescent="0.35">
      <c r="A21" s="45" t="s">
        <v>54</v>
      </c>
      <c r="B21" s="45" t="s">
        <v>55</v>
      </c>
      <c r="C21" s="56">
        <f>'TNC Data'!P21</f>
        <v>48.298906439807304</v>
      </c>
      <c r="D21" s="60">
        <f>'TNC Data'!Q21</f>
        <v>4.5997643481807495</v>
      </c>
      <c r="E21" s="47">
        <f t="shared" si="0"/>
        <v>4599764.3481807495</v>
      </c>
      <c r="F21" s="47">
        <f>'TNC Data'!R21</f>
        <v>585988.26199999999</v>
      </c>
      <c r="G21" s="75">
        <f t="shared" si="1"/>
        <v>222.16358789794324</v>
      </c>
      <c r="H21" s="70">
        <f>'TNC Data'!AC21</f>
        <v>11.600000003893259</v>
      </c>
      <c r="I21" s="76">
        <f>'TNC Data'!AD21</f>
        <v>8.9954684352966101</v>
      </c>
      <c r="J21" s="77">
        <f t="shared" si="2"/>
        <v>8995468.43529661</v>
      </c>
      <c r="K21" s="78">
        <f>'TNC Data'!AE21</f>
        <v>41117.402529999999</v>
      </c>
      <c r="L21" s="72">
        <f t="shared" si="3"/>
        <v>104.34743388446236</v>
      </c>
      <c r="M21" s="70">
        <f>'TNC Data'!CT21</f>
        <v>41.476897620718105</v>
      </c>
      <c r="N21" s="70">
        <f>'TNC Data'!CU21</f>
        <v>64.774992854857288</v>
      </c>
      <c r="O21" s="70">
        <f t="shared" si="4"/>
        <v>64774992.854857288</v>
      </c>
      <c r="P21" s="78">
        <f>'TNC Data'!CV21</f>
        <v>2038.7766340000001</v>
      </c>
      <c r="Q21" s="72">
        <f t="shared" si="5"/>
        <v>2686.6657470236623</v>
      </c>
    </row>
    <row r="22" spans="1:17" x14ac:dyDescent="0.35">
      <c r="A22" s="45" t="s">
        <v>56</v>
      </c>
      <c r="B22" s="45" t="s">
        <v>57</v>
      </c>
      <c r="C22" s="56">
        <f>'TNC Data'!P22</f>
        <v>48.2989064396873</v>
      </c>
      <c r="D22" s="60">
        <f>'TNC Data'!Q22</f>
        <v>4.2222552948997123</v>
      </c>
      <c r="E22" s="47">
        <f t="shared" si="0"/>
        <v>4222255.2948997123</v>
      </c>
      <c r="F22" s="47">
        <f>'TNC Data'!R22</f>
        <v>161393.71309999999</v>
      </c>
      <c r="G22" s="75">
        <f t="shared" si="1"/>
        <v>203.93031345283552</v>
      </c>
      <c r="H22" s="70">
        <f>'TNC Data'!AC22</f>
        <v>11.600000006140046</v>
      </c>
      <c r="I22" s="76">
        <f>'TNC Data'!AD22</f>
        <v>8.6998529924526888</v>
      </c>
      <c r="J22" s="77">
        <f t="shared" si="2"/>
        <v>8699852.9924526885</v>
      </c>
      <c r="K22" s="78">
        <f>'TNC Data'!AE22</f>
        <v>41933.813009999998</v>
      </c>
      <c r="L22" s="72">
        <f t="shared" si="3"/>
        <v>100.91829476586869</v>
      </c>
      <c r="M22" s="70">
        <f>'TNC Data'!CT22</f>
        <v>30.598463712368414</v>
      </c>
      <c r="N22" s="70">
        <f>'TNC Data'!CU22</f>
        <v>92.364229121134542</v>
      </c>
      <c r="O22" s="70">
        <f t="shared" si="4"/>
        <v>92364229.121134549</v>
      </c>
      <c r="P22" s="78">
        <f>'TNC Data'!CV22</f>
        <v>129.60296159999999</v>
      </c>
      <c r="Q22" s="72">
        <f t="shared" si="5"/>
        <v>2826.2035130839172</v>
      </c>
    </row>
    <row r="23" spans="1:17" x14ac:dyDescent="0.35">
      <c r="A23" s="45" t="s">
        <v>59</v>
      </c>
      <c r="B23" s="45" t="s">
        <v>60</v>
      </c>
      <c r="C23" s="56">
        <f>'TNC Data'!P23</f>
        <v>48.298906439742659</v>
      </c>
      <c r="D23" s="60">
        <f>'TNC Data'!Q23</f>
        <v>2.5579259074202763</v>
      </c>
      <c r="E23" s="47">
        <f t="shared" si="0"/>
        <v>2557925.9074202762</v>
      </c>
      <c r="F23" s="47">
        <f>'TNC Data'!R23</f>
        <v>3458211.1860000002</v>
      </c>
      <c r="G23" s="75">
        <f t="shared" si="1"/>
        <v>123.54502408228576</v>
      </c>
      <c r="H23" s="70">
        <f>'TNC Data'!AC23</f>
        <v>11.599999997023867</v>
      </c>
      <c r="I23" s="76">
        <f>'TNC Data'!AD23</f>
        <v>5.8397647345605863</v>
      </c>
      <c r="J23" s="77">
        <f t="shared" si="2"/>
        <v>5839764.7345605865</v>
      </c>
      <c r="K23" s="78">
        <f>'TNC Data'!AE23</f>
        <v>119678.3857</v>
      </c>
      <c r="L23" s="72">
        <f t="shared" si="3"/>
        <v>67.741270903522889</v>
      </c>
      <c r="M23" s="70">
        <f>'TNC Data'!CT23</f>
        <v>32.179480156577732</v>
      </c>
      <c r="N23" s="70">
        <f>'TNC Data'!CU23</f>
        <v>125.49296293345363</v>
      </c>
      <c r="O23" s="70">
        <f t="shared" si="4"/>
        <v>125492962.93345362</v>
      </c>
      <c r="P23" s="78">
        <f>'TNC Data'!CV23</f>
        <v>18463.094550000002</v>
      </c>
      <c r="Q23" s="72">
        <f t="shared" si="5"/>
        <v>4038.2983105072158</v>
      </c>
    </row>
    <row r="24" spans="1:17" x14ac:dyDescent="0.35">
      <c r="A24" s="45" t="s">
        <v>1</v>
      </c>
      <c r="B24" s="45" t="s">
        <v>62</v>
      </c>
      <c r="C24" s="56">
        <f>'TNC Data'!P24</f>
        <v>48.298906440062296</v>
      </c>
      <c r="D24" s="60">
        <f>'TNC Data'!Q24</f>
        <v>1.7813522792596139</v>
      </c>
      <c r="E24" s="47">
        <f t="shared" si="0"/>
        <v>1781352.2792596139</v>
      </c>
      <c r="F24" s="47">
        <f>'TNC Data'!R24</f>
        <v>2700876.2680000002</v>
      </c>
      <c r="G24" s="75">
        <f t="shared" si="1"/>
        <v>86.03736707275182</v>
      </c>
      <c r="H24" s="70">
        <f>'TNC Data'!AC24</f>
        <v>11.599999999999998</v>
      </c>
      <c r="I24" s="76">
        <f>'TNC Data'!AD24</f>
        <v>4.5669921014287045</v>
      </c>
      <c r="J24" s="77">
        <f t="shared" si="2"/>
        <v>4566992.1014287043</v>
      </c>
      <c r="K24" s="78">
        <f>'TNC Data'!AE24</f>
        <v>54126.049379999997</v>
      </c>
      <c r="L24" s="72">
        <f t="shared" si="3"/>
        <v>52.977108376572964</v>
      </c>
      <c r="M24" s="70">
        <f>'TNC Data'!CT24</f>
        <v>42.034381639494377</v>
      </c>
      <c r="N24" s="70">
        <f>'TNC Data'!CU24</f>
        <v>85.442249969001168</v>
      </c>
      <c r="O24" s="70">
        <f t="shared" si="4"/>
        <v>85442249.969001174</v>
      </c>
      <c r="P24" s="78">
        <f>'TNC Data'!CV24</f>
        <v>55426.285400000001</v>
      </c>
      <c r="Q24" s="72">
        <f t="shared" si="5"/>
        <v>3591.5121433340719</v>
      </c>
    </row>
    <row r="25" spans="1:17" x14ac:dyDescent="0.35">
      <c r="A25" s="45" t="s">
        <v>64</v>
      </c>
      <c r="B25" s="45" t="s">
        <v>65</v>
      </c>
      <c r="C25" s="56">
        <f>'TNC Data'!P25</f>
        <v>48.298906439833544</v>
      </c>
      <c r="D25" s="60">
        <f>'TNC Data'!Q25</f>
        <v>3.2497672150640193</v>
      </c>
      <c r="E25" s="47">
        <f t="shared" si="0"/>
        <v>3249767.2150640194</v>
      </c>
      <c r="F25" s="47">
        <f>'TNC Data'!R25</f>
        <v>3332745.7239999999</v>
      </c>
      <c r="G25" s="75">
        <f t="shared" si="1"/>
        <v>156.96020267161549</v>
      </c>
      <c r="H25" s="70">
        <f>'TNC Data'!AC25</f>
        <v>11.599999996095193</v>
      </c>
      <c r="I25" s="76">
        <f>'TNC Data'!AD25</f>
        <v>4.8736122865899825</v>
      </c>
      <c r="J25" s="77">
        <f t="shared" si="2"/>
        <v>4873612.2865899829</v>
      </c>
      <c r="K25" s="78">
        <f>'TNC Data'!AE25</f>
        <v>336302.18359999999</v>
      </c>
      <c r="L25" s="72">
        <f t="shared" si="3"/>
        <v>56.53390250541328</v>
      </c>
      <c r="M25" s="70">
        <f>'TNC Data'!CT25</f>
        <v>38.636238091139631</v>
      </c>
      <c r="N25" s="70">
        <f>'TNC Data'!CU25</f>
        <v>61.064501805797008</v>
      </c>
      <c r="O25" s="70">
        <f t="shared" si="4"/>
        <v>61064501.805797011</v>
      </c>
      <c r="P25" s="78">
        <f>'TNC Data'!CV25</f>
        <v>10918.419900000001</v>
      </c>
      <c r="Q25" s="72">
        <f t="shared" si="5"/>
        <v>2359.3026306855991</v>
      </c>
    </row>
    <row r="26" spans="1:17" x14ac:dyDescent="0.35">
      <c r="A26" s="45" t="s">
        <v>67</v>
      </c>
      <c r="B26" s="45" t="s">
        <v>68</v>
      </c>
      <c r="C26" s="56">
        <f>'TNC Data'!P26</f>
        <v>48.298906439946471</v>
      </c>
      <c r="D26" s="60">
        <f>'TNC Data'!Q26</f>
        <v>2.5245774171313702</v>
      </c>
      <c r="E26" s="47">
        <f t="shared" si="0"/>
        <v>2524577.4171313704</v>
      </c>
      <c r="F26" s="47">
        <f>'TNC Data'!R26</f>
        <v>3630583.1090000002</v>
      </c>
      <c r="G26" s="75">
        <f t="shared" si="1"/>
        <v>121.93432847042976</v>
      </c>
      <c r="H26" s="70">
        <f>'TNC Data'!AC26</f>
        <v>11.600000001837392</v>
      </c>
      <c r="I26" s="76">
        <f>'TNC Data'!AD26</f>
        <v>5.8167696188884346</v>
      </c>
      <c r="J26" s="77">
        <f t="shared" si="2"/>
        <v>5816769.618888435</v>
      </c>
      <c r="K26" s="78">
        <f>'TNC Data'!AE26</f>
        <v>164675.14129999999</v>
      </c>
      <c r="L26" s="72">
        <f t="shared" si="3"/>
        <v>67.474527589793524</v>
      </c>
      <c r="M26" s="70">
        <f>'TNC Data'!CT26</f>
        <v>53.881092432548876</v>
      </c>
      <c r="N26" s="70">
        <f>'TNC Data'!CU26</f>
        <v>60.581543805493055</v>
      </c>
      <c r="O26" s="70">
        <f t="shared" si="4"/>
        <v>60581543.805493057</v>
      </c>
      <c r="P26" s="78">
        <f>'TNC Data'!CV26</f>
        <v>98132.495370000004</v>
      </c>
      <c r="Q26" s="72">
        <f t="shared" si="5"/>
        <v>3264.1997614902803</v>
      </c>
    </row>
    <row r="27" spans="1:17" x14ac:dyDescent="0.35">
      <c r="A27" s="45" t="s">
        <v>69</v>
      </c>
      <c r="B27" s="45" t="s">
        <v>70</v>
      </c>
      <c r="C27" s="56">
        <f>'TNC Data'!P27</f>
        <v>48.298906439869846</v>
      </c>
      <c r="D27" s="60">
        <f>'TNC Data'!Q27</f>
        <v>0.68789961701197522</v>
      </c>
      <c r="E27" s="47">
        <f t="shared" si="0"/>
        <v>687899.61701197526</v>
      </c>
      <c r="F27" s="47">
        <f>'TNC Data'!R27</f>
        <v>8120356.2479999997</v>
      </c>
      <c r="G27" s="75">
        <f t="shared" si="1"/>
        <v>33.224799242083691</v>
      </c>
      <c r="H27" s="70">
        <f>'TNC Data'!AC27</f>
        <v>11.600000000913669</v>
      </c>
      <c r="I27" s="76">
        <f>'TNC Data'!AD27</f>
        <v>2.8047422525099455</v>
      </c>
      <c r="J27" s="77">
        <f t="shared" si="2"/>
        <v>2804742.2525099455</v>
      </c>
      <c r="K27" s="78">
        <f>'TNC Data'!AE27</f>
        <v>187309.24979999999</v>
      </c>
      <c r="L27" s="72">
        <f t="shared" si="3"/>
        <v>32.535010131677971</v>
      </c>
      <c r="M27" s="70">
        <f>'TNC Data'!CT27</f>
        <v>13.031369692685654</v>
      </c>
      <c r="N27" s="70">
        <f>'TNC Data'!CU27</f>
        <v>62.77183297643478</v>
      </c>
      <c r="O27" s="70">
        <f t="shared" si="4"/>
        <v>62771832.976434782</v>
      </c>
      <c r="P27" s="78">
        <f>'TNC Data'!CV27</f>
        <v>46368.026389999999</v>
      </c>
      <c r="Q27" s="72">
        <f t="shared" si="5"/>
        <v>818.0029618034381</v>
      </c>
    </row>
    <row r="28" spans="1:17" x14ac:dyDescent="0.35">
      <c r="A28" s="45" t="s">
        <v>72</v>
      </c>
      <c r="B28" s="45" t="s">
        <v>73</v>
      </c>
      <c r="C28" s="56">
        <f>'TNC Data'!P28</f>
        <v>48.298906439704957</v>
      </c>
      <c r="D28" s="60">
        <f>'TNC Data'!Q28</f>
        <v>1.2752219781378973</v>
      </c>
      <c r="E28" s="47">
        <f t="shared" si="0"/>
        <v>1275221.9781378973</v>
      </c>
      <c r="F28" s="47">
        <f>'TNC Data'!R28</f>
        <v>1815814.1780000001</v>
      </c>
      <c r="G28" s="75">
        <f t="shared" si="1"/>
        <v>61.591827011937781</v>
      </c>
      <c r="H28" s="70">
        <f>'TNC Data'!AC28</f>
        <v>11.600000008080901</v>
      </c>
      <c r="I28" s="76">
        <f>'TNC Data'!AD28</f>
        <v>4.0154307897879917</v>
      </c>
      <c r="J28" s="77">
        <f t="shared" si="2"/>
        <v>4015430.7897879919</v>
      </c>
      <c r="K28" s="78">
        <f>'TNC Data'!AE28</f>
        <v>7396.3822700000001</v>
      </c>
      <c r="L28" s="72">
        <f t="shared" si="3"/>
        <v>46.578997193989004</v>
      </c>
      <c r="M28" s="70">
        <f>'TNC Data'!CT28</f>
        <v>62.107088967521598</v>
      </c>
      <c r="N28" s="70">
        <f>'TNC Data'!CU28</f>
        <v>62.573564997385176</v>
      </c>
      <c r="O28" s="70">
        <f t="shared" si="4"/>
        <v>62573564.997385174</v>
      </c>
      <c r="P28" s="78">
        <f>'TNC Data'!CV28</f>
        <v>77625.39357</v>
      </c>
      <c r="Q28" s="72">
        <f t="shared" si="5"/>
        <v>3886.2619683075964</v>
      </c>
    </row>
    <row r="29" spans="1:17" x14ac:dyDescent="0.35">
      <c r="A29" s="57" t="s">
        <v>75</v>
      </c>
      <c r="B29" s="57" t="s">
        <v>76</v>
      </c>
      <c r="C29" s="56">
        <f>'TNC Data'!P29</f>
        <v>48.298906439832585</v>
      </c>
      <c r="D29" s="60">
        <f>'TNC Data'!Q29</f>
        <v>0.55562827337335252</v>
      </c>
      <c r="E29" s="47">
        <f t="shared" si="0"/>
        <v>555628.27337335248</v>
      </c>
      <c r="F29" s="47">
        <f>'TNC Data'!R29</f>
        <v>1417570.5</v>
      </c>
      <c r="G29" s="75">
        <f t="shared" si="1"/>
        <v>26.836237990985275</v>
      </c>
      <c r="H29" s="70">
        <f>'TNC Data'!AC29</f>
        <v>11.600000003489304</v>
      </c>
      <c r="I29" s="76">
        <f>'TNC Data'!AD29</f>
        <v>1.7582302026424756</v>
      </c>
      <c r="J29" s="77">
        <f t="shared" si="2"/>
        <v>1758230.2026424757</v>
      </c>
      <c r="K29" s="78">
        <f>'TNC Data'!AE29</f>
        <v>18255.90408</v>
      </c>
      <c r="L29" s="72">
        <f t="shared" si="3"/>
        <v>20.395470356787719</v>
      </c>
      <c r="M29" s="70">
        <f>'TNC Data'!CT29</f>
        <v>8.4631670914186543</v>
      </c>
      <c r="N29" s="70">
        <f>'TNC Data'!CU29</f>
        <v>44.283816574658857</v>
      </c>
      <c r="O29" s="70">
        <f t="shared" si="4"/>
        <v>44283816.574658856</v>
      </c>
      <c r="P29" s="78">
        <f>'TNC Data'!CV29</f>
        <v>4465.5872460000001</v>
      </c>
      <c r="Q29" s="72">
        <f t="shared" si="5"/>
        <v>374.78133911707278</v>
      </c>
    </row>
    <row r="30" spans="1:17" x14ac:dyDescent="0.35">
      <c r="A30" s="45" t="s">
        <v>78</v>
      </c>
      <c r="B30" s="45" t="s">
        <v>79</v>
      </c>
      <c r="C30" s="56">
        <f>'TNC Data'!P30</f>
        <v>48.29890643970743</v>
      </c>
      <c r="D30" s="60">
        <f>'TNC Data'!Q30</f>
        <v>3.4453547040665269</v>
      </c>
      <c r="E30" s="47">
        <f t="shared" si="0"/>
        <v>3445354.7040665271</v>
      </c>
      <c r="F30" s="47">
        <f>'TNC Data'!R30</f>
        <v>285488.35509999999</v>
      </c>
      <c r="G30" s="75">
        <f t="shared" si="1"/>
        <v>166.40686450331506</v>
      </c>
      <c r="H30" s="70">
        <f>'TNC Data'!AC30</f>
        <v>11.599999998988533</v>
      </c>
      <c r="I30" s="76">
        <f>'TNC Data'!AD30</f>
        <v>8.4100139961834515</v>
      </c>
      <c r="J30" s="77">
        <f t="shared" si="2"/>
        <v>8410013.9961834513</v>
      </c>
      <c r="K30" s="78">
        <f>'TNC Data'!AE30</f>
        <v>37618.498059999998</v>
      </c>
      <c r="L30" s="72">
        <f t="shared" si="3"/>
        <v>97.556162347221587</v>
      </c>
      <c r="M30" s="70">
        <f>'TNC Data'!CT30</f>
        <v>22.090609451639086</v>
      </c>
      <c r="N30" s="70">
        <f>'TNC Data'!CU30</f>
        <v>107.50836442425789</v>
      </c>
      <c r="O30" s="70">
        <f t="shared" si="4"/>
        <v>107508364.42425789</v>
      </c>
      <c r="P30" s="78">
        <f>'TNC Data'!CV30</f>
        <v>86.983153599999994</v>
      </c>
      <c r="Q30" s="72">
        <f t="shared" si="5"/>
        <v>2374.9252912807706</v>
      </c>
    </row>
    <row r="31" spans="1:17" x14ac:dyDescent="0.35">
      <c r="A31" s="45" t="s">
        <v>81</v>
      </c>
      <c r="B31" s="45" t="s">
        <v>82</v>
      </c>
      <c r="C31" s="56">
        <f>'TNC Data'!P31</f>
        <v>48.298906439665139</v>
      </c>
      <c r="D31" s="60">
        <f>'TNC Data'!Q31</f>
        <v>4.3102558920108871</v>
      </c>
      <c r="E31" s="47">
        <f t="shared" si="0"/>
        <v>4310255.8920108872</v>
      </c>
      <c r="F31" s="47">
        <f>'TNC Data'!R31</f>
        <v>204574.3547</v>
      </c>
      <c r="G31" s="75">
        <f t="shared" si="1"/>
        <v>208.18064605924926</v>
      </c>
      <c r="H31" s="70">
        <f>'TNC Data'!AC31</f>
        <v>11.600000002154971</v>
      </c>
      <c r="I31" s="76">
        <f>'TNC Data'!AD31</f>
        <v>8.2276174254429577</v>
      </c>
      <c r="J31" s="77">
        <f t="shared" si="2"/>
        <v>8227617.4254429573</v>
      </c>
      <c r="K31" s="78">
        <f>'TNC Data'!AE31</f>
        <v>36096.445269999997</v>
      </c>
      <c r="L31" s="72">
        <f t="shared" si="3"/>
        <v>95.440362152868587</v>
      </c>
      <c r="M31" s="70">
        <f>'TNC Data'!CT31</f>
        <v>44.204235983205045</v>
      </c>
      <c r="N31" s="70">
        <f>'TNC Data'!CU31</f>
        <v>65.899022234832316</v>
      </c>
      <c r="O31" s="70">
        <f t="shared" si="4"/>
        <v>65899022.234832317</v>
      </c>
      <c r="P31" s="78">
        <f>'TNC Data'!CV31</f>
        <v>533.90995840000005</v>
      </c>
      <c r="Q31" s="72">
        <f t="shared" si="5"/>
        <v>2913.0159299310039</v>
      </c>
    </row>
    <row r="32" spans="1:17" x14ac:dyDescent="0.35">
      <c r="A32" s="45" t="s">
        <v>83</v>
      </c>
      <c r="B32" s="45" t="s">
        <v>84</v>
      </c>
      <c r="C32" s="56">
        <f>'TNC Data'!P32</f>
        <v>48.298906440000586</v>
      </c>
      <c r="D32" s="60">
        <f>'TNC Data'!Q32</f>
        <v>0.49813889503455439</v>
      </c>
      <c r="E32" s="47">
        <f t="shared" si="0"/>
        <v>498138.89503455441</v>
      </c>
      <c r="F32" s="47">
        <f>'TNC Data'!R32</f>
        <v>3952193.7969999998</v>
      </c>
      <c r="G32" s="75">
        <f t="shared" si="1"/>
        <v>24.059563885399214</v>
      </c>
      <c r="H32" s="70">
        <f>'TNC Data'!AC32</f>
        <v>11.599999991450154</v>
      </c>
      <c r="I32" s="76">
        <f>'TNC Data'!AD32</f>
        <v>1.9247797877425767</v>
      </c>
      <c r="J32" s="77">
        <f t="shared" si="2"/>
        <v>1924779.7877425768</v>
      </c>
      <c r="K32" s="78">
        <f>'TNC Data'!AE32</f>
        <v>58335.389230000001</v>
      </c>
      <c r="L32" s="72">
        <f t="shared" si="3"/>
        <v>22.327445521357319</v>
      </c>
      <c r="M32" s="70">
        <f>'TNC Data'!CT32</f>
        <v>22.39660674932653</v>
      </c>
      <c r="N32" s="70">
        <f>'TNC Data'!CU32</f>
        <v>36.954300598936683</v>
      </c>
      <c r="O32" s="70">
        <f t="shared" si="4"/>
        <v>36954300.598936684</v>
      </c>
      <c r="P32" s="78">
        <f>'TNC Data'!CV32</f>
        <v>22230.298129999999</v>
      </c>
      <c r="Q32" s="72">
        <f t="shared" si="5"/>
        <v>827.65093821078676</v>
      </c>
    </row>
    <row r="33" spans="1:17" x14ac:dyDescent="0.35">
      <c r="A33" s="45" t="s">
        <v>86</v>
      </c>
      <c r="B33" s="45" t="s">
        <v>87</v>
      </c>
      <c r="C33" s="56">
        <f>'TNC Data'!P33</f>
        <v>48.29890644005777</v>
      </c>
      <c r="D33" s="60">
        <f>'TNC Data'!Q33</f>
        <v>3.64074115603673</v>
      </c>
      <c r="E33" s="47">
        <f t="shared" si="0"/>
        <v>3640741.1560367299</v>
      </c>
      <c r="F33" s="47">
        <f>'TNC Data'!R33</f>
        <v>1954188.5490000001</v>
      </c>
      <c r="G33" s="75">
        <f t="shared" si="1"/>
        <v>175.8438164678858</v>
      </c>
      <c r="H33" s="70">
        <f>'TNC Data'!AC33</f>
        <v>11.59999999780271</v>
      </c>
      <c r="I33" s="76">
        <f>'TNC Data'!AD33</f>
        <v>8.5217935736289085</v>
      </c>
      <c r="J33" s="77">
        <f t="shared" si="2"/>
        <v>8521793.573628908</v>
      </c>
      <c r="K33" s="78">
        <f>'TNC Data'!AE33</f>
        <v>68358.382629999993</v>
      </c>
      <c r="L33" s="72">
        <f t="shared" si="3"/>
        <v>98.852805435370485</v>
      </c>
      <c r="M33" s="70">
        <f>'TNC Data'!CT33</f>
        <v>34.483285690191806</v>
      </c>
      <c r="N33" s="70">
        <f>'TNC Data'!CU33</f>
        <v>86.787209466117531</v>
      </c>
      <c r="O33" s="70">
        <f t="shared" si="4"/>
        <v>86787209.466117531</v>
      </c>
      <c r="P33" s="78">
        <f>'TNC Data'!CV33</f>
        <v>36954.210070000001</v>
      </c>
      <c r="Q33" s="72">
        <f t="shared" si="5"/>
        <v>2992.7081382746496</v>
      </c>
    </row>
    <row r="34" spans="1:17" x14ac:dyDescent="0.35">
      <c r="A34" s="45" t="s">
        <v>89</v>
      </c>
      <c r="B34" s="45" t="s">
        <v>90</v>
      </c>
      <c r="C34" s="56">
        <f>'TNC Data'!P34</f>
        <v>48.298906440234603</v>
      </c>
      <c r="D34" s="60">
        <f>'TNC Data'!Q34</f>
        <v>2.9071200536450128</v>
      </c>
      <c r="E34" s="47">
        <f t="shared" si="0"/>
        <v>2907120.0536450129</v>
      </c>
      <c r="F34" s="47">
        <f>'TNC Data'!R34</f>
        <v>2395193.0070000002</v>
      </c>
      <c r="G34" s="75">
        <f t="shared" si="1"/>
        <v>140.41071948153026</v>
      </c>
      <c r="H34" s="70">
        <f>'TNC Data'!AC34</f>
        <v>11.600000002949413</v>
      </c>
      <c r="I34" s="76">
        <f>'TNC Data'!AD34</f>
        <v>6.8432700181090773</v>
      </c>
      <c r="J34" s="77">
        <f t="shared" si="2"/>
        <v>6843270.0181090776</v>
      </c>
      <c r="K34" s="78">
        <f>'TNC Data'!AE34</f>
        <v>396361.43800000002</v>
      </c>
      <c r="L34" s="72">
        <f t="shared" si="3"/>
        <v>79.381932230248921</v>
      </c>
      <c r="M34" s="70">
        <f>'TNC Data'!CT34</f>
        <v>44.772647983205843</v>
      </c>
      <c r="N34" s="70">
        <f>'TNC Data'!CU34</f>
        <v>53.787341493388119</v>
      </c>
      <c r="O34" s="70">
        <f t="shared" si="4"/>
        <v>53787341.493388116</v>
      </c>
      <c r="P34" s="78">
        <f>'TNC Data'!CV34</f>
        <v>9876.7530509999997</v>
      </c>
      <c r="Q34" s="72">
        <f t="shared" si="5"/>
        <v>2408.2017066359476</v>
      </c>
    </row>
    <row r="35" spans="1:17" x14ac:dyDescent="0.35">
      <c r="A35" s="45" t="s">
        <v>92</v>
      </c>
      <c r="B35" s="45" t="s">
        <v>93</v>
      </c>
      <c r="C35" s="56">
        <f>'TNC Data'!P35</f>
        <v>48.298906439721051</v>
      </c>
      <c r="D35" s="60">
        <f>'TNC Data'!Q35</f>
        <v>1.1844660672612493</v>
      </c>
      <c r="E35" s="47">
        <f t="shared" si="0"/>
        <v>1184466.0672612493</v>
      </c>
      <c r="F35" s="47">
        <f>'TNC Data'!R35</f>
        <v>853709.00100000005</v>
      </c>
      <c r="G35" s="75">
        <f t="shared" si="1"/>
        <v>57.208415763675418</v>
      </c>
      <c r="H35" s="70">
        <f>'TNC Data'!AC35</f>
        <v>11.600000002398366</v>
      </c>
      <c r="I35" s="76">
        <f>'TNC Data'!AD35</f>
        <v>3.9546718456511898</v>
      </c>
      <c r="J35" s="77">
        <f t="shared" si="2"/>
        <v>3954671.8456511898</v>
      </c>
      <c r="K35" s="78">
        <f>'TNC Data'!AE35</f>
        <v>843.45991909999998</v>
      </c>
      <c r="L35" s="72">
        <f t="shared" si="3"/>
        <v>45.874193419038548</v>
      </c>
      <c r="M35" s="70">
        <f>'TNC Data'!CT35</f>
        <v>38.299155517777045</v>
      </c>
      <c r="N35" s="70">
        <f>'TNC Data'!CU35</f>
        <v>75.658220627276123</v>
      </c>
      <c r="O35" s="70">
        <f t="shared" si="4"/>
        <v>75658220.627276123</v>
      </c>
      <c r="P35" s="78">
        <f>'TNC Data'!CV35</f>
        <v>124399.8579</v>
      </c>
      <c r="Q35" s="72">
        <f t="shared" si="5"/>
        <v>2897.6459580023352</v>
      </c>
    </row>
    <row r="36" spans="1:17" x14ac:dyDescent="0.35">
      <c r="A36" s="45" t="s">
        <v>95</v>
      </c>
      <c r="B36" s="45" t="s">
        <v>96</v>
      </c>
      <c r="C36" s="56">
        <f>'TNC Data'!P36</f>
        <v>48.298906440594266</v>
      </c>
      <c r="D36" s="60">
        <f>'TNC Data'!Q36</f>
        <v>3.6714077408182035</v>
      </c>
      <c r="E36" s="47">
        <f t="shared" si="0"/>
        <v>3671407.7408182034</v>
      </c>
      <c r="F36" s="47">
        <f>'TNC Data'!R36</f>
        <v>3155407.162</v>
      </c>
      <c r="G36" s="75">
        <f t="shared" si="1"/>
        <v>177.32497897905196</v>
      </c>
      <c r="H36" s="70">
        <f>'TNC Data'!AC36</f>
        <v>11.600000000165549</v>
      </c>
      <c r="I36" s="76">
        <f>'TNC Data'!AD36</f>
        <v>9.1052108854652385</v>
      </c>
      <c r="J36" s="77">
        <f t="shared" si="2"/>
        <v>9105210.8854652382</v>
      </c>
      <c r="K36" s="78">
        <f>'TNC Data'!AE36</f>
        <v>106144.7145</v>
      </c>
      <c r="L36" s="72">
        <f t="shared" si="3"/>
        <v>105.62044627290412</v>
      </c>
      <c r="M36" s="70">
        <f>'TNC Data'!CT36</f>
        <v>50.139846119949006</v>
      </c>
      <c r="N36" s="70">
        <f>'TNC Data'!CU36</f>
        <v>71.36596057286593</v>
      </c>
      <c r="O36" s="70">
        <f t="shared" si="4"/>
        <v>71365960.572865933</v>
      </c>
      <c r="P36" s="78">
        <f>'TNC Data'!CV36</f>
        <v>15997.732389999999</v>
      </c>
      <c r="Q36" s="72">
        <f t="shared" si="5"/>
        <v>3578.2782813258455</v>
      </c>
    </row>
    <row r="37" spans="1:17" x14ac:dyDescent="0.35">
      <c r="A37" s="45" t="s">
        <v>97</v>
      </c>
      <c r="B37" s="45" t="s">
        <v>98</v>
      </c>
      <c r="C37" s="56">
        <f>'TNC Data'!P37</f>
        <v>48.298906439961499</v>
      </c>
      <c r="D37" s="60">
        <f>'TNC Data'!Q37</f>
        <v>2.8472209008770379</v>
      </c>
      <c r="E37" s="47">
        <f t="shared" si="0"/>
        <v>2847220.900877038</v>
      </c>
      <c r="F37" s="47">
        <f>'TNC Data'!R37</f>
        <v>2051980.8389999999</v>
      </c>
      <c r="G37" s="75">
        <f t="shared" si="1"/>
        <v>137.51765590536294</v>
      </c>
      <c r="H37" s="70">
        <f>'TNC Data'!AC37</f>
        <v>11.599999999799545</v>
      </c>
      <c r="I37" s="76">
        <f>'TNC Data'!AD37</f>
        <v>4.9309418420743611</v>
      </c>
      <c r="J37" s="77">
        <f t="shared" si="2"/>
        <v>4930941.8420743607</v>
      </c>
      <c r="K37" s="78">
        <f>'TNC Data'!AE37</f>
        <v>161873.35769999999</v>
      </c>
      <c r="L37" s="72">
        <f t="shared" si="3"/>
        <v>57.198925367074153</v>
      </c>
      <c r="M37" s="70">
        <f>'TNC Data'!CT37</f>
        <v>27.821132366974414</v>
      </c>
      <c r="N37" s="70">
        <f>'TNC Data'!CU37</f>
        <v>50.701930338775902</v>
      </c>
      <c r="O37" s="70">
        <f t="shared" si="4"/>
        <v>50701930.338775903</v>
      </c>
      <c r="P37" s="78">
        <f>'TNC Data'!CV37</f>
        <v>71611.544940000007</v>
      </c>
      <c r="Q37" s="72">
        <f t="shared" si="5"/>
        <v>1410.5851152162002</v>
      </c>
    </row>
    <row r="38" spans="1:17" x14ac:dyDescent="0.35">
      <c r="A38" s="45" t="s">
        <v>99</v>
      </c>
      <c r="B38" s="45" t="s">
        <v>100</v>
      </c>
      <c r="C38" s="56">
        <f>'TNC Data'!P38</f>
        <v>48.298906439839371</v>
      </c>
      <c r="D38" s="60">
        <f>'TNC Data'!Q38</f>
        <v>1.0585353706955878</v>
      </c>
      <c r="E38" s="47">
        <f t="shared" si="0"/>
        <v>1058535.3706955877</v>
      </c>
      <c r="F38" s="47">
        <f>'TNC Data'!R38</f>
        <v>4336726.4610000001</v>
      </c>
      <c r="G38" s="75">
        <f t="shared" si="1"/>
        <v>51.126100832486884</v>
      </c>
      <c r="H38" s="70">
        <f>'TNC Data'!AC38</f>
        <v>11.600000000947087</v>
      </c>
      <c r="I38" s="76">
        <f>'TNC Data'!AD38</f>
        <v>5.1663182744953478</v>
      </c>
      <c r="J38" s="77">
        <f t="shared" si="2"/>
        <v>5166318.2744953474</v>
      </c>
      <c r="K38" s="78">
        <f>'TNC Data'!AE38</f>
        <v>327001.70299999998</v>
      </c>
      <c r="L38" s="72">
        <f t="shared" si="3"/>
        <v>59.929291989038987</v>
      </c>
      <c r="M38" s="70">
        <f>'TNC Data'!CT38</f>
        <v>43.423918597583274</v>
      </c>
      <c r="N38" s="70">
        <f>'TNC Data'!CU38</f>
        <v>67.632993423128525</v>
      </c>
      <c r="O38" s="70">
        <f t="shared" si="4"/>
        <v>67632993.42312853</v>
      </c>
      <c r="P38" s="78">
        <f>'TNC Data'!CV38</f>
        <v>15878.59065</v>
      </c>
      <c r="Q38" s="72">
        <f t="shared" si="5"/>
        <v>2936.8896009168179</v>
      </c>
    </row>
    <row r="39" spans="1:17" x14ac:dyDescent="0.35">
      <c r="A39" s="45" t="s">
        <v>101</v>
      </c>
      <c r="B39" s="45" t="s">
        <v>102</v>
      </c>
      <c r="C39" s="56">
        <f>'TNC Data'!P39</f>
        <v>48.298906440318483</v>
      </c>
      <c r="D39" s="60">
        <f>'TNC Data'!Q39</f>
        <v>4.3580916549594306</v>
      </c>
      <c r="E39" s="47">
        <f t="shared" si="0"/>
        <v>4358091.6549594309</v>
      </c>
      <c r="F39" s="47">
        <f>'TNC Data'!R39</f>
        <v>2603752.83</v>
      </c>
      <c r="G39" s="75">
        <f t="shared" si="1"/>
        <v>210.49106110121829</v>
      </c>
      <c r="H39" s="70">
        <f>'TNC Data'!AC39</f>
        <v>11.600000002855065</v>
      </c>
      <c r="I39" s="76">
        <f>'TNC Data'!AD39</f>
        <v>9.3551263735203669</v>
      </c>
      <c r="J39" s="77">
        <f t="shared" si="2"/>
        <v>9355126.3735203668</v>
      </c>
      <c r="K39" s="78">
        <f>'TNC Data'!AE39</f>
        <v>119807.51549999999</v>
      </c>
      <c r="L39" s="72">
        <f t="shared" si="3"/>
        <v>108.51946595954576</v>
      </c>
      <c r="M39" s="70">
        <f>'TNC Data'!CT39</f>
        <v>35.286630226103824</v>
      </c>
      <c r="N39" s="70">
        <f>'TNC Data'!CU39</f>
        <v>67.331708291090621</v>
      </c>
      <c r="O39" s="70">
        <f t="shared" si="4"/>
        <v>67331708.291090623</v>
      </c>
      <c r="P39" s="78">
        <f>'TNC Data'!CV39</f>
        <v>17948.94469</v>
      </c>
      <c r="Q39" s="72">
        <f t="shared" si="5"/>
        <v>2375.9090929596036</v>
      </c>
    </row>
    <row r="40" spans="1:17" x14ac:dyDescent="0.35">
      <c r="A40" s="45" t="s">
        <v>103</v>
      </c>
      <c r="B40" s="45" t="s">
        <v>104</v>
      </c>
      <c r="C40" s="56">
        <f>'TNC Data'!P40</f>
        <v>48.298906439896776</v>
      </c>
      <c r="D40" s="60">
        <f>'TNC Data'!Q40</f>
        <v>4.6098420132713924</v>
      </c>
      <c r="E40" s="47">
        <f t="shared" si="0"/>
        <v>4609842.0132713923</v>
      </c>
      <c r="F40" s="47">
        <f>'TNC Data'!R40</f>
        <v>27727.527740000001</v>
      </c>
      <c r="G40" s="75">
        <f t="shared" si="1"/>
        <v>222.65032810170038</v>
      </c>
      <c r="H40" s="70"/>
      <c r="I40" s="71"/>
      <c r="J40" s="77">
        <v>0</v>
      </c>
      <c r="K40" s="71">
        <v>0</v>
      </c>
      <c r="M40" s="70">
        <f>'TNC Data'!CT40</f>
        <v>0</v>
      </c>
      <c r="N40" s="70">
        <f>'TNC Data'!CU40</f>
        <v>0</v>
      </c>
      <c r="O40" s="70">
        <f t="shared" si="4"/>
        <v>0</v>
      </c>
      <c r="P40" s="78">
        <f>'TNC Data'!CV40</f>
        <v>0</v>
      </c>
    </row>
    <row r="41" spans="1:17" x14ac:dyDescent="0.35">
      <c r="A41" s="45" t="s">
        <v>105</v>
      </c>
      <c r="B41" s="45" t="s">
        <v>106</v>
      </c>
      <c r="C41" s="56">
        <f>'TNC Data'!P41</f>
        <v>48.298906439604572</v>
      </c>
      <c r="D41" s="60">
        <f>'TNC Data'!Q41</f>
        <v>2.6111921338723256</v>
      </c>
      <c r="E41" s="47">
        <f t="shared" si="0"/>
        <v>2611192.1338723255</v>
      </c>
      <c r="F41" s="47">
        <f>'TNC Data'!R41</f>
        <v>1938713.1040000001</v>
      </c>
      <c r="G41" s="75">
        <f t="shared" si="1"/>
        <v>126.11772456973087</v>
      </c>
      <c r="H41" s="70">
        <f>'TNC Data'!AC41</f>
        <v>11.600000000000005</v>
      </c>
      <c r="I41" s="76">
        <f>'TNC Data'!AD41</f>
        <v>5.1854027163062897</v>
      </c>
      <c r="J41" s="77">
        <f t="shared" si="2"/>
        <v>5185402.7163062897</v>
      </c>
      <c r="K41" s="79">
        <f>'TNC Data'!AE41</f>
        <v>292599.08689999999</v>
      </c>
      <c r="L41" s="72">
        <f t="shared" ref="L41:L51" si="6">H41*I41</f>
        <v>60.150671509152986</v>
      </c>
      <c r="M41" s="70">
        <f>'TNC Data'!CT41</f>
        <v>32.153893835827972</v>
      </c>
      <c r="N41" s="70">
        <f>'TNC Data'!CU41</f>
        <v>60.14506102390164</v>
      </c>
      <c r="O41" s="70">
        <f t="shared" si="4"/>
        <v>60145061.023901641</v>
      </c>
      <c r="P41" s="78">
        <f>'TNC Data'!CV41</f>
        <v>1894.063013</v>
      </c>
      <c r="Q41" s="72">
        <f t="shared" ref="Q41:Q51" si="7">M41*N41</f>
        <v>1933.8979069119282</v>
      </c>
    </row>
    <row r="42" spans="1:17" x14ac:dyDescent="0.35">
      <c r="A42" s="45" t="s">
        <v>107</v>
      </c>
      <c r="B42" s="45" t="s">
        <v>108</v>
      </c>
      <c r="C42" s="56">
        <f>'TNC Data'!P42</f>
        <v>48.298906439486949</v>
      </c>
      <c r="D42" s="60">
        <f>'TNC Data'!Q42</f>
        <v>1.3796432382036037</v>
      </c>
      <c r="E42" s="47">
        <f t="shared" si="0"/>
        <v>1379643.2382036038</v>
      </c>
      <c r="F42" s="47">
        <f>'TNC Data'!R42</f>
        <v>2570857.4440000001</v>
      </c>
      <c r="G42" s="75">
        <f t="shared" si="1"/>
        <v>66.635259681866657</v>
      </c>
      <c r="H42" s="70">
        <f>'TNC Data'!AC42</f>
        <v>11.599999992088161</v>
      </c>
      <c r="I42" s="76">
        <f>'TNC Data'!AD42</f>
        <v>2.8618703825266136</v>
      </c>
      <c r="J42" s="77">
        <f t="shared" si="2"/>
        <v>2861870.3825266138</v>
      </c>
      <c r="K42" s="79">
        <f>'TNC Data'!AE42</f>
        <v>5653.0469300000004</v>
      </c>
      <c r="L42" s="72">
        <f t="shared" si="6"/>
        <v>33.197696414666062</v>
      </c>
      <c r="M42" s="70">
        <f>'TNC Data'!CT42</f>
        <v>41.919518673219798</v>
      </c>
      <c r="N42" s="70">
        <f>'TNC Data'!CU42</f>
        <v>71.899126229038913</v>
      </c>
      <c r="O42" s="70">
        <f t="shared" si="4"/>
        <v>71899126.229038909</v>
      </c>
      <c r="P42" s="78">
        <f>'TNC Data'!CV42</f>
        <v>175981.4492</v>
      </c>
      <c r="Q42" s="72">
        <f t="shared" si="7"/>
        <v>3013.9767645463839</v>
      </c>
    </row>
    <row r="43" spans="1:17" x14ac:dyDescent="0.35">
      <c r="A43" s="45" t="s">
        <v>109</v>
      </c>
      <c r="B43" s="45" t="s">
        <v>3378</v>
      </c>
      <c r="C43" s="56">
        <f>'TNC Data'!P43</f>
        <v>48.298906439860296</v>
      </c>
      <c r="D43" s="60">
        <f>'TNC Data'!Q43</f>
        <v>3.4691254176905924</v>
      </c>
      <c r="E43" s="47">
        <f t="shared" si="0"/>
        <v>3469125.4176905924</v>
      </c>
      <c r="F43" s="47">
        <f>'TNC Data'!R43</f>
        <v>3213428.25</v>
      </c>
      <c r="G43" s="75">
        <f t="shared" si="1"/>
        <v>167.5549639771792</v>
      </c>
      <c r="H43" s="70">
        <f>'TNC Data'!AC43</f>
        <v>11.600000007954742</v>
      </c>
      <c r="I43" s="76">
        <f>'TNC Data'!AD43</f>
        <v>7.5438707856046916</v>
      </c>
      <c r="J43" s="77">
        <f t="shared" si="2"/>
        <v>7543870.7856046911</v>
      </c>
      <c r="K43" s="79">
        <f>'TNC Data'!AE43</f>
        <v>213299.27470000001</v>
      </c>
      <c r="L43" s="72">
        <f t="shared" si="6"/>
        <v>87.508901173023972</v>
      </c>
      <c r="M43" s="70">
        <f>'TNC Data'!CT43</f>
        <v>50.855335516977235</v>
      </c>
      <c r="N43" s="70">
        <f>'TNC Data'!CU43</f>
        <v>53.875470772358383</v>
      </c>
      <c r="O43" s="70">
        <f t="shared" si="4"/>
        <v>53875470.77235838</v>
      </c>
      <c r="P43" s="78">
        <f>'TNC Data'!CV43</f>
        <v>18431.710879999999</v>
      </c>
      <c r="Q43" s="72">
        <f t="shared" si="7"/>
        <v>2739.8551422633864</v>
      </c>
    </row>
    <row r="44" spans="1:17" x14ac:dyDescent="0.35">
      <c r="A44" s="45" t="s">
        <v>111</v>
      </c>
      <c r="B44" s="45" t="s">
        <v>112</v>
      </c>
      <c r="C44" s="56">
        <f>'TNC Data'!P44</f>
        <v>48.298906439951431</v>
      </c>
      <c r="D44" s="60">
        <f>'TNC Data'!Q44</f>
        <v>2.9834272051449195</v>
      </c>
      <c r="E44" s="47">
        <f t="shared" si="0"/>
        <v>2983427.2051449195</v>
      </c>
      <c r="F44" s="47">
        <f>'TNC Data'!R44</f>
        <v>5360729.966</v>
      </c>
      <c r="G44" s="75">
        <f t="shared" si="1"/>
        <v>144.09627145170026</v>
      </c>
      <c r="H44" s="70">
        <f>'TNC Data'!AC44</f>
        <v>11.600000006007887</v>
      </c>
      <c r="I44" s="76">
        <f>'TNC Data'!AD44</f>
        <v>3.5149932309312071</v>
      </c>
      <c r="J44" s="77">
        <f t="shared" si="2"/>
        <v>3514993.2309312071</v>
      </c>
      <c r="K44" s="79">
        <f>'TNC Data'!AE44</f>
        <v>606126.57750000001</v>
      </c>
      <c r="L44" s="72">
        <f t="shared" si="6"/>
        <v>40.773921499919688</v>
      </c>
      <c r="M44" s="70">
        <f>'TNC Data'!CT44</f>
        <v>22.685611222752915</v>
      </c>
      <c r="N44" s="70">
        <f>'TNC Data'!CU44</f>
        <v>53.481032750606651</v>
      </c>
      <c r="O44" s="70">
        <f t="shared" si="4"/>
        <v>53481032.750606649</v>
      </c>
      <c r="P44" s="78">
        <f>'TNC Data'!CV44</f>
        <v>217366.25140000001</v>
      </c>
      <c r="Q44" s="72">
        <f t="shared" si="7"/>
        <v>1213.2499167715785</v>
      </c>
    </row>
    <row r="45" spans="1:17" x14ac:dyDescent="0.35">
      <c r="A45" s="45" t="s">
        <v>113</v>
      </c>
      <c r="B45" s="45" t="s">
        <v>114</v>
      </c>
      <c r="C45" s="56">
        <f>'TNC Data'!P45</f>
        <v>48.298906440138104</v>
      </c>
      <c r="D45" s="60">
        <f>'TNC Data'!Q45</f>
        <v>0.49106702878408803</v>
      </c>
      <c r="E45" s="47">
        <f t="shared" si="0"/>
        <v>491067.02878408803</v>
      </c>
      <c r="F45" s="47">
        <f>'TNC Data'!R45</f>
        <v>4699234.8329999996</v>
      </c>
      <c r="G45" s="75">
        <f t="shared" si="1"/>
        <v>23.718000479079272</v>
      </c>
      <c r="H45" s="70">
        <f>'TNC Data'!AC45</f>
        <v>11.599999998156147</v>
      </c>
      <c r="I45" s="76">
        <f>'TNC Data'!AD45</f>
        <v>2.3398599943788807</v>
      </c>
      <c r="J45" s="77">
        <f t="shared" si="2"/>
        <v>2339859.9943788806</v>
      </c>
      <c r="K45" s="79">
        <f>'TNC Data'!AE45</f>
        <v>33376.947030000003</v>
      </c>
      <c r="L45" s="72">
        <f t="shared" si="6"/>
        <v>27.142375930480657</v>
      </c>
      <c r="M45" s="70">
        <f>'TNC Data'!CT45</f>
        <v>23.817138430169443</v>
      </c>
      <c r="N45" s="70">
        <f>'TNC Data'!CU45</f>
        <v>51.629267218311661</v>
      </c>
      <c r="O45" s="70">
        <f t="shared" si="4"/>
        <v>51629267.21831166</v>
      </c>
      <c r="P45" s="78">
        <f>'TNC Data'!CV45</f>
        <v>25229.957699999999</v>
      </c>
      <c r="Q45" s="72">
        <f t="shared" si="7"/>
        <v>1229.661404386738</v>
      </c>
    </row>
    <row r="46" spans="1:17" x14ac:dyDescent="0.35">
      <c r="A46" s="45" t="s">
        <v>115</v>
      </c>
      <c r="B46" s="45" t="s">
        <v>116</v>
      </c>
      <c r="C46" s="56">
        <f>'TNC Data'!P46</f>
        <v>48.298906440533777</v>
      </c>
      <c r="D46" s="60">
        <f>'TNC Data'!Q46</f>
        <v>3.0940422582854059</v>
      </c>
      <c r="E46" s="47">
        <f t="shared" si="0"/>
        <v>3094042.258285406</v>
      </c>
      <c r="F46" s="47">
        <f>'TNC Data'!R46</f>
        <v>327996.95649999997</v>
      </c>
      <c r="G46" s="75">
        <f t="shared" si="1"/>
        <v>149.43885755598467</v>
      </c>
      <c r="H46" s="70">
        <f>'TNC Data'!AC46</f>
        <v>11.600000004315422</v>
      </c>
      <c r="I46" s="76">
        <f>'TNC Data'!AD46</f>
        <v>9.3377664009148145</v>
      </c>
      <c r="J46" s="77">
        <f t="shared" si="2"/>
        <v>9337766.4009148143</v>
      </c>
      <c r="K46" s="79">
        <f>'TNC Data'!AE46</f>
        <v>11911.73509</v>
      </c>
      <c r="L46" s="72">
        <f t="shared" si="6"/>
        <v>108.31809029090826</v>
      </c>
      <c r="M46" s="70">
        <f>'TNC Data'!CT46</f>
        <v>26.560017874562515</v>
      </c>
      <c r="N46" s="70">
        <f>'TNC Data'!CU46</f>
        <v>95.541643320017528</v>
      </c>
      <c r="O46" s="70">
        <f t="shared" si="4"/>
        <v>95541643.320017532</v>
      </c>
      <c r="P46" s="78">
        <f>'TNC Data'!CV46</f>
        <v>1380.494326</v>
      </c>
      <c r="Q46" s="72">
        <f t="shared" si="7"/>
        <v>2537.5877543447418</v>
      </c>
    </row>
    <row r="47" spans="1:17" x14ac:dyDescent="0.35">
      <c r="A47" s="45" t="s">
        <v>117</v>
      </c>
      <c r="B47" s="45" t="s">
        <v>118</v>
      </c>
      <c r="C47" s="56">
        <f>'TNC Data'!P47</f>
        <v>48.298906439842966</v>
      </c>
      <c r="D47" s="60">
        <f>'TNC Data'!Q47</f>
        <v>3.8715872801811857</v>
      </c>
      <c r="E47" s="47">
        <f t="shared" si="0"/>
        <v>3871587.2801811858</v>
      </c>
      <c r="F47" s="47">
        <f>'TNC Data'!R47</f>
        <v>2124492.966</v>
      </c>
      <c r="G47" s="75">
        <f t="shared" si="1"/>
        <v>186.99343181915719</v>
      </c>
      <c r="H47" s="70">
        <f>'TNC Data'!AC47</f>
        <v>11.5999999912005</v>
      </c>
      <c r="I47" s="76">
        <f>'TNC Data'!AD47</f>
        <v>8.1566893062599899</v>
      </c>
      <c r="J47" s="77">
        <f t="shared" si="2"/>
        <v>8156689.3062599897</v>
      </c>
      <c r="K47" s="79">
        <f>'TNC Data'!AE47</f>
        <v>222919.44889999999</v>
      </c>
      <c r="L47" s="72">
        <f t="shared" si="6"/>
        <v>94.617595880841094</v>
      </c>
      <c r="M47" s="70">
        <f>'TNC Data'!CT47</f>
        <v>40.317207073817833</v>
      </c>
      <c r="N47" s="70">
        <f>'TNC Data'!CU47</f>
        <v>56.623871847307022</v>
      </c>
      <c r="O47" s="70">
        <f t="shared" si="4"/>
        <v>56623871.847307019</v>
      </c>
      <c r="P47" s="78">
        <f>'TNC Data'!CV47</f>
        <v>11414.746940000001</v>
      </c>
      <c r="Q47" s="72">
        <f t="shared" si="7"/>
        <v>2282.9163665892011</v>
      </c>
    </row>
    <row r="48" spans="1:17" x14ac:dyDescent="0.35">
      <c r="A48" s="45" t="s">
        <v>119</v>
      </c>
      <c r="B48" s="45" t="s">
        <v>120</v>
      </c>
      <c r="C48" s="56">
        <f>'TNC Data'!P48</f>
        <v>48.29890643951947</v>
      </c>
      <c r="D48" s="60">
        <f>'TNC Data'!Q48</f>
        <v>1.1454242245163717</v>
      </c>
      <c r="E48" s="47">
        <f t="shared" si="0"/>
        <v>1145424.2245163717</v>
      </c>
      <c r="F48" s="47">
        <f>'TNC Data'!R48</f>
        <v>3460755.233</v>
      </c>
      <c r="G48" s="75">
        <f t="shared" si="1"/>
        <v>55.322737453475384</v>
      </c>
      <c r="H48" s="70">
        <f>'TNC Data'!AC48</f>
        <v>11.599999987283583</v>
      </c>
      <c r="I48" s="76">
        <f>'TNC Data'!AD48</f>
        <v>5.8809018925821341</v>
      </c>
      <c r="J48" s="77">
        <f t="shared" si="2"/>
        <v>5880901.8925821343</v>
      </c>
      <c r="K48" s="79">
        <f>'TNC Data'!AE48</f>
        <v>320924.30709999998</v>
      </c>
      <c r="L48" s="72">
        <f t="shared" si="6"/>
        <v>68.218461879168757</v>
      </c>
      <c r="M48" s="70">
        <f>'TNC Data'!CT48</f>
        <v>42.277926570506764</v>
      </c>
      <c r="N48" s="70">
        <f>'TNC Data'!CU48</f>
        <v>56.472438213942546</v>
      </c>
      <c r="O48" s="70">
        <f t="shared" si="4"/>
        <v>56472438.213942543</v>
      </c>
      <c r="P48" s="78">
        <f>'TNC Data'!CV48</f>
        <v>31742.070640000002</v>
      </c>
      <c r="Q48" s="72">
        <f t="shared" si="7"/>
        <v>2387.5375960665433</v>
      </c>
    </row>
    <row r="49" spans="1:17" x14ac:dyDescent="0.35">
      <c r="A49" s="45" t="s">
        <v>121</v>
      </c>
      <c r="B49" s="45" t="s">
        <v>122</v>
      </c>
      <c r="C49" s="56">
        <f>'TNC Data'!P49</f>
        <v>48.298906439789114</v>
      </c>
      <c r="D49" s="60">
        <f>'TNC Data'!Q49</f>
        <v>4.1555646265944608</v>
      </c>
      <c r="E49" s="47">
        <f t="shared" si="0"/>
        <v>4155564.6265944606</v>
      </c>
      <c r="F49" s="47">
        <f>'TNC Data'!R49</f>
        <v>1168306.703</v>
      </c>
      <c r="G49" s="75">
        <f t="shared" si="1"/>
        <v>200.70922710438305</v>
      </c>
      <c r="H49" s="70">
        <f>'TNC Data'!AC49</f>
        <v>11.599999999132205</v>
      </c>
      <c r="I49" s="76">
        <f>'TNC Data'!AD49</f>
        <v>9.8676442430938582</v>
      </c>
      <c r="J49" s="77">
        <f t="shared" si="2"/>
        <v>9867644.2430938575</v>
      </c>
      <c r="K49" s="79">
        <f>'TNC Data'!AE49</f>
        <v>74739.534050000002</v>
      </c>
      <c r="L49" s="72">
        <f t="shared" si="6"/>
        <v>114.46467321132566</v>
      </c>
      <c r="M49" s="70">
        <f>'TNC Data'!CT49</f>
        <v>34.088952130692228</v>
      </c>
      <c r="N49" s="70">
        <f>'TNC Data'!CU49</f>
        <v>61.975013715243357</v>
      </c>
      <c r="O49" s="70">
        <f t="shared" si="4"/>
        <v>61975013.715243354</v>
      </c>
      <c r="P49" s="78">
        <f>'TNC Data'!CV49</f>
        <v>1066.851285</v>
      </c>
      <c r="Q49" s="72">
        <f t="shared" si="7"/>
        <v>2112.6632758379251</v>
      </c>
    </row>
    <row r="50" spans="1:17" x14ac:dyDescent="0.35">
      <c r="A50" s="45" t="s">
        <v>123</v>
      </c>
      <c r="B50" s="45" t="s">
        <v>124</v>
      </c>
      <c r="C50" s="56">
        <f>'TNC Data'!P50</f>
        <v>48.298906439524991</v>
      </c>
      <c r="D50" s="60">
        <f>'TNC Data'!Q50</f>
        <v>2.5785815515371269</v>
      </c>
      <c r="E50" s="47">
        <f t="shared" si="0"/>
        <v>2578581.5515371268</v>
      </c>
      <c r="F50" s="47">
        <f>'TNC Data'!R50</f>
        <v>2169979.5520000001</v>
      </c>
      <c r="G50" s="75">
        <f t="shared" si="1"/>
        <v>124.54266910437688</v>
      </c>
      <c r="H50" s="70">
        <f>'TNC Data'!AC50</f>
        <v>11.599999991330357</v>
      </c>
      <c r="I50" s="76">
        <f>'TNC Data'!AD50</f>
        <v>5.0398808591995277</v>
      </c>
      <c r="J50" s="77">
        <f t="shared" si="2"/>
        <v>5039880.8591995277</v>
      </c>
      <c r="K50" s="79">
        <f>'TNC Data'!AE50</f>
        <v>54927.473830000003</v>
      </c>
      <c r="L50" s="72">
        <f t="shared" si="6"/>
        <v>58.462617923020552</v>
      </c>
      <c r="M50" s="70">
        <f>'TNC Data'!CT50</f>
        <v>47.059909481725185</v>
      </c>
      <c r="N50" s="70">
        <f>'TNC Data'!CU50</f>
        <v>84.763723708822724</v>
      </c>
      <c r="O50" s="70">
        <f t="shared" si="4"/>
        <v>84763723.708822727</v>
      </c>
      <c r="P50" s="78">
        <f>'TNC Data'!CV50</f>
        <v>47484.084179999998</v>
      </c>
      <c r="Q50" s="72">
        <f t="shared" si="7"/>
        <v>3988.9731650711606</v>
      </c>
    </row>
    <row r="51" spans="1:17" x14ac:dyDescent="0.35">
      <c r="A51" s="45" t="s">
        <v>125</v>
      </c>
      <c r="B51" s="45" t="s">
        <v>126</v>
      </c>
      <c r="C51" s="56">
        <f>'TNC Data'!P51</f>
        <v>48.298906439388972</v>
      </c>
      <c r="D51" s="60">
        <f>'TNC Data'!Q51</f>
        <v>0.60589981242502478</v>
      </c>
      <c r="E51" s="47">
        <f t="shared" si="0"/>
        <v>605899.81242502481</v>
      </c>
      <c r="F51" s="47">
        <f>'TNC Data'!R51</f>
        <v>4155400.7880000002</v>
      </c>
      <c r="G51" s="75">
        <f t="shared" si="1"/>
        <v>29.264298351959599</v>
      </c>
      <c r="H51" s="70">
        <f>'TNC Data'!AC51</f>
        <v>11.599999997838225</v>
      </c>
      <c r="I51" s="76">
        <f>'TNC Data'!AD51</f>
        <v>2.2232417557504451</v>
      </c>
      <c r="J51" s="77">
        <f t="shared" si="2"/>
        <v>2223241.7557504452</v>
      </c>
      <c r="K51" s="79">
        <f>'TNC Data'!AE51</f>
        <v>26632.541389999999</v>
      </c>
      <c r="L51" s="72">
        <f t="shared" si="6"/>
        <v>25.789604361899016</v>
      </c>
      <c r="M51" s="70">
        <f>'TNC Data'!CT51</f>
        <v>8.4631670973048116</v>
      </c>
      <c r="N51" s="70">
        <f>'TNC Data'!CU51</f>
        <v>64.509279522911299</v>
      </c>
      <c r="O51" s="70">
        <f t="shared" si="4"/>
        <v>64509279.522911303</v>
      </c>
      <c r="P51" s="78">
        <f>'TNC Data'!CV51</f>
        <v>23986.234219999998</v>
      </c>
      <c r="Q51" s="72">
        <f t="shared" si="7"/>
        <v>545.95281192914194</v>
      </c>
    </row>
    <row r="52" spans="1:17" x14ac:dyDescent="0.35">
      <c r="P52" s="78"/>
    </row>
    <row r="53" spans="1:17" x14ac:dyDescent="0.35">
      <c r="F53" s="46" t="s">
        <v>3381</v>
      </c>
      <c r="G53" s="80">
        <f>AVERAGE(G4:G51)</f>
        <v>120.95910411623794</v>
      </c>
      <c r="K53" s="46" t="s">
        <v>3381</v>
      </c>
      <c r="L53" s="80">
        <f>AVERAGE(L4:L51)</f>
        <v>68.23246502129237</v>
      </c>
      <c r="P53" s="46" t="s">
        <v>3381</v>
      </c>
      <c r="Q53" s="80">
        <f>AVERAGE(Q4:Q51)</f>
        <v>2526.5189807979705</v>
      </c>
    </row>
    <row r="55" spans="1:17" x14ac:dyDescent="0.35">
      <c r="J55" s="81">
        <f>SUMPRODUCT(J4:J51,K4:K51)/10^12</f>
        <v>37.999999998844999</v>
      </c>
      <c r="K55" s="45" t="s">
        <v>3382</v>
      </c>
      <c r="O55" s="81">
        <f>SUMPRODUCT(O4:O51,P4:P51)/10^12</f>
        <v>107.00000000357301</v>
      </c>
      <c r="P55" s="45" t="s">
        <v>3382</v>
      </c>
    </row>
    <row r="59" spans="1:17" x14ac:dyDescent="0.35">
      <c r="K59" s="82"/>
      <c r="P59" s="82"/>
    </row>
    <row r="63" spans="1:17" x14ac:dyDescent="0.35">
      <c r="B63" s="82"/>
    </row>
    <row r="66" spans="2:2" x14ac:dyDescent="0.35">
      <c r="B66" s="60"/>
    </row>
    <row r="67" spans="2:2" x14ac:dyDescent="0.35">
      <c r="B67" s="6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58203125" defaultRowHeight="15" customHeight="1" x14ac:dyDescent="0.3"/>
  <cols>
    <col min="1" max="26" width="7.58203125" style="43" customWidth="1"/>
  </cols>
  <sheetData>
    <row r="1" spans="1:2" ht="14.5" x14ac:dyDescent="0.35">
      <c r="A1" s="1" t="s">
        <v>127</v>
      </c>
    </row>
    <row r="2" spans="1:2" ht="14.5" x14ac:dyDescent="0.35">
      <c r="A2" s="8" t="s">
        <v>128</v>
      </c>
    </row>
    <row r="3" spans="1:2" ht="14.5" x14ac:dyDescent="0.35">
      <c r="A3" s="8" t="s">
        <v>129</v>
      </c>
    </row>
    <row r="4" spans="1:2" ht="14.5" x14ac:dyDescent="0.35">
      <c r="A4" s="8"/>
    </row>
    <row r="5" spans="1:2" ht="14.5" x14ac:dyDescent="0.35">
      <c r="A5" s="7">
        <f>SUMPRODUCT('County Data'!J12:J3057,'County Data'!T12:T3057)/SUM('County Data'!T12:T3057)</f>
        <v>217.22159540557982</v>
      </c>
      <c r="B5" s="3" t="s">
        <v>130</v>
      </c>
    </row>
    <row r="6" spans="1:2" ht="14.5" x14ac:dyDescent="0.35">
      <c r="A6" s="7">
        <f>A5*About!A44</f>
        <v>311.27854621619588</v>
      </c>
      <c r="B6" s="3" t="s">
        <v>131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58203125" defaultRowHeight="15" customHeight="1" x14ac:dyDescent="0.3"/>
  <cols>
    <col min="1" max="1" width="13.33203125" style="43" customWidth="1"/>
    <col min="2" max="2" width="25.08203125" style="43" customWidth="1"/>
    <col min="3" max="3" width="12.58203125" style="43" customWidth="1"/>
    <col min="4" max="4" width="12" style="43" customWidth="1"/>
    <col min="5" max="5" width="13.08203125" style="43" customWidth="1"/>
    <col min="6" max="6" width="14" style="43" customWidth="1"/>
    <col min="7" max="7" width="11.5" style="43" customWidth="1"/>
    <col min="8" max="8" width="10.5" style="43" customWidth="1"/>
    <col min="9" max="9" width="14.08203125" style="43" customWidth="1"/>
    <col min="10" max="10" width="22.08203125" style="43" customWidth="1"/>
    <col min="11" max="11" width="13.33203125" style="43" customWidth="1"/>
    <col min="12" max="12" width="11.58203125" style="43" customWidth="1"/>
    <col min="13" max="13" width="22.58203125" style="43" customWidth="1"/>
    <col min="14" max="15" width="13.83203125" style="43" customWidth="1"/>
    <col min="16" max="16" width="19.08203125" style="43" customWidth="1"/>
    <col min="17" max="17" width="14" style="43" customWidth="1"/>
    <col min="18" max="18" width="13.5" style="43" customWidth="1"/>
    <col min="19" max="19" width="10.83203125" style="43" customWidth="1"/>
    <col min="20" max="20" width="9.33203125" style="43" customWidth="1"/>
    <col min="21" max="21" width="7.58203125" style="43" customWidth="1"/>
    <col min="22" max="22" width="10.58203125" style="43" customWidth="1"/>
    <col min="23" max="23" width="7.58203125" style="43" customWidth="1"/>
    <col min="24" max="24" width="10.58203125" style="43" customWidth="1"/>
    <col min="25" max="25" width="9.08203125" style="43" customWidth="1"/>
  </cols>
  <sheetData>
    <row r="1" spans="1:25" ht="14.5" x14ac:dyDescent="0.35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ht="14.5" x14ac:dyDescent="0.35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ht="14.5" x14ac:dyDescent="0.35">
      <c r="A3" s="1" t="s">
        <v>133</v>
      </c>
    </row>
    <row r="4" spans="1:25" ht="14.5" x14ac:dyDescent="0.35">
      <c r="A4" s="3" t="s">
        <v>134</v>
      </c>
    </row>
    <row r="5" spans="1:25" ht="14.5" x14ac:dyDescent="0.35">
      <c r="A5" s="3" t="s">
        <v>135</v>
      </c>
    </row>
    <row r="6" spans="1:25" ht="14.5" x14ac:dyDescent="0.35">
      <c r="A6" s="3" t="s">
        <v>136</v>
      </c>
    </row>
    <row r="7" spans="1:25" ht="14.5" x14ac:dyDescent="0.35">
      <c r="A7" s="3" t="s">
        <v>137</v>
      </c>
    </row>
    <row r="8" spans="1:25" ht="14.5" x14ac:dyDescent="0.35">
      <c r="A8" s="3" t="s">
        <v>138</v>
      </c>
    </row>
    <row r="9" spans="1:25" ht="14.5" x14ac:dyDescent="0.35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ht="14.5" x14ac:dyDescent="0.35">
      <c r="A10" s="11" t="s">
        <v>139</v>
      </c>
      <c r="B10" s="12" t="s">
        <v>140</v>
      </c>
      <c r="C10" s="95" t="s">
        <v>141</v>
      </c>
      <c r="D10" s="93"/>
      <c r="E10" s="94"/>
      <c r="F10" s="95" t="s">
        <v>142</v>
      </c>
      <c r="G10" s="93"/>
      <c r="H10" s="94"/>
      <c r="I10" s="95" t="s">
        <v>143</v>
      </c>
      <c r="J10" s="94"/>
      <c r="K10" s="95" t="s">
        <v>144</v>
      </c>
      <c r="L10" s="93"/>
      <c r="M10" s="94"/>
      <c r="N10" s="96" t="s">
        <v>145</v>
      </c>
      <c r="O10" s="93"/>
      <c r="P10" s="94"/>
      <c r="Q10" s="92" t="s">
        <v>146</v>
      </c>
      <c r="R10" s="93"/>
      <c r="S10" s="93"/>
      <c r="T10" s="94"/>
      <c r="W10" s="1" t="s">
        <v>147</v>
      </c>
      <c r="X10" s="3" t="str">
        <f>About!B2</f>
        <v>OR</v>
      </c>
      <c r="Y10" s="10"/>
    </row>
    <row r="11" spans="1:25" ht="14.5" x14ac:dyDescent="0.35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300.48013072071728</v>
      </c>
      <c r="Y11" s="10"/>
    </row>
    <row r="12" spans="1:25" ht="14.5" x14ac:dyDescent="0.35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ht="14.5" x14ac:dyDescent="0.35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ht="14.5" x14ac:dyDescent="0.35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ht="14.5" x14ac:dyDescent="0.35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ht="14.5" x14ac:dyDescent="0.35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ht="14.5" x14ac:dyDescent="0.35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ht="14.5" x14ac:dyDescent="0.35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ht="14.5" x14ac:dyDescent="0.35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ht="14.5" x14ac:dyDescent="0.35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35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35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35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35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35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35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35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35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35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35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35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35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35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35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35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35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35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35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35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35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35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35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35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35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35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35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35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35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35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35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35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35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35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35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35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35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35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35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35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35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35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35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35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35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35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35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35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35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35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35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35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35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35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35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35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35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35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35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35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35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35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35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35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35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35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35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35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35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35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35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35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35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35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35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35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35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35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35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35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35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35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35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35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35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35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35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35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35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35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35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35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35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35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35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35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35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35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35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35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35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35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35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35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35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35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35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35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35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35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35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35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35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35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35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35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35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35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35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35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35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35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35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35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35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35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35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35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35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35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35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35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35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35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35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35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35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35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35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35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35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35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35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35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35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35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35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35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35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35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35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35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35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35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35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35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35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35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35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35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35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35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35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35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35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35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35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35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35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35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35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35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35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35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35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35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35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35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35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35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35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35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35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35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35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35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35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35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35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35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35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35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35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35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35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35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35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35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35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35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35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35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35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35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35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35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35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35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35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35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35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35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35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35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35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35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35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35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35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35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35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35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35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35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35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35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35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35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35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35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35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35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35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35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35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35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35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35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35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35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35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35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35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35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35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35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35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35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35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35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35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35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35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35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35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35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35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35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35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35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35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35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35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35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35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35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35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35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35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35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35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35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35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35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35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35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35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35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35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35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35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35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35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35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35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35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35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35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35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35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35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35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35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35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35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35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35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35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35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35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35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35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35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35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35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35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35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35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35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35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35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35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35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35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35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35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35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35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35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35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35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35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35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35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35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35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35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35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35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35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35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35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35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35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35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35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35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35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35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35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35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35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35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35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35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35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35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35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35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35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35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35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35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35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35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35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35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35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35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35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35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35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35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35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35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35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35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35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35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35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35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35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35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35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35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35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35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35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35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35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35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35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35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35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35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35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35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35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35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35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35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35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35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35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35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35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35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35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35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35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35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35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35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35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35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35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35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35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35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35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35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35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35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35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35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35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35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35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35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35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35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35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35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35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35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35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35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35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35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35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35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35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35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35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35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35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35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35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35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35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35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35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35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35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35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35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35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35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35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35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35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35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35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35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35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35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35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35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35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35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35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35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35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35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35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35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35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35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35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35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35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35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35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35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35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35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35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35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35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35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35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35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35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35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35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35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35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35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35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35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35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35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35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35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35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35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35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35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35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35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35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35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35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35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35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35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35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35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35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35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35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35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35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35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35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35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35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35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35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35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35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35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35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35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35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35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35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35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35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35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35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35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35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35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35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35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35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35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35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35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35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35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35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35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35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35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35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35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35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35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35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35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35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35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35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35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35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35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35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35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35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35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35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35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35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35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35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35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35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35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35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35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35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35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35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35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35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35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35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35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35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35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35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35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35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35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35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35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35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35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35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35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35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35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35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35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35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35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35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35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35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35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35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35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35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35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35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35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35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35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35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35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35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35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35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35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35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35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35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35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35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35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35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35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35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35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35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35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35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35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35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35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35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35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35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35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35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35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35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35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35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35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35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35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35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35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35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35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35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35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35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35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35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35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35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35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35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35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35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35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35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35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35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35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35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35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35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35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35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35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35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35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35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35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35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35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35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35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35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35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35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35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35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35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35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35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35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35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35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35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35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35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35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35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35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35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35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35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35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35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35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35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35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35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35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35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35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35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35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35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35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35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35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35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35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35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35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35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35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35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35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35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35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35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35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35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35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35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35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35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35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35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35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35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35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35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35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35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35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35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35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35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35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35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35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35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35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35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35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35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35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35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35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35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35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35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35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35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35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35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35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35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35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35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35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35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35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35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35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35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35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35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35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35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35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35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35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35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35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35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35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35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35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35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35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35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35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35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35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35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35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35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35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35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35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35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35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35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35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35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35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35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35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35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35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35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35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35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35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35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35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35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35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35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35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35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35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35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35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35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35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35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35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35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35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35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35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35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35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35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35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35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35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35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35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35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35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35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35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35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35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35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35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35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35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35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35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35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35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35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35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35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35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35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35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35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35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35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35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35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35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35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35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35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35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35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35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35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35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35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35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35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35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35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35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35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35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35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35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35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35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35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35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35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35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35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35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35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35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35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35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35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35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35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35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35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35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35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35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35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35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35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35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35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35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35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35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35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35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35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35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35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35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35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35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35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35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35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35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35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35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35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35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35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35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35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35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35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35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35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35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35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35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35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35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35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35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35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35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35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35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35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35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35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35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35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35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35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35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35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35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35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35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35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35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35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35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35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35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35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35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35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35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35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35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35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35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35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35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35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35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35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35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35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35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35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35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35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35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35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35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35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35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35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35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35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35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35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35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35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35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35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35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35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35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35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35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35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35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35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35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35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35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35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35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35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35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35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35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35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35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35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35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35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35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35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35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35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35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35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35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35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35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35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35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35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35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35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35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35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35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35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35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35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35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35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35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35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35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35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35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35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35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35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35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35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35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35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35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35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35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35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35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35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35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35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35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35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35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35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35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35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35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35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35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35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35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35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35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35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35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35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35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35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35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35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35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35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35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35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35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35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35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35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35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35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35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35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35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35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35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35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35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35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35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35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35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35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35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35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35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35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35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35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35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35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35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35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35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35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35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35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35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35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35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35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35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35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35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35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35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35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35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35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35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35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35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35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35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35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35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35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35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35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35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35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35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35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35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35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35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35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35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35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35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35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35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35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35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35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35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35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35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35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35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35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35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35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35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35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35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35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35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35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35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35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35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35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35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35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35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35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35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35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35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35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35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35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35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35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35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35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35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35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35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35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35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35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35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35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35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35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35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35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35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35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35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35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35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35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35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35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35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35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35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35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35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35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35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35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35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35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35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35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35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35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35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35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35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35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35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35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35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35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35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35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35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35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35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35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35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35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35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35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35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35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35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35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35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35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35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35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35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35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35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35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35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35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35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35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35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35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35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35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35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35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35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35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35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35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35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35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35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35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35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35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35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35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35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35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35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35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35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35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35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35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35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35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35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35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35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35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35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35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35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35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35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35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35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35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35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35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35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35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35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35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35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35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35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35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35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35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35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35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35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35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35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35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35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35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35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35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35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35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35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35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35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35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35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35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35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35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35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35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35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35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35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35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35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35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35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35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35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35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35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35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35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35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35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35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35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35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35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35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35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35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35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35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35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35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35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35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35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35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35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35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35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35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35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35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35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35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35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35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35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35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35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35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35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35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35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35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35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35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35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35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35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35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35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35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35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35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35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35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35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35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35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35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35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35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35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35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35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35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35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35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35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35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35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35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35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35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35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35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35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35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35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35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35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35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35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35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35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35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35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35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35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35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35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35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35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35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35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35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35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35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35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35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35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35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35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35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35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35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35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35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35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35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35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35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35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35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35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35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35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35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35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35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35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35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35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35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35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35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35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35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35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35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35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35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35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35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35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35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35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35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35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35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35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35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35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35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35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35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35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35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35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35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35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35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35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35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35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35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35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35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35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35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35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35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35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35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35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35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35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35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35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35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35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35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35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35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35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35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35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35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35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35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35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35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35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35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35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35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35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35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35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35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35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35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35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35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35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35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35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35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35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35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35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35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35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35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35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35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35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35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35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35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35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35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35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35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35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35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35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35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35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35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35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35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35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35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35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35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35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35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35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35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35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35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35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35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35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35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35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35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35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35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35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35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35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35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35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35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35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35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35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35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35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35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35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35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35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35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35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35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35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35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35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35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35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35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35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35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35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35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35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35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35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35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35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35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35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35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35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35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35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35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35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35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35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35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35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35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35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35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35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35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35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35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35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35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35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35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35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35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35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35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35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35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35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35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35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35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35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35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35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35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35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35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35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35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35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35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35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35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35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35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35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35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35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35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35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35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35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35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35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35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35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35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35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35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35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35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35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35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35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35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35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35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35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35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35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35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35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35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35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35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35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35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35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35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35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35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35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35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35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35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35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35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35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35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35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35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35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35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35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35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35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35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35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35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35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35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35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35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35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35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35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35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35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35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35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35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35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35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35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35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35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35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35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35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35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35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35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35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35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35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35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35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35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35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35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35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35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35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35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35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35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35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35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35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35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35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35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35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35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35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35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35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35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35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35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35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35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35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35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35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35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35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35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35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35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35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35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35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35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35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35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35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35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35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35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35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35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35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35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35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35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35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35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35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35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35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35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35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35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35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35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35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35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35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35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35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35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35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35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35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35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35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35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35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35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35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35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35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35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35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35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35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35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35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35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35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35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35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35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35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35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35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35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35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35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35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35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35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35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35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35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35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35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35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35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35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35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35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35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35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35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35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35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35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35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35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35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35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35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35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35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35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35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35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35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35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35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35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35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35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35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35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35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35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35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35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35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35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35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35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35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35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35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35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35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35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35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35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35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35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35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35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35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35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35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35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35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35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35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35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35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35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35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35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35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35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35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35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35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35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35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35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35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35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35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35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35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35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35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35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35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35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35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35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35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35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35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35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35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35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35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35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35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35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35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35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35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35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35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35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35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35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35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35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35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35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35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35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35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35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35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35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35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35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35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35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35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35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35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35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35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35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35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35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35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35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35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35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35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35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35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35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35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35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35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35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35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35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35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35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35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35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35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35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35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35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35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35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35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35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35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35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35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35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35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35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35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35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35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35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35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35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35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35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35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35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35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35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35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35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35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35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35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35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35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35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35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35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35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35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35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35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35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35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35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35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35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35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35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35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35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35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35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35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35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35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35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35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35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35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35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35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35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35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35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35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35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35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35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35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35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35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35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35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35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35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35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35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35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35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35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35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35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35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35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35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35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35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35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35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35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35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35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35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35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35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35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35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35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35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35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35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35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35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35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35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35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35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35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35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35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35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35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35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35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35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35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35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35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35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35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35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35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35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35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35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35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35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35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35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35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35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35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35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35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35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35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35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35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35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35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35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35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35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35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35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35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35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35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35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35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35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35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35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35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35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35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35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35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35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35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35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35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35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35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35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35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35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35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35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35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35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35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35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35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35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35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35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35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35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35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35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35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35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35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35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35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35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35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35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35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35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35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35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35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35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35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35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35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35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35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35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35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35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35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35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35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35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35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35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35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35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35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35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35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35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35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35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35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35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35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35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35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35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35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35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35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35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35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35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35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35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35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35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35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35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35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35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35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35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35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35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35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35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35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35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35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35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35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35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35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35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35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35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35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35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35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35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35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35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35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35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35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35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35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35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35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35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35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35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35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35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35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35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35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35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35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35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35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35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35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35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35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35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35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35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35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35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35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35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35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35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35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35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35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35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35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35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35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35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35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35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35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35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35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35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35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35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35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35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35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35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35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35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35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35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35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35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35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35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35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35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35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35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35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35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35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35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35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35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35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35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35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35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35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35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35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35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35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35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35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35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35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35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35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35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35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35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35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35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35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35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35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35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35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35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35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35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35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35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35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35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35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35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35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35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35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35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35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35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35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35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35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35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35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35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35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35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35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35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35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35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35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35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35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35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35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35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35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35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35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35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35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35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35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35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35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35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35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35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35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35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35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35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35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35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35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35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35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35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35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35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35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35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35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35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35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35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35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35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35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35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35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35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35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35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35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35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35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35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35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35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35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35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35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35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35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35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35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35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35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35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35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35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35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35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35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35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35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35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35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35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35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35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35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35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35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35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35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35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35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35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35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35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35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35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35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35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35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35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35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35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35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35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35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35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35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35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35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35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35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35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35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35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35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35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35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35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35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35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35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35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35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35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35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35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35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35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35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35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35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35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35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35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35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35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35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35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35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35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35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35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35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35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35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35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35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35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35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35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35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35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35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35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35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35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35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35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35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35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35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35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35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35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35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35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35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35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35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35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35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35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35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35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35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35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35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35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35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35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35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35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35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35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35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35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35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35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35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35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35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35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35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35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35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35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35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35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35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35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35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35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35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35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35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35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35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35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35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35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35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35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35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35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35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35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35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35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35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35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35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35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35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35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35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35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35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35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35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35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35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35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35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35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35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35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35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35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35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35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35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35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35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35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35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35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35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35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35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35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35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35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35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35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35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35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35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35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35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35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35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35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35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35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35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35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35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35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35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35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35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35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35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35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35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35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35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35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35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35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35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35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35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35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35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35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35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35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35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35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35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35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35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35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35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35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35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35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35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35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35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35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35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35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35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35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35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35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35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35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35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35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35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35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35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35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35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35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35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35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35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35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35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35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35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35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35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35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35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35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35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35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35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35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35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35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35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35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35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35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35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35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35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35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35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35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35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35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35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35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35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35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35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35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35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35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35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35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35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35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35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35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35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35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35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35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35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35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35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35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35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35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35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35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35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35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35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35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35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35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35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35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35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35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35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35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35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35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35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35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35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35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35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35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35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35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35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35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35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35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35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35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35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35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35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35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35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35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35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35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35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35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35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35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35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35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35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35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35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35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35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35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35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35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35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35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35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35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35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35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35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35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35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35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35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35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35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35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35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35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35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35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35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35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35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35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35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35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35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35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35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35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35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35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35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35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35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35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35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35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35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35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35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35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35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35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35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35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35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35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35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35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35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35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35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35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35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35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35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35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35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35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35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35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35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35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35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35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35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35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35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35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35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35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35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35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35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35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35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35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35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35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35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35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35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35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35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35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35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35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35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35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35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35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35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35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35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35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35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35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35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35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35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35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35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35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35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35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35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35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35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35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35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35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35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35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35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35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35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35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35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35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35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35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35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35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35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35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35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35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35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35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35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35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35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35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35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35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35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35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35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35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35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35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35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35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35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35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35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35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35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35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35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35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35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35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35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35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35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35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35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35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35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35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35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35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35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35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35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35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35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35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35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35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35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35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35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35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35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35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35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35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35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35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35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35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35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35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35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35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35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35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35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35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35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35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35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35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35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35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35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35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35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35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35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35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35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35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35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35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35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35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35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35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35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35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35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35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35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35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35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35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35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35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35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35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35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35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35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35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35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35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35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35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35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35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35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35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35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35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35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35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35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35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35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35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35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35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35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35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35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35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35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35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35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35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35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35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35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35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35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35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35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35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35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35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35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35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35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35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35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35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35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35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35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35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35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35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35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35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35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35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35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35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35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35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35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35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35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35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35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35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35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35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35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35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35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35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35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35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35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35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35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35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35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35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35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35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35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35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35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35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workbookViewId="0">
      <selection activeCell="B7" sqref="B7"/>
    </sheetView>
  </sheetViews>
  <sheetFormatPr defaultColWidth="12.58203125" defaultRowHeight="15" customHeight="1" x14ac:dyDescent="0.3"/>
  <cols>
    <col min="1" max="1" width="24.5" style="43" customWidth="1"/>
    <col min="2" max="2" width="9" style="89" customWidth="1"/>
    <col min="3" max="26" width="7.58203125" style="43" customWidth="1"/>
  </cols>
  <sheetData>
    <row r="1" spans="1:2" ht="14.5" x14ac:dyDescent="0.35">
      <c r="B1" s="88" t="s">
        <v>3236</v>
      </c>
    </row>
    <row r="2" spans="1:2" ht="14.5" x14ac:dyDescent="0.35">
      <c r="A2" s="1" t="s">
        <v>3237</v>
      </c>
      <c r="B2" s="98">
        <f>SUMIFS('summary_for eps'!$L:$L,'summary_for eps'!$B:$B,About!$B$2)</f>
        <v>59.929291989038987</v>
      </c>
    </row>
    <row r="3" spans="1:2" ht="14.5" x14ac:dyDescent="0.35">
      <c r="A3" s="1" t="s">
        <v>3238</v>
      </c>
      <c r="B3" s="97">
        <f>SUMIFS('summary_for eps'!$G:$G,'summary_for eps'!$B:$B,About!$B$2)</f>
        <v>51.126100832486884</v>
      </c>
    </row>
    <row r="4" spans="1:2" ht="14.5" x14ac:dyDescent="0.35">
      <c r="A4" s="1" t="s">
        <v>3239</v>
      </c>
      <c r="B4" s="91">
        <v>0</v>
      </c>
    </row>
    <row r="5" spans="1:2" ht="14.5" x14ac:dyDescent="0.35">
      <c r="A5" s="1" t="s">
        <v>3240</v>
      </c>
      <c r="B5" s="97">
        <f>SUMIFS('summary_for eps'!$L:$L,'summary_for eps'!$B:$B,About!$B$2)</f>
        <v>59.929291989038987</v>
      </c>
    </row>
    <row r="6" spans="1:2" ht="14.5" x14ac:dyDescent="0.35">
      <c r="A6" s="1" t="s">
        <v>3241</v>
      </c>
      <c r="B6" s="97">
        <f>SUMIFS('summary_for eps'!$L:$L,'summary_for eps'!$B:$B,About!$B$2)</f>
        <v>59.929291989038987</v>
      </c>
    </row>
    <row r="7" spans="1:2" ht="14.5" x14ac:dyDescent="0.35">
      <c r="A7" s="1" t="s">
        <v>3242</v>
      </c>
      <c r="B7" s="98">
        <f>SUMIFS('summary_for eps'!$G:$G,'summary_for eps'!$B:$B,About!$B$2)</f>
        <v>51.126100832486884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2017-01-27T08:55:59Z</dcterms:created>
  <dcterms:modified xsi:type="dcterms:W3CDTF">2021-12-08T20:13:26Z</dcterms:modified>
</cp:coreProperties>
</file>