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elyn\Dropbox\OR EPS Input Data\OR EPS\OR Completed Input Data\bldgs\BCEU\"/>
    </mc:Choice>
  </mc:AlternateContent>
  <xr:revisionPtr revIDLastSave="0" documentId="13_ncr:1_{1AD93C66-3597-45DC-A527-FD0E69046716}" xr6:coauthVersionLast="45" xr6:coauthVersionMax="45" xr10:uidLastSave="{00000000-0000-0000-0000-000000000000}"/>
  <bookViews>
    <workbookView xWindow="28680" yWindow="-120" windowWidth="29040" windowHeight="15840" tabRatio="776" xr2:uid="{00000000-000D-0000-FFFF-FFFF00000000}"/>
  </bookViews>
  <sheets>
    <sheet name="About" sheetId="1" r:id="rId1"/>
    <sheet name="AEO Table 4" sheetId="28" state="hidden" r:id="rId2"/>
    <sheet name="AEO Table 5" sheetId="29" state="hidden" r:id="rId3"/>
    <sheet name="District Heat" sheetId="19" state="hidden" r:id="rId4"/>
    <sheet name="OR H2" sheetId="22" r:id="rId5"/>
    <sheet name="OR res calcs" sheetId="30" r:id="rId6"/>
    <sheet name="US res heating&amp;cooling" sheetId="31" r:id="rId7"/>
    <sheet name="US res appliances&amp;other" sheetId="35" r:id="rId8"/>
    <sheet name="OR comm calcs" sheetId="32" r:id="rId9"/>
    <sheet name="US comm appliances&amp;other" sheetId="34" r:id="rId10"/>
    <sheet name="US comm heating&amp;cooling" sheetId="33" r:id="rId11"/>
    <sheet name="CA res growth rates" sheetId="36" r:id="rId12"/>
    <sheet name="CA comm growth rates" sheetId="37" r:id="rId13"/>
    <sheet name="BCEU-urban-residential-heating" sheetId="18" r:id="rId14"/>
    <sheet name="BCEU-urban-residential-cooling" sheetId="20" r:id="rId15"/>
    <sheet name="BCEU-urban-residential-lighting" sheetId="11" r:id="rId16"/>
    <sheet name="BCEU-urban-residential-appl" sheetId="12" r:id="rId17"/>
    <sheet name="BCEU-urban-residential-other" sheetId="13" r:id="rId18"/>
    <sheet name="BCEU-rural-residential-heating" sheetId="23" r:id="rId19"/>
    <sheet name="BCEU-rural-residential-cooling" sheetId="24" r:id="rId20"/>
    <sheet name="BCEU-rural-residential-lighting" sheetId="25" r:id="rId21"/>
    <sheet name="BCEU-rural-residential-appl" sheetId="26" r:id="rId22"/>
    <sheet name="BCEU-rural-residential-other" sheetId="27" r:id="rId23"/>
    <sheet name="BCEU-commercial-heating" sheetId="21" r:id="rId24"/>
    <sheet name="BCEU-commercial-cooling" sheetId="14" r:id="rId25"/>
    <sheet name="BCEU-commercial-lighting" sheetId="15" r:id="rId26"/>
    <sheet name="BCEU-commercial-other" sheetId="17" r:id="rId27"/>
    <sheet name="BCEU-commercial-appl" sheetId="16" r:id="rId28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61" i="32" l="1"/>
  <c r="P61" i="32" s="1"/>
  <c r="Q61" i="32" s="1"/>
  <c r="R61" i="32" s="1"/>
  <c r="S61" i="32" s="1"/>
  <c r="T61" i="32" s="1"/>
  <c r="U61" i="32" s="1"/>
  <c r="V61" i="32" s="1"/>
  <c r="W61" i="32" s="1"/>
  <c r="X61" i="32" s="1"/>
  <c r="Y61" i="32" s="1"/>
  <c r="Z61" i="32" s="1"/>
  <c r="AA61" i="32" s="1"/>
  <c r="AB61" i="32" s="1"/>
  <c r="AC61" i="32" s="1"/>
  <c r="AD61" i="32" s="1"/>
  <c r="AE61" i="32" s="1"/>
  <c r="AF61" i="32" s="1"/>
  <c r="AG61" i="32" s="1"/>
  <c r="AH61" i="32" s="1"/>
  <c r="AI61" i="32" s="1"/>
  <c r="AJ61" i="32" s="1"/>
  <c r="AK61" i="32" s="1"/>
  <c r="AL61" i="32" s="1"/>
  <c r="AM61" i="32" s="1"/>
  <c r="AN61" i="32" s="1"/>
  <c r="AO61" i="32" s="1"/>
  <c r="AP61" i="32" s="1"/>
  <c r="AQ61" i="32" s="1"/>
  <c r="AR61" i="32" s="1"/>
  <c r="AS61" i="32" s="1"/>
  <c r="O60" i="32"/>
  <c r="P60" i="32" s="1"/>
  <c r="Q60" i="32" s="1"/>
  <c r="R60" i="32" s="1"/>
  <c r="S60" i="32" s="1"/>
  <c r="T60" i="32" s="1"/>
  <c r="U60" i="32" s="1"/>
  <c r="V60" i="32" s="1"/>
  <c r="W60" i="32" s="1"/>
  <c r="X60" i="32" s="1"/>
  <c r="Y60" i="32" s="1"/>
  <c r="Z60" i="32" s="1"/>
  <c r="AA60" i="32" s="1"/>
  <c r="AB60" i="32" s="1"/>
  <c r="AC60" i="32" s="1"/>
  <c r="AD60" i="32" s="1"/>
  <c r="AE60" i="32" s="1"/>
  <c r="AF60" i="32" s="1"/>
  <c r="AG60" i="32" s="1"/>
  <c r="AH60" i="32" s="1"/>
  <c r="AI60" i="32" s="1"/>
  <c r="AJ60" i="32" s="1"/>
  <c r="AK60" i="32" s="1"/>
  <c r="AL60" i="32" s="1"/>
  <c r="AM60" i="32" s="1"/>
  <c r="AN60" i="32" s="1"/>
  <c r="AO60" i="32" s="1"/>
  <c r="AP60" i="32" s="1"/>
  <c r="AQ60" i="32" s="1"/>
  <c r="AR60" i="32" s="1"/>
  <c r="AS60" i="32" s="1"/>
  <c r="N61" i="32"/>
  <c r="N60" i="32"/>
  <c r="O58" i="32"/>
  <c r="P58" i="32" s="1"/>
  <c r="Q58" i="32" s="1"/>
  <c r="R58" i="32" s="1"/>
  <c r="S58" i="32" s="1"/>
  <c r="T58" i="32" s="1"/>
  <c r="U58" i="32" s="1"/>
  <c r="V58" i="32" s="1"/>
  <c r="W58" i="32" s="1"/>
  <c r="X58" i="32" s="1"/>
  <c r="Y58" i="32" s="1"/>
  <c r="Z58" i="32" s="1"/>
  <c r="AA58" i="32" s="1"/>
  <c r="AB58" i="32" s="1"/>
  <c r="AC58" i="32" s="1"/>
  <c r="AD58" i="32" s="1"/>
  <c r="AE58" i="32" s="1"/>
  <c r="AF58" i="32" s="1"/>
  <c r="AG58" i="32" s="1"/>
  <c r="AH58" i="32" s="1"/>
  <c r="AI58" i="32" s="1"/>
  <c r="AJ58" i="32" s="1"/>
  <c r="AK58" i="32" s="1"/>
  <c r="AL58" i="32" s="1"/>
  <c r="AM58" i="32" s="1"/>
  <c r="AN58" i="32" s="1"/>
  <c r="AO58" i="32" s="1"/>
  <c r="AP58" i="32" s="1"/>
  <c r="AQ58" i="32" s="1"/>
  <c r="AR58" i="32" s="1"/>
  <c r="AS58" i="32" s="1"/>
  <c r="N58" i="32"/>
  <c r="P48" i="32"/>
  <c r="Q48" i="32" s="1"/>
  <c r="R48" i="32" s="1"/>
  <c r="S48" i="32" s="1"/>
  <c r="T48" i="32" s="1"/>
  <c r="U48" i="32" s="1"/>
  <c r="V48" i="32" s="1"/>
  <c r="W48" i="32" s="1"/>
  <c r="X48" i="32" s="1"/>
  <c r="Y48" i="32" s="1"/>
  <c r="Z48" i="32" s="1"/>
  <c r="AA48" i="32" s="1"/>
  <c r="AB48" i="32" s="1"/>
  <c r="AC48" i="32" s="1"/>
  <c r="AD48" i="32" s="1"/>
  <c r="AE48" i="32" s="1"/>
  <c r="AF48" i="32" s="1"/>
  <c r="AG48" i="32" s="1"/>
  <c r="AH48" i="32" s="1"/>
  <c r="AI48" i="32" s="1"/>
  <c r="AJ48" i="32" s="1"/>
  <c r="AK48" i="32" s="1"/>
  <c r="AL48" i="32" s="1"/>
  <c r="AM48" i="32" s="1"/>
  <c r="AN48" i="32" s="1"/>
  <c r="AO48" i="32" s="1"/>
  <c r="AP48" i="32" s="1"/>
  <c r="AQ48" i="32" s="1"/>
  <c r="AR48" i="32" s="1"/>
  <c r="AS48" i="32" s="1"/>
  <c r="O47" i="32" a="1"/>
  <c r="O47" i="32" s="1"/>
  <c r="O48" i="32"/>
  <c r="O45" i="32"/>
  <c r="P45" i="32" s="1"/>
  <c r="Q45" i="32" s="1"/>
  <c r="R45" i="32" s="1"/>
  <c r="S45" i="32" s="1"/>
  <c r="T45" i="32" s="1"/>
  <c r="U45" i="32" s="1"/>
  <c r="V45" i="32" s="1"/>
  <c r="W45" i="32" s="1"/>
  <c r="X45" i="32" s="1"/>
  <c r="Y45" i="32" s="1"/>
  <c r="Z45" i="32" s="1"/>
  <c r="AA45" i="32" s="1"/>
  <c r="AB45" i="32" s="1"/>
  <c r="AC45" i="32" s="1"/>
  <c r="AD45" i="32" s="1"/>
  <c r="AE45" i="32" s="1"/>
  <c r="AF45" i="32" s="1"/>
  <c r="AG45" i="32" s="1"/>
  <c r="AH45" i="32" s="1"/>
  <c r="AI45" i="32" s="1"/>
  <c r="AJ45" i="32" s="1"/>
  <c r="AK45" i="32" s="1"/>
  <c r="AL45" i="32" s="1"/>
  <c r="AM45" i="32" s="1"/>
  <c r="AN45" i="32" s="1"/>
  <c r="AO45" i="32" s="1"/>
  <c r="AP45" i="32" s="1"/>
  <c r="AQ45" i="32" s="1"/>
  <c r="AR45" i="32" s="1"/>
  <c r="AS45" i="32" s="1"/>
  <c r="N45" i="32"/>
  <c r="O33" i="32"/>
  <c r="P33" i="32" s="1"/>
  <c r="Q33" i="32" s="1"/>
  <c r="R33" i="32" s="1"/>
  <c r="S33" i="32" s="1"/>
  <c r="T33" i="32" s="1"/>
  <c r="U33" i="32" s="1"/>
  <c r="V33" i="32" s="1"/>
  <c r="W33" i="32" s="1"/>
  <c r="X33" i="32" s="1"/>
  <c r="Y33" i="32" s="1"/>
  <c r="Z33" i="32" s="1"/>
  <c r="AA33" i="32" s="1"/>
  <c r="AB33" i="32" s="1"/>
  <c r="AC33" i="32" s="1"/>
  <c r="AD33" i="32" s="1"/>
  <c r="AE33" i="32" s="1"/>
  <c r="AF33" i="32" s="1"/>
  <c r="AG33" i="32" s="1"/>
  <c r="AH33" i="32" s="1"/>
  <c r="AI33" i="32" s="1"/>
  <c r="AJ33" i="32" s="1"/>
  <c r="AK33" i="32" s="1"/>
  <c r="AL33" i="32" s="1"/>
  <c r="AM33" i="32" s="1"/>
  <c r="AN33" i="32" s="1"/>
  <c r="AO33" i="32" s="1"/>
  <c r="AP33" i="32" s="1"/>
  <c r="AQ33" i="32" s="1"/>
  <c r="AR33" i="32" s="1"/>
  <c r="AS33" i="32" s="1"/>
  <c r="N33" i="32"/>
  <c r="O20" i="32"/>
  <c r="P20" i="32" s="1"/>
  <c r="Q20" i="32" s="1"/>
  <c r="R20" i="32" s="1"/>
  <c r="S20" i="32" s="1"/>
  <c r="T20" i="32" s="1"/>
  <c r="U20" i="32" s="1"/>
  <c r="V20" i="32" s="1"/>
  <c r="W20" i="32" s="1"/>
  <c r="X20" i="32" s="1"/>
  <c r="Y20" i="32" s="1"/>
  <c r="Z20" i="32" s="1"/>
  <c r="AA20" i="32" s="1"/>
  <c r="AB20" i="32" s="1"/>
  <c r="AC20" i="32" s="1"/>
  <c r="AD20" i="32" s="1"/>
  <c r="AE20" i="32" s="1"/>
  <c r="AF20" i="32" s="1"/>
  <c r="AG20" i="32" s="1"/>
  <c r="AH20" i="32" s="1"/>
  <c r="AI20" i="32" s="1"/>
  <c r="AJ20" i="32" s="1"/>
  <c r="AK20" i="32" s="1"/>
  <c r="AL20" i="32" s="1"/>
  <c r="AM20" i="32" s="1"/>
  <c r="AN20" i="32" s="1"/>
  <c r="AO20" i="32" s="1"/>
  <c r="AP20" i="32" s="1"/>
  <c r="AQ20" i="32" s="1"/>
  <c r="AR20" i="32" s="1"/>
  <c r="AS20" i="32" s="1"/>
  <c r="O19" i="32"/>
  <c r="P19" i="32" s="1"/>
  <c r="Q19" i="32" s="1"/>
  <c r="R19" i="32" s="1"/>
  <c r="S19" i="32" s="1"/>
  <c r="T19" i="32" s="1"/>
  <c r="U19" i="32" s="1"/>
  <c r="V19" i="32" s="1"/>
  <c r="W19" i="32" s="1"/>
  <c r="X19" i="32" s="1"/>
  <c r="Y19" i="32" s="1"/>
  <c r="Z19" i="32" s="1"/>
  <c r="AA19" i="32" s="1"/>
  <c r="AB19" i="32" s="1"/>
  <c r="AC19" i="32" s="1"/>
  <c r="AD19" i="32" s="1"/>
  <c r="AE19" i="32" s="1"/>
  <c r="AF19" i="32" s="1"/>
  <c r="AG19" i="32" s="1"/>
  <c r="AH19" i="32" s="1"/>
  <c r="AI19" i="32" s="1"/>
  <c r="AJ19" i="32" s="1"/>
  <c r="AK19" i="32" s="1"/>
  <c r="AL19" i="32" s="1"/>
  <c r="AM19" i="32" s="1"/>
  <c r="AN19" i="32" s="1"/>
  <c r="AO19" i="32" s="1"/>
  <c r="AP19" i="32" s="1"/>
  <c r="AQ19" i="32" s="1"/>
  <c r="AR19" i="32" s="1"/>
  <c r="AS19" i="32" s="1"/>
  <c r="O27" i="32"/>
  <c r="P27" i="32" s="1"/>
  <c r="Q27" i="32" s="1"/>
  <c r="R27" i="32" s="1"/>
  <c r="S27" i="32" s="1"/>
  <c r="T27" i="32" s="1"/>
  <c r="U27" i="32" s="1"/>
  <c r="V27" i="32" s="1"/>
  <c r="W27" i="32" s="1"/>
  <c r="X27" i="32" s="1"/>
  <c r="Y27" i="32" s="1"/>
  <c r="Z27" i="32" s="1"/>
  <c r="AA27" i="32" s="1"/>
  <c r="AB27" i="32" s="1"/>
  <c r="AC27" i="32" s="1"/>
  <c r="AD27" i="32" s="1"/>
  <c r="AE27" i="32" s="1"/>
  <c r="AF27" i="32" s="1"/>
  <c r="AG27" i="32" s="1"/>
  <c r="AH27" i="32" s="1"/>
  <c r="AI27" i="32" s="1"/>
  <c r="AJ27" i="32" s="1"/>
  <c r="AK27" i="32" s="1"/>
  <c r="AL27" i="32" s="1"/>
  <c r="AM27" i="32" s="1"/>
  <c r="AN27" i="32" s="1"/>
  <c r="AO27" i="32" s="1"/>
  <c r="AP27" i="32" s="1"/>
  <c r="AQ27" i="32" s="1"/>
  <c r="AR27" i="32" s="1"/>
  <c r="AS27" i="32" s="1"/>
  <c r="N27" i="32"/>
  <c r="O25" i="32"/>
  <c r="P25" i="32" s="1"/>
  <c r="Q25" i="32" s="1"/>
  <c r="R25" i="32" s="1"/>
  <c r="S25" i="32" s="1"/>
  <c r="T25" i="32" s="1"/>
  <c r="U25" i="32" s="1"/>
  <c r="V25" i="32" s="1"/>
  <c r="W25" i="32" s="1"/>
  <c r="X25" i="32" s="1"/>
  <c r="Y25" i="32" s="1"/>
  <c r="Z25" i="32" s="1"/>
  <c r="AA25" i="32" s="1"/>
  <c r="AB25" i="32" s="1"/>
  <c r="AC25" i="32" s="1"/>
  <c r="AD25" i="32" s="1"/>
  <c r="AE25" i="32" s="1"/>
  <c r="AF25" i="32" s="1"/>
  <c r="AG25" i="32" s="1"/>
  <c r="AH25" i="32" s="1"/>
  <c r="AI25" i="32" s="1"/>
  <c r="AJ25" i="32" s="1"/>
  <c r="AK25" i="32" s="1"/>
  <c r="AL25" i="32" s="1"/>
  <c r="AM25" i="32" s="1"/>
  <c r="AN25" i="32" s="1"/>
  <c r="AO25" i="32" s="1"/>
  <c r="AP25" i="32" s="1"/>
  <c r="AQ25" i="32" s="1"/>
  <c r="AR25" i="32" s="1"/>
  <c r="AS25" i="32" s="1"/>
  <c r="N25" i="32"/>
  <c r="N20" i="32"/>
  <c r="N19" i="32"/>
  <c r="O17" i="32"/>
  <c r="P17" i="32" s="1"/>
  <c r="Q17" i="32" s="1"/>
  <c r="R17" i="32" s="1"/>
  <c r="S17" i="32" s="1"/>
  <c r="T17" i="32" s="1"/>
  <c r="U17" i="32" s="1"/>
  <c r="V17" i="32" s="1"/>
  <c r="W17" i="32" s="1"/>
  <c r="X17" i="32" s="1"/>
  <c r="Y17" i="32" s="1"/>
  <c r="Z17" i="32" s="1"/>
  <c r="AA17" i="32" s="1"/>
  <c r="AB17" i="32" s="1"/>
  <c r="AC17" i="32" s="1"/>
  <c r="AD17" i="32" s="1"/>
  <c r="AE17" i="32" s="1"/>
  <c r="AF17" i="32" s="1"/>
  <c r="AG17" i="32" s="1"/>
  <c r="AH17" i="32" s="1"/>
  <c r="AI17" i="32" s="1"/>
  <c r="AJ17" i="32" s="1"/>
  <c r="AK17" i="32" s="1"/>
  <c r="AL17" i="32" s="1"/>
  <c r="AM17" i="32" s="1"/>
  <c r="AN17" i="32" s="1"/>
  <c r="AO17" i="32" s="1"/>
  <c r="AP17" i="32" s="1"/>
  <c r="AQ17" i="32" s="1"/>
  <c r="AR17" i="32" s="1"/>
  <c r="AS17" i="32" s="1"/>
  <c r="N17" i="32"/>
  <c r="AL74" i="37"/>
  <c r="AK74" i="37"/>
  <c r="AJ74" i="37"/>
  <c r="AI74" i="37"/>
  <c r="AH74" i="37"/>
  <c r="AG74" i="37"/>
  <c r="AF74" i="37"/>
  <c r="AE74" i="37"/>
  <c r="AD74" i="37"/>
  <c r="AC74" i="37"/>
  <c r="AB74" i="37"/>
  <c r="AA74" i="37"/>
  <c r="Z74" i="37"/>
  <c r="Y74" i="37"/>
  <c r="X74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AL72" i="37"/>
  <c r="AK72" i="37"/>
  <c r="AJ72" i="37"/>
  <c r="AI72" i="37"/>
  <c r="AH72" i="37"/>
  <c r="AG72" i="37"/>
  <c r="AF72" i="37"/>
  <c r="AE72" i="37"/>
  <c r="AD72" i="37"/>
  <c r="AC72" i="37"/>
  <c r="AB72" i="37"/>
  <c r="AA72" i="37"/>
  <c r="Z72" i="37"/>
  <c r="Y72" i="37"/>
  <c r="X72" i="37"/>
  <c r="W72" i="37"/>
  <c r="V72" i="37"/>
  <c r="U72" i="37"/>
  <c r="T72" i="37"/>
  <c r="S72" i="37"/>
  <c r="R72" i="37"/>
  <c r="Q72" i="37"/>
  <c r="P72" i="37"/>
  <c r="O72" i="37"/>
  <c r="N72" i="37"/>
  <c r="M72" i="37"/>
  <c r="L72" i="37"/>
  <c r="K72" i="37"/>
  <c r="J72" i="37"/>
  <c r="I72" i="37"/>
  <c r="H72" i="37"/>
  <c r="G72" i="37"/>
  <c r="F72" i="37"/>
  <c r="E72" i="37"/>
  <c r="D74" i="37"/>
  <c r="D72" i="37"/>
  <c r="AL59" i="37"/>
  <c r="AK59" i="37"/>
  <c r="AJ59" i="37"/>
  <c r="AI59" i="37"/>
  <c r="AH59" i="37"/>
  <c r="AG59" i="37"/>
  <c r="AF59" i="37"/>
  <c r="AE59" i="37"/>
  <c r="AD59" i="37"/>
  <c r="AC59" i="37"/>
  <c r="AB59" i="37"/>
  <c r="AA59" i="37"/>
  <c r="Z59" i="37"/>
  <c r="Y59" i="37"/>
  <c r="X59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AL57" i="37"/>
  <c r="AK57" i="37"/>
  <c r="AJ57" i="37"/>
  <c r="AI57" i="37"/>
  <c r="AH57" i="37"/>
  <c r="AG57" i="37"/>
  <c r="AF57" i="37"/>
  <c r="AE57" i="37"/>
  <c r="AD57" i="37"/>
  <c r="AC57" i="37"/>
  <c r="AB57" i="37"/>
  <c r="AA57" i="37"/>
  <c r="Z57" i="37"/>
  <c r="Y57" i="37"/>
  <c r="X57" i="37"/>
  <c r="W57" i="37"/>
  <c r="V57" i="37"/>
  <c r="U57" i="37"/>
  <c r="T57" i="37"/>
  <c r="S57" i="37"/>
  <c r="R57" i="37"/>
  <c r="Q57" i="37"/>
  <c r="P57" i="37"/>
  <c r="O57" i="37"/>
  <c r="N57" i="37"/>
  <c r="M57" i="37"/>
  <c r="L57" i="37"/>
  <c r="K57" i="37"/>
  <c r="J57" i="37"/>
  <c r="I57" i="37"/>
  <c r="H57" i="37"/>
  <c r="G57" i="37"/>
  <c r="F57" i="37"/>
  <c r="E57" i="37"/>
  <c r="D59" i="37"/>
  <c r="D57" i="37"/>
  <c r="AL42" i="37"/>
  <c r="AK42" i="37"/>
  <c r="AJ42" i="37"/>
  <c r="AI42" i="37"/>
  <c r="AH42" i="37"/>
  <c r="AG42" i="37"/>
  <c r="AF42" i="37"/>
  <c r="AE42" i="37"/>
  <c r="AD42" i="37"/>
  <c r="AC42" i="37"/>
  <c r="AB42" i="37"/>
  <c r="AA42" i="37"/>
  <c r="Z42" i="37"/>
  <c r="Y42" i="37"/>
  <c r="X42" i="37"/>
  <c r="W42" i="37"/>
  <c r="V42" i="37"/>
  <c r="U42" i="37"/>
  <c r="T42" i="37"/>
  <c r="S42" i="37"/>
  <c r="R42" i="37"/>
  <c r="Q42" i="37"/>
  <c r="P42" i="37"/>
  <c r="O42" i="37"/>
  <c r="N42" i="37"/>
  <c r="M42" i="37"/>
  <c r="L42" i="37"/>
  <c r="K42" i="37"/>
  <c r="J42" i="37"/>
  <c r="I42" i="37"/>
  <c r="H42" i="37"/>
  <c r="G42" i="37"/>
  <c r="F42" i="37"/>
  <c r="E42" i="37"/>
  <c r="D42" i="37"/>
  <c r="AL26" i="37"/>
  <c r="AK26" i="37"/>
  <c r="AJ26" i="37"/>
  <c r="AI26" i="37"/>
  <c r="AH26" i="37"/>
  <c r="AG26" i="37"/>
  <c r="AF26" i="37"/>
  <c r="AE26" i="37"/>
  <c r="AD26" i="37"/>
  <c r="AC26" i="37"/>
  <c r="AB26" i="37"/>
  <c r="AA26" i="37"/>
  <c r="Z26" i="37"/>
  <c r="Y26" i="37"/>
  <c r="X26" i="37"/>
  <c r="W26" i="37"/>
  <c r="V26" i="37"/>
  <c r="U26" i="37"/>
  <c r="T26" i="37"/>
  <c r="S26" i="37"/>
  <c r="R26" i="37"/>
  <c r="Q26" i="37"/>
  <c r="P26" i="37"/>
  <c r="O26" i="37"/>
  <c r="N26" i="37"/>
  <c r="M26" i="37"/>
  <c r="L26" i="37"/>
  <c r="K26" i="37"/>
  <c r="J26" i="37"/>
  <c r="I26" i="37"/>
  <c r="H26" i="37"/>
  <c r="G26" i="37"/>
  <c r="F26" i="37"/>
  <c r="E26" i="37"/>
  <c r="D26" i="37"/>
  <c r="AL14" i="37"/>
  <c r="AK14" i="37"/>
  <c r="AJ14" i="37"/>
  <c r="AI14" i="37"/>
  <c r="AH14" i="37"/>
  <c r="AG14" i="37"/>
  <c r="AF14" i="37"/>
  <c r="AE14" i="37"/>
  <c r="AD14" i="37"/>
  <c r="AC14" i="37"/>
  <c r="AB14" i="37"/>
  <c r="AA14" i="37"/>
  <c r="Z14" i="37"/>
  <c r="Y14" i="37"/>
  <c r="X14" i="37"/>
  <c r="W14" i="37"/>
  <c r="V14" i="37"/>
  <c r="U14" i="37"/>
  <c r="T14" i="37"/>
  <c r="S14" i="37"/>
  <c r="R14" i="37"/>
  <c r="Q14" i="37"/>
  <c r="P14" i="37"/>
  <c r="O14" i="37"/>
  <c r="N14" i="37"/>
  <c r="M14" i="37"/>
  <c r="L14" i="37"/>
  <c r="K14" i="37"/>
  <c r="J14" i="37"/>
  <c r="I14" i="37"/>
  <c r="H14" i="37"/>
  <c r="G14" i="37"/>
  <c r="F14" i="37"/>
  <c r="E14" i="37"/>
  <c r="AL12" i="37"/>
  <c r="AK12" i="37"/>
  <c r="AJ12" i="37"/>
  <c r="AI12" i="37"/>
  <c r="AH12" i="37"/>
  <c r="AG12" i="37"/>
  <c r="AF12" i="37"/>
  <c r="AE12" i="37"/>
  <c r="AD12" i="37"/>
  <c r="AC12" i="37"/>
  <c r="AB12" i="37"/>
  <c r="AA12" i="37"/>
  <c r="Z12" i="37"/>
  <c r="Y12" i="37"/>
  <c r="X12" i="37"/>
  <c r="W12" i="37"/>
  <c r="V12" i="37"/>
  <c r="U12" i="37"/>
  <c r="T12" i="37"/>
  <c r="S12" i="37"/>
  <c r="R12" i="37"/>
  <c r="Q12" i="37"/>
  <c r="P12" i="37"/>
  <c r="O12" i="37"/>
  <c r="N12" i="37"/>
  <c r="M12" i="37"/>
  <c r="L12" i="37"/>
  <c r="K12" i="37"/>
  <c r="J12" i="37"/>
  <c r="I12" i="37"/>
  <c r="H12" i="37"/>
  <c r="G12" i="37"/>
  <c r="F12" i="37"/>
  <c r="E12" i="37"/>
  <c r="D14" i="37"/>
  <c r="D12" i="37"/>
  <c r="AL10" i="37"/>
  <c r="AK10" i="37"/>
  <c r="AJ10" i="37"/>
  <c r="AI10" i="37"/>
  <c r="AH10" i="37"/>
  <c r="AG10" i="37"/>
  <c r="AF10" i="37"/>
  <c r="AE10" i="37"/>
  <c r="AD10" i="37"/>
  <c r="AC10" i="37"/>
  <c r="AB10" i="37"/>
  <c r="AA10" i="37"/>
  <c r="Z10" i="37"/>
  <c r="Y10" i="37"/>
  <c r="X10" i="37"/>
  <c r="W10" i="37"/>
  <c r="V10" i="37"/>
  <c r="U10" i="37"/>
  <c r="T10" i="37"/>
  <c r="S10" i="37"/>
  <c r="R10" i="37"/>
  <c r="Q10" i="37"/>
  <c r="P10" i="37"/>
  <c r="O10" i="37"/>
  <c r="N10" i="37"/>
  <c r="M10" i="37"/>
  <c r="L10" i="37"/>
  <c r="K10" i="37"/>
  <c r="J10" i="37"/>
  <c r="I10" i="37"/>
  <c r="H10" i="37"/>
  <c r="G10" i="37"/>
  <c r="F10" i="37"/>
  <c r="E10" i="37"/>
  <c r="D10" i="37"/>
  <c r="I61" i="30"/>
  <c r="J61" i="30"/>
  <c r="K61" i="30"/>
  <c r="L61" i="30"/>
  <c r="M62" i="30"/>
  <c r="N62" i="30" s="1"/>
  <c r="O62" i="30" s="1"/>
  <c r="P62" i="30" s="1"/>
  <c r="Q62" i="30" s="1"/>
  <c r="R62" i="30" s="1"/>
  <c r="S62" i="30" s="1"/>
  <c r="T62" i="30" s="1"/>
  <c r="U62" i="30" s="1"/>
  <c r="V62" i="30" s="1"/>
  <c r="W62" i="30" s="1"/>
  <c r="X62" i="30" s="1"/>
  <c r="Y62" i="30" s="1"/>
  <c r="Z62" i="30" s="1"/>
  <c r="AA62" i="30" s="1"/>
  <c r="AB62" i="30" s="1"/>
  <c r="AC62" i="30" s="1"/>
  <c r="AD62" i="30" s="1"/>
  <c r="AE62" i="30" s="1"/>
  <c r="AF62" i="30" s="1"/>
  <c r="AG62" i="30" s="1"/>
  <c r="AH62" i="30" s="1"/>
  <c r="AI62" i="30" s="1"/>
  <c r="AJ62" i="30" s="1"/>
  <c r="AK62" i="30" s="1"/>
  <c r="AL62" i="30" s="1"/>
  <c r="AM62" i="30" s="1"/>
  <c r="AN62" i="30" s="1"/>
  <c r="AO62" i="30" s="1"/>
  <c r="AP62" i="30" s="1"/>
  <c r="AQ62" i="30" s="1"/>
  <c r="AR62" i="30" s="1"/>
  <c r="AL84" i="36"/>
  <c r="AK84" i="36"/>
  <c r="AJ84" i="36"/>
  <c r="AI84" i="36"/>
  <c r="AH84" i="36"/>
  <c r="AG84" i="36"/>
  <c r="AF84" i="36"/>
  <c r="AE84" i="36"/>
  <c r="AD84" i="36"/>
  <c r="AC84" i="36"/>
  <c r="AB84" i="36"/>
  <c r="AA84" i="36"/>
  <c r="Z84" i="36"/>
  <c r="Y84" i="36"/>
  <c r="X84" i="36"/>
  <c r="W84" i="36"/>
  <c r="V84" i="36"/>
  <c r="U84" i="36"/>
  <c r="T84" i="36"/>
  <c r="S84" i="36"/>
  <c r="R84" i="36"/>
  <c r="Q84" i="36"/>
  <c r="P84" i="36"/>
  <c r="O84" i="36"/>
  <c r="N84" i="36"/>
  <c r="M84" i="36"/>
  <c r="L84" i="36"/>
  <c r="K84" i="36"/>
  <c r="J84" i="36"/>
  <c r="I84" i="36"/>
  <c r="H84" i="36"/>
  <c r="G84" i="36"/>
  <c r="F84" i="36"/>
  <c r="E84" i="36"/>
  <c r="AL83" i="36"/>
  <c r="AK83" i="36"/>
  <c r="AJ83" i="36"/>
  <c r="AI83" i="36"/>
  <c r="AH83" i="36"/>
  <c r="AG83" i="36"/>
  <c r="AF83" i="36"/>
  <c r="AE83" i="36"/>
  <c r="AD83" i="36"/>
  <c r="AC83" i="36"/>
  <c r="AB83" i="36"/>
  <c r="AA83" i="36"/>
  <c r="Z83" i="36"/>
  <c r="Y83" i="36"/>
  <c r="X83" i="36"/>
  <c r="W83" i="36"/>
  <c r="V83" i="36"/>
  <c r="U83" i="36"/>
  <c r="T83" i="36"/>
  <c r="S83" i="36"/>
  <c r="R83" i="36"/>
  <c r="Q83" i="36"/>
  <c r="P83" i="36"/>
  <c r="O83" i="36"/>
  <c r="N83" i="36"/>
  <c r="M83" i="36"/>
  <c r="L83" i="36"/>
  <c r="K83" i="36"/>
  <c r="J83" i="36"/>
  <c r="I83" i="36"/>
  <c r="H83" i="36"/>
  <c r="G83" i="36"/>
  <c r="F83" i="36"/>
  <c r="E83" i="36"/>
  <c r="D84" i="36"/>
  <c r="D83" i="36"/>
  <c r="AL81" i="36"/>
  <c r="AK81" i="36"/>
  <c r="AJ81" i="36"/>
  <c r="AI81" i="36"/>
  <c r="AH81" i="36"/>
  <c r="AG81" i="36"/>
  <c r="AF81" i="36"/>
  <c r="AE81" i="36"/>
  <c r="AD81" i="36"/>
  <c r="AC81" i="36"/>
  <c r="AB81" i="36"/>
  <c r="AA81" i="36"/>
  <c r="Z81" i="36"/>
  <c r="Y81" i="36"/>
  <c r="X81" i="36"/>
  <c r="W81" i="36"/>
  <c r="V81" i="36"/>
  <c r="U81" i="36"/>
  <c r="T81" i="36"/>
  <c r="S81" i="36"/>
  <c r="R81" i="36"/>
  <c r="Q81" i="36"/>
  <c r="P81" i="36"/>
  <c r="O81" i="36"/>
  <c r="N81" i="36"/>
  <c r="M81" i="36"/>
  <c r="L81" i="36"/>
  <c r="K81" i="36"/>
  <c r="J81" i="36"/>
  <c r="I81" i="36"/>
  <c r="H81" i="36"/>
  <c r="G81" i="36"/>
  <c r="F81" i="36"/>
  <c r="E81" i="36"/>
  <c r="D81" i="36"/>
  <c r="M59" i="30" s="1"/>
  <c r="N59" i="30" s="1"/>
  <c r="O59" i="30" s="1"/>
  <c r="P59" i="30" s="1"/>
  <c r="Q59" i="30" s="1"/>
  <c r="R59" i="30" s="1"/>
  <c r="S59" i="30" s="1"/>
  <c r="T59" i="30" s="1"/>
  <c r="U59" i="30" s="1"/>
  <c r="V59" i="30" s="1"/>
  <c r="W59" i="30" s="1"/>
  <c r="X59" i="30" s="1"/>
  <c r="Y59" i="30" s="1"/>
  <c r="Z59" i="30" s="1"/>
  <c r="AA59" i="30" s="1"/>
  <c r="AB59" i="30" s="1"/>
  <c r="AC59" i="30" s="1"/>
  <c r="AD59" i="30" s="1"/>
  <c r="AE59" i="30" s="1"/>
  <c r="AF59" i="30" s="1"/>
  <c r="AG59" i="30" s="1"/>
  <c r="AH59" i="30" s="1"/>
  <c r="AI59" i="30" s="1"/>
  <c r="AJ59" i="30" s="1"/>
  <c r="AK59" i="30" s="1"/>
  <c r="AL59" i="30" s="1"/>
  <c r="AM59" i="30" s="1"/>
  <c r="AN59" i="30" s="1"/>
  <c r="AO59" i="30" s="1"/>
  <c r="AP59" i="30" s="1"/>
  <c r="AQ59" i="30" s="1"/>
  <c r="AR59" i="30" s="1"/>
  <c r="M48" i="30"/>
  <c r="N48" i="30" s="1"/>
  <c r="O48" i="30" s="1"/>
  <c r="P48" i="30" s="1"/>
  <c r="Q48" i="30" s="1"/>
  <c r="R48" i="30" s="1"/>
  <c r="S48" i="30" s="1"/>
  <c r="T48" i="30" s="1"/>
  <c r="U48" i="30" s="1"/>
  <c r="V48" i="30" s="1"/>
  <c r="W48" i="30" s="1"/>
  <c r="X48" i="30" s="1"/>
  <c r="Y48" i="30" s="1"/>
  <c r="Z48" i="30" s="1"/>
  <c r="AA48" i="30" s="1"/>
  <c r="AB48" i="30" s="1"/>
  <c r="AC48" i="30" s="1"/>
  <c r="AD48" i="30" s="1"/>
  <c r="AE48" i="30" s="1"/>
  <c r="AF48" i="30" s="1"/>
  <c r="AG48" i="30" s="1"/>
  <c r="AH48" i="30" s="1"/>
  <c r="AI48" i="30" s="1"/>
  <c r="AJ48" i="30" s="1"/>
  <c r="AK48" i="30" s="1"/>
  <c r="AL48" i="30" s="1"/>
  <c r="AM48" i="30" s="1"/>
  <c r="AN48" i="30" s="1"/>
  <c r="AO48" i="30" s="1"/>
  <c r="AP48" i="30" s="1"/>
  <c r="AQ48" i="30" s="1"/>
  <c r="AR48" i="30" s="1"/>
  <c r="M45" i="30"/>
  <c r="N45" i="30" s="1"/>
  <c r="O45" i="30" s="1"/>
  <c r="P45" i="30" s="1"/>
  <c r="Q45" i="30" s="1"/>
  <c r="R45" i="30" s="1"/>
  <c r="S45" i="30" s="1"/>
  <c r="T45" i="30" s="1"/>
  <c r="U45" i="30" s="1"/>
  <c r="V45" i="30" s="1"/>
  <c r="W45" i="30" s="1"/>
  <c r="X45" i="30" s="1"/>
  <c r="Y45" i="30" s="1"/>
  <c r="Z45" i="30" s="1"/>
  <c r="AA45" i="30" s="1"/>
  <c r="AB45" i="30" s="1"/>
  <c r="AC45" i="30" s="1"/>
  <c r="AD45" i="30" s="1"/>
  <c r="AE45" i="30" s="1"/>
  <c r="AF45" i="30" s="1"/>
  <c r="AG45" i="30" s="1"/>
  <c r="AH45" i="30" s="1"/>
  <c r="AI45" i="30" s="1"/>
  <c r="AJ45" i="30" s="1"/>
  <c r="AK45" i="30" s="1"/>
  <c r="AL45" i="30" s="1"/>
  <c r="AM45" i="30" s="1"/>
  <c r="AN45" i="30" s="1"/>
  <c r="AO45" i="30" s="1"/>
  <c r="AP45" i="30" s="1"/>
  <c r="AQ45" i="30" s="1"/>
  <c r="AR45" i="30" s="1"/>
  <c r="AL63" i="36"/>
  <c r="AK63" i="36"/>
  <c r="AJ63" i="36"/>
  <c r="AI63" i="36"/>
  <c r="AH63" i="36"/>
  <c r="AG63" i="36"/>
  <c r="AF63" i="36"/>
  <c r="AE63" i="36"/>
  <c r="AD63" i="36"/>
  <c r="AC63" i="36"/>
  <c r="AB63" i="36"/>
  <c r="AA63" i="36"/>
  <c r="Z63" i="36"/>
  <c r="Y63" i="36"/>
  <c r="X63" i="36"/>
  <c r="W63" i="36"/>
  <c r="V63" i="36"/>
  <c r="U63" i="36"/>
  <c r="T63" i="36"/>
  <c r="S63" i="36"/>
  <c r="R63" i="36"/>
  <c r="Q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D63" i="36"/>
  <c r="AL47" i="36"/>
  <c r="AK47" i="36"/>
  <c r="AJ47" i="36"/>
  <c r="AI47" i="36"/>
  <c r="AH47" i="36"/>
  <c r="AG47" i="36"/>
  <c r="AF47" i="36"/>
  <c r="AE47" i="36"/>
  <c r="AD47" i="36"/>
  <c r="AC47" i="36"/>
  <c r="AB47" i="36"/>
  <c r="AA47" i="36"/>
  <c r="Z47" i="36"/>
  <c r="Y47" i="36"/>
  <c r="X47" i="36"/>
  <c r="W47" i="36"/>
  <c r="V47" i="36"/>
  <c r="U47" i="36"/>
  <c r="T47" i="36"/>
  <c r="S47" i="36"/>
  <c r="R47" i="36"/>
  <c r="Q47" i="36"/>
  <c r="P47" i="36"/>
  <c r="O47" i="36"/>
  <c r="N47" i="36"/>
  <c r="M47" i="36"/>
  <c r="L47" i="36"/>
  <c r="K47" i="36"/>
  <c r="J47" i="36"/>
  <c r="I47" i="36"/>
  <c r="H47" i="36"/>
  <c r="G47" i="36"/>
  <c r="F47" i="36"/>
  <c r="E47" i="36"/>
  <c r="AL46" i="36"/>
  <c r="AK46" i="36"/>
  <c r="AJ46" i="36"/>
  <c r="AI46" i="36"/>
  <c r="AH46" i="36"/>
  <c r="AG46" i="36"/>
  <c r="AF46" i="36"/>
  <c r="AE46" i="36"/>
  <c r="AD46" i="36"/>
  <c r="AC46" i="36"/>
  <c r="AB46" i="36"/>
  <c r="AA46" i="36"/>
  <c r="Z46" i="36"/>
  <c r="Y46" i="36"/>
  <c r="X46" i="36"/>
  <c r="W46" i="36"/>
  <c r="V46" i="36"/>
  <c r="U46" i="36"/>
  <c r="T46" i="36"/>
  <c r="S46" i="36"/>
  <c r="R46" i="36"/>
  <c r="Q46" i="36"/>
  <c r="P46" i="36"/>
  <c r="O46" i="36"/>
  <c r="N46" i="36"/>
  <c r="M46" i="36"/>
  <c r="L46" i="36"/>
  <c r="K46" i="36"/>
  <c r="J46" i="36"/>
  <c r="I46" i="36"/>
  <c r="H46" i="36"/>
  <c r="G46" i="36"/>
  <c r="M47" i="30" s="1"/>
  <c r="N47" i="30" s="1"/>
  <c r="O47" i="30" s="1"/>
  <c r="P47" i="30" s="1"/>
  <c r="Q47" i="30" s="1"/>
  <c r="R47" i="30" s="1"/>
  <c r="S47" i="30" s="1"/>
  <c r="T47" i="30" s="1"/>
  <c r="U47" i="30" s="1"/>
  <c r="V47" i="30" s="1"/>
  <c r="W47" i="30" s="1"/>
  <c r="X47" i="30" s="1"/>
  <c r="Y47" i="30" s="1"/>
  <c r="Z47" i="30" s="1"/>
  <c r="AA47" i="30" s="1"/>
  <c r="AB47" i="30" s="1"/>
  <c r="AC47" i="30" s="1"/>
  <c r="AD47" i="30" s="1"/>
  <c r="AE47" i="30" s="1"/>
  <c r="AF47" i="30" s="1"/>
  <c r="AG47" i="30" s="1"/>
  <c r="AH47" i="30" s="1"/>
  <c r="AI47" i="30" s="1"/>
  <c r="AJ47" i="30" s="1"/>
  <c r="AK47" i="30" s="1"/>
  <c r="AL47" i="30" s="1"/>
  <c r="AM47" i="30" s="1"/>
  <c r="AN47" i="30" s="1"/>
  <c r="AO47" i="30" s="1"/>
  <c r="AP47" i="30" s="1"/>
  <c r="AQ47" i="30" s="1"/>
  <c r="AR47" i="30" s="1"/>
  <c r="F46" i="36"/>
  <c r="E46" i="36"/>
  <c r="D47" i="36"/>
  <c r="D46" i="36"/>
  <c r="AL14" i="36"/>
  <c r="AK14" i="36"/>
  <c r="AJ14" i="36"/>
  <c r="AI14" i="36"/>
  <c r="AH14" i="36"/>
  <c r="AG14" i="36"/>
  <c r="AF14" i="36"/>
  <c r="AE14" i="36"/>
  <c r="AD14" i="36"/>
  <c r="AC14" i="36"/>
  <c r="AB14" i="36"/>
  <c r="AA14" i="36"/>
  <c r="Z14" i="36"/>
  <c r="Y14" i="36"/>
  <c r="X14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M16" i="30" s="1"/>
  <c r="F14" i="36"/>
  <c r="E14" i="36"/>
  <c r="D14" i="36"/>
  <c r="D13" i="36"/>
  <c r="AL44" i="36"/>
  <c r="AK44" i="36"/>
  <c r="AJ44" i="36"/>
  <c r="AI44" i="36"/>
  <c r="AH44" i="36"/>
  <c r="AG44" i="36"/>
  <c r="AF44" i="36"/>
  <c r="AE44" i="36"/>
  <c r="AD44" i="36"/>
  <c r="AC44" i="36"/>
  <c r="AB44" i="36"/>
  <c r="AA44" i="36"/>
  <c r="Z44" i="36"/>
  <c r="Y44" i="36"/>
  <c r="X44" i="36"/>
  <c r="W44" i="36"/>
  <c r="V44" i="36"/>
  <c r="U44" i="36"/>
  <c r="T44" i="36"/>
  <c r="S44" i="36"/>
  <c r="R44" i="36"/>
  <c r="Q44" i="36"/>
  <c r="P44" i="36"/>
  <c r="O44" i="36"/>
  <c r="N44" i="36"/>
  <c r="M44" i="36"/>
  <c r="L44" i="36"/>
  <c r="K44" i="36"/>
  <c r="J44" i="36"/>
  <c r="I44" i="36"/>
  <c r="H44" i="36"/>
  <c r="G44" i="36"/>
  <c r="F44" i="36"/>
  <c r="E44" i="36"/>
  <c r="D44" i="36"/>
  <c r="L15" i="30"/>
  <c r="K15" i="30"/>
  <c r="J15" i="30"/>
  <c r="I15" i="30"/>
  <c r="AL27" i="36"/>
  <c r="AK27" i="36"/>
  <c r="AJ27" i="36"/>
  <c r="AI27" i="36"/>
  <c r="AH27" i="36"/>
  <c r="AG27" i="36"/>
  <c r="AF27" i="36"/>
  <c r="AE27" i="36"/>
  <c r="AD27" i="36"/>
  <c r="AC27" i="36"/>
  <c r="AB27" i="36"/>
  <c r="AA27" i="36"/>
  <c r="Z27" i="36"/>
  <c r="Y27" i="36"/>
  <c r="X27" i="36"/>
  <c r="W27" i="36"/>
  <c r="V27" i="36"/>
  <c r="U27" i="36"/>
  <c r="T27" i="36"/>
  <c r="S27" i="36"/>
  <c r="R27" i="36"/>
  <c r="Q27" i="36"/>
  <c r="P27" i="36"/>
  <c r="O27" i="36"/>
  <c r="N27" i="36"/>
  <c r="M27" i="36"/>
  <c r="L27" i="36"/>
  <c r="K27" i="36"/>
  <c r="J27" i="36"/>
  <c r="I27" i="36"/>
  <c r="H27" i="36"/>
  <c r="G27" i="36"/>
  <c r="F27" i="36"/>
  <c r="E27" i="36"/>
  <c r="D27" i="36"/>
  <c r="AL11" i="36"/>
  <c r="AK11" i="36"/>
  <c r="AJ11" i="36"/>
  <c r="AI11" i="36"/>
  <c r="AH11" i="36"/>
  <c r="AG11" i="36"/>
  <c r="AF11" i="36"/>
  <c r="AE11" i="36"/>
  <c r="AD11" i="36"/>
  <c r="AC11" i="36"/>
  <c r="AB11" i="36"/>
  <c r="AA11" i="36"/>
  <c r="Z11" i="36"/>
  <c r="Y11" i="36"/>
  <c r="X11" i="36"/>
  <c r="W11" i="36"/>
  <c r="V11" i="36"/>
  <c r="U11" i="36"/>
  <c r="T11" i="36"/>
  <c r="S11" i="36"/>
  <c r="R11" i="36"/>
  <c r="Q11" i="36"/>
  <c r="P11" i="36"/>
  <c r="O11" i="36"/>
  <c r="N11" i="36"/>
  <c r="M11" i="36"/>
  <c r="L11" i="36"/>
  <c r="K11" i="36"/>
  <c r="J11" i="36"/>
  <c r="I11" i="36"/>
  <c r="H11" i="36"/>
  <c r="G11" i="36"/>
  <c r="F11" i="36"/>
  <c r="E11" i="36"/>
  <c r="D11" i="36"/>
  <c r="AL13" i="36"/>
  <c r="AK13" i="36"/>
  <c r="AJ13" i="36"/>
  <c r="AI13" i="36"/>
  <c r="AH13" i="36"/>
  <c r="AG13" i="36"/>
  <c r="AF13" i="36"/>
  <c r="AE13" i="36"/>
  <c r="AD13" i="36"/>
  <c r="AC13" i="36"/>
  <c r="AB13" i="36"/>
  <c r="AA13" i="36"/>
  <c r="Z13" i="36"/>
  <c r="Y13" i="36"/>
  <c r="X13" i="36"/>
  <c r="W13" i="36"/>
  <c r="V13" i="36"/>
  <c r="U13" i="36"/>
  <c r="T13" i="36"/>
  <c r="S13" i="36"/>
  <c r="R13" i="36"/>
  <c r="Q13" i="36"/>
  <c r="P13" i="36"/>
  <c r="O13" i="36"/>
  <c r="N13" i="36"/>
  <c r="M13" i="36"/>
  <c r="L13" i="36"/>
  <c r="K13" i="36"/>
  <c r="J13" i="36"/>
  <c r="I13" i="36"/>
  <c r="H13" i="36"/>
  <c r="G13" i="36"/>
  <c r="M15" i="30" s="1"/>
  <c r="F13" i="36"/>
  <c r="E13" i="36"/>
  <c r="K18" i="30"/>
  <c r="L18" i="30"/>
  <c r="J18" i="30"/>
  <c r="I18" i="30"/>
  <c r="L16" i="30"/>
  <c r="K16" i="30"/>
  <c r="J16" i="30"/>
  <c r="I16" i="30"/>
  <c r="E70" i="30"/>
  <c r="E69" i="30"/>
  <c r="L4" i="30"/>
  <c r="K4" i="30"/>
  <c r="J4" i="30"/>
  <c r="I4" i="30"/>
  <c r="P47" i="32" l="1" a="1"/>
  <c r="P47" i="32" s="1"/>
  <c r="M61" i="30"/>
  <c r="N61" i="30" s="1"/>
  <c r="O61" i="30" s="1"/>
  <c r="P61" i="30" s="1"/>
  <c r="Q61" i="30" s="1"/>
  <c r="R61" i="30" s="1"/>
  <c r="S61" i="30" s="1"/>
  <c r="T61" i="30" s="1"/>
  <c r="U61" i="30" s="1"/>
  <c r="V61" i="30" s="1"/>
  <c r="W61" i="30" s="1"/>
  <c r="X61" i="30" s="1"/>
  <c r="Y61" i="30" s="1"/>
  <c r="Z61" i="30" s="1"/>
  <c r="AA61" i="30" s="1"/>
  <c r="AB61" i="30" s="1"/>
  <c r="AC61" i="30" s="1"/>
  <c r="AD61" i="30" s="1"/>
  <c r="AE61" i="30" s="1"/>
  <c r="AF61" i="30" s="1"/>
  <c r="AG61" i="30" s="1"/>
  <c r="AH61" i="30" s="1"/>
  <c r="AI61" i="30" s="1"/>
  <c r="AJ61" i="30" s="1"/>
  <c r="AK61" i="30" s="1"/>
  <c r="AL61" i="30" s="1"/>
  <c r="AM61" i="30" s="1"/>
  <c r="AN61" i="30" s="1"/>
  <c r="AO61" i="30" s="1"/>
  <c r="AP61" i="30" s="1"/>
  <c r="AQ61" i="30" s="1"/>
  <c r="AR61" i="30" s="1"/>
  <c r="N15" i="30"/>
  <c r="O15" i="30" s="1"/>
  <c r="P15" i="30" s="1"/>
  <c r="Q15" i="30" s="1"/>
  <c r="R15" i="30" s="1"/>
  <c r="S15" i="30" s="1"/>
  <c r="T15" i="30" s="1"/>
  <c r="U15" i="30" s="1"/>
  <c r="V15" i="30" s="1"/>
  <c r="W15" i="30" s="1"/>
  <c r="X15" i="30" s="1"/>
  <c r="Y15" i="30" s="1"/>
  <c r="Z15" i="30" s="1"/>
  <c r="AA15" i="30" s="1"/>
  <c r="AB15" i="30" s="1"/>
  <c r="AC15" i="30" s="1"/>
  <c r="AD15" i="30" s="1"/>
  <c r="AE15" i="30" s="1"/>
  <c r="AF15" i="30" s="1"/>
  <c r="AG15" i="30" s="1"/>
  <c r="AH15" i="30" s="1"/>
  <c r="AI15" i="30" s="1"/>
  <c r="AJ15" i="30" s="1"/>
  <c r="AK15" i="30" s="1"/>
  <c r="AL15" i="30" s="1"/>
  <c r="AM15" i="30" s="1"/>
  <c r="AN15" i="30" s="1"/>
  <c r="AO15" i="30" s="1"/>
  <c r="AP15" i="30" s="1"/>
  <c r="AQ15" i="30" s="1"/>
  <c r="AR15" i="30" s="1"/>
  <c r="M18" i="30"/>
  <c r="N18" i="30" s="1"/>
  <c r="O18" i="30" s="1"/>
  <c r="P18" i="30" s="1"/>
  <c r="Q18" i="30" s="1"/>
  <c r="R18" i="30" s="1"/>
  <c r="S18" i="30" s="1"/>
  <c r="T18" i="30" s="1"/>
  <c r="U18" i="30" s="1"/>
  <c r="V18" i="30" s="1"/>
  <c r="W18" i="30" s="1"/>
  <c r="X18" i="30" s="1"/>
  <c r="Y18" i="30" s="1"/>
  <c r="Z18" i="30" s="1"/>
  <c r="AA18" i="30" s="1"/>
  <c r="AB18" i="30" s="1"/>
  <c r="AC18" i="30" s="1"/>
  <c r="AD18" i="30" s="1"/>
  <c r="AE18" i="30" s="1"/>
  <c r="AF18" i="30" s="1"/>
  <c r="AG18" i="30" s="1"/>
  <c r="AH18" i="30" s="1"/>
  <c r="AI18" i="30" s="1"/>
  <c r="AJ18" i="30" s="1"/>
  <c r="AK18" i="30" s="1"/>
  <c r="AL18" i="30" s="1"/>
  <c r="AM18" i="30" s="1"/>
  <c r="AN18" i="30" s="1"/>
  <c r="AO18" i="30" s="1"/>
  <c r="AP18" i="30" s="1"/>
  <c r="AQ18" i="30" s="1"/>
  <c r="AR18" i="30" s="1"/>
  <c r="N16" i="30"/>
  <c r="O16" i="30" s="1"/>
  <c r="P16" i="30" s="1"/>
  <c r="Q16" i="30" s="1"/>
  <c r="R16" i="30" s="1"/>
  <c r="S16" i="30" s="1"/>
  <c r="T16" i="30" s="1"/>
  <c r="U16" i="30" s="1"/>
  <c r="V16" i="30" s="1"/>
  <c r="W16" i="30" s="1"/>
  <c r="X16" i="30" s="1"/>
  <c r="Y16" i="30" s="1"/>
  <c r="Z16" i="30" s="1"/>
  <c r="AA16" i="30" s="1"/>
  <c r="AB16" i="30" s="1"/>
  <c r="AC16" i="30" s="1"/>
  <c r="AD16" i="30" s="1"/>
  <c r="AE16" i="30" s="1"/>
  <c r="AF16" i="30" s="1"/>
  <c r="AG16" i="30" s="1"/>
  <c r="AH16" i="30" s="1"/>
  <c r="AI16" i="30" s="1"/>
  <c r="AJ16" i="30" s="1"/>
  <c r="AK16" i="30" s="1"/>
  <c r="AL16" i="30" s="1"/>
  <c r="AM16" i="30" s="1"/>
  <c r="AN16" i="30" s="1"/>
  <c r="AO16" i="30" s="1"/>
  <c r="AP16" i="30" s="1"/>
  <c r="AQ16" i="30" s="1"/>
  <c r="AR16" i="30" s="1"/>
  <c r="Q47" i="32" l="1" a="1"/>
  <c r="Q47" i="32" s="1"/>
  <c r="R47" i="32" a="1"/>
  <c r="R47" i="32" s="1"/>
  <c r="S47" i="32" l="1" a="1"/>
  <c r="S47" i="32" s="1"/>
  <c r="T47" i="32" l="1" a="1"/>
  <c r="T47" i="32" s="1"/>
  <c r="U47" i="32" l="1" a="1"/>
  <c r="U47" i="32" s="1"/>
  <c r="V47" i="32" s="1" a="1"/>
  <c r="V47" i="32" s="1"/>
  <c r="W47" i="32" l="1" a="1"/>
  <c r="W47" i="32" s="1"/>
  <c r="X47" i="32" l="1" a="1"/>
  <c r="X47" i="32" s="1"/>
  <c r="Y47" i="32" l="1" a="1"/>
  <c r="Y47" i="32" s="1"/>
  <c r="Z47" i="32" s="1" a="1"/>
  <c r="Z47" i="32" s="1"/>
  <c r="AA47" i="32" l="1" a="1"/>
  <c r="AA47" i="32" s="1"/>
  <c r="AB47" i="32" a="1"/>
  <c r="AB47" i="32" s="1"/>
  <c r="D5" i="17"/>
  <c r="C5" i="17"/>
  <c r="D4" i="17"/>
  <c r="C4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5" i="17"/>
  <c r="B4" i="17"/>
  <c r="B3" i="17"/>
  <c r="B2" i="17"/>
  <c r="E5" i="16"/>
  <c r="D5" i="16"/>
  <c r="C5" i="16"/>
  <c r="E4" i="16"/>
  <c r="D4" i="16"/>
  <c r="C4" i="16"/>
  <c r="D2" i="16"/>
  <c r="C2" i="16"/>
  <c r="B5" i="16"/>
  <c r="B4" i="16"/>
  <c r="B2" i="16"/>
  <c r="D2" i="15"/>
  <c r="C2" i="15"/>
  <c r="B2" i="15"/>
  <c r="D5" i="21"/>
  <c r="C5" i="21"/>
  <c r="D2" i="14"/>
  <c r="C2" i="14"/>
  <c r="B4" i="14"/>
  <c r="B2" i="14"/>
  <c r="AI6" i="21"/>
  <c r="AH6" i="21"/>
  <c r="AG6" i="21"/>
  <c r="AF6" i="21"/>
  <c r="AE6" i="21"/>
  <c r="AD6" i="21"/>
  <c r="AC6" i="21"/>
  <c r="AB6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C6" i="21"/>
  <c r="E4" i="21"/>
  <c r="D4" i="21"/>
  <c r="C4" i="21"/>
  <c r="B6" i="21"/>
  <c r="B5" i="21"/>
  <c r="B4" i="21"/>
  <c r="D2" i="21"/>
  <c r="C2" i="21"/>
  <c r="B2" i="21"/>
  <c r="E5" i="17"/>
  <c r="E4" i="17"/>
  <c r="N48" i="32" a="1"/>
  <c r="N48" i="32" s="1"/>
  <c r="N47" i="32" a="1"/>
  <c r="N47" i="32" s="1"/>
  <c r="M47" i="32"/>
  <c r="M48" i="32"/>
  <c r="E2" i="16"/>
  <c r="E2" i="15"/>
  <c r="M27" i="32"/>
  <c r="E2" i="14"/>
  <c r="E5" i="21"/>
  <c r="E2" i="21"/>
  <c r="M61" i="32"/>
  <c r="L61" i="32"/>
  <c r="K61" i="32"/>
  <c r="J61" i="32"/>
  <c r="M60" i="32"/>
  <c r="L60" i="32"/>
  <c r="K60" i="32"/>
  <c r="J60" i="32"/>
  <c r="M58" i="32"/>
  <c r="L58" i="32"/>
  <c r="K58" i="32"/>
  <c r="J58" i="32"/>
  <c r="J56" i="32"/>
  <c r="J55" i="32"/>
  <c r="J54" i="32"/>
  <c r="J43" i="32"/>
  <c r="J42" i="32"/>
  <c r="J41" i="32"/>
  <c r="I8" i="34"/>
  <c r="I7" i="34"/>
  <c r="I5" i="34"/>
  <c r="G13" i="34"/>
  <c r="H8" i="34"/>
  <c r="H7" i="34"/>
  <c r="H6" i="34"/>
  <c r="H5" i="34"/>
  <c r="G12" i="34"/>
  <c r="L62" i="30"/>
  <c r="K62" i="30"/>
  <c r="J62" i="30"/>
  <c r="I62" i="30"/>
  <c r="L59" i="30"/>
  <c r="K59" i="30"/>
  <c r="J59" i="30"/>
  <c r="I59" i="30"/>
  <c r="I45" i="30"/>
  <c r="I57" i="30"/>
  <c r="I56" i="30"/>
  <c r="I55" i="30"/>
  <c r="G27" i="35"/>
  <c r="G26" i="35"/>
  <c r="G24" i="35"/>
  <c r="F26" i="35"/>
  <c r="F29" i="35"/>
  <c r="F28" i="35"/>
  <c r="F27" i="35"/>
  <c r="F25" i="35"/>
  <c r="F24" i="35"/>
  <c r="B24" i="35"/>
  <c r="F23" i="35"/>
  <c r="F21" i="35"/>
  <c r="AC47" i="32" l="1" a="1"/>
  <c r="AC47" i="32" s="1"/>
  <c r="F4" i="17"/>
  <c r="F4" i="16"/>
  <c r="F5" i="16"/>
  <c r="F2" i="16"/>
  <c r="F2" i="15"/>
  <c r="F2" i="14"/>
  <c r="F5" i="21"/>
  <c r="F4" i="21"/>
  <c r="F2" i="21"/>
  <c r="F5" i="17" l="1"/>
  <c r="AD47" i="32" a="1"/>
  <c r="AD47" i="32" s="1"/>
  <c r="G4" i="16"/>
  <c r="G4" i="17"/>
  <c r="G5" i="17"/>
  <c r="G5" i="16"/>
  <c r="G2" i="16"/>
  <c r="G2" i="15"/>
  <c r="G2" i="14"/>
  <c r="G5" i="21"/>
  <c r="G4" i="21"/>
  <c r="H5" i="17" l="1"/>
  <c r="AE47" i="32" a="1"/>
  <c r="AE47" i="32" s="1"/>
  <c r="AF47" i="32" s="1" a="1"/>
  <c r="AF47" i="32" s="1"/>
  <c r="H4" i="16"/>
  <c r="H2" i="15"/>
  <c r="H2" i="21"/>
  <c r="G2" i="21"/>
  <c r="H4" i="17"/>
  <c r="I5" i="17"/>
  <c r="H5" i="16"/>
  <c r="H2" i="14"/>
  <c r="H5" i="21"/>
  <c r="H4" i="21"/>
  <c r="AG47" i="32" l="1" a="1"/>
  <c r="AG47" i="32" s="1"/>
  <c r="I4" i="16"/>
  <c r="I2" i="16"/>
  <c r="H2" i="16"/>
  <c r="I2" i="15"/>
  <c r="I4" i="21"/>
  <c r="I2" i="21"/>
  <c r="I4" i="17"/>
  <c r="J5" i="17"/>
  <c r="I5" i="16"/>
  <c r="J4" i="16"/>
  <c r="I2" i="14"/>
  <c r="I5" i="21"/>
  <c r="J4" i="21"/>
  <c r="AH47" i="32" l="1" a="1"/>
  <c r="AH47" i="32" s="1"/>
  <c r="J2" i="16"/>
  <c r="J2" i="15"/>
  <c r="J2" i="14"/>
  <c r="J2" i="21"/>
  <c r="K5" i="17"/>
  <c r="J4" i="17"/>
  <c r="J5" i="16"/>
  <c r="K4" i="16"/>
  <c r="K4" i="21"/>
  <c r="AI47" i="32" l="1" a="1"/>
  <c r="AI47" i="32" s="1"/>
  <c r="AJ47" i="32" s="1" a="1"/>
  <c r="AJ47" i="32" s="1"/>
  <c r="K5" i="16"/>
  <c r="K2" i="16"/>
  <c r="K2" i="15"/>
  <c r="K2" i="14"/>
  <c r="L4" i="21"/>
  <c r="K5" i="21"/>
  <c r="J5" i="21"/>
  <c r="K2" i="21"/>
  <c r="K4" i="17"/>
  <c r="L4" i="16"/>
  <c r="L2" i="15"/>
  <c r="M4" i="21"/>
  <c r="M5" i="17" l="1"/>
  <c r="L5" i="17"/>
  <c r="AK47" i="32" a="1"/>
  <c r="AK47" i="32" s="1"/>
  <c r="L5" i="16"/>
  <c r="M2" i="16"/>
  <c r="L2" i="16"/>
  <c r="L2" i="14"/>
  <c r="L5" i="21"/>
  <c r="L2" i="21"/>
  <c r="L4" i="17"/>
  <c r="N5" i="17"/>
  <c r="M4" i="16"/>
  <c r="M2" i="15"/>
  <c r="N4" i="21"/>
  <c r="AL47" i="32" l="1" a="1"/>
  <c r="AL47" i="32" s="1"/>
  <c r="AM47" i="32" s="1" a="1"/>
  <c r="AM47" i="32" s="1"/>
  <c r="N4" i="16"/>
  <c r="M5" i="16"/>
  <c r="N2" i="16"/>
  <c r="M2" i="14"/>
  <c r="N5" i="21"/>
  <c r="M5" i="21"/>
  <c r="M2" i="21"/>
  <c r="M4" i="17"/>
  <c r="O5" i="17"/>
  <c r="O4" i="16"/>
  <c r="N2" i="15"/>
  <c r="O5" i="21"/>
  <c r="O4" i="21"/>
  <c r="AN47" i="32" l="1" a="1"/>
  <c r="AN47" i="32" s="1"/>
  <c r="AO47" i="32" a="1"/>
  <c r="AO47" i="32" s="1"/>
  <c r="P4" i="16"/>
  <c r="N5" i="16"/>
  <c r="O2" i="16"/>
  <c r="P2" i="16"/>
  <c r="N2" i="14"/>
  <c r="P4" i="21"/>
  <c r="N2" i="21"/>
  <c r="N4" i="17"/>
  <c r="Q4" i="16"/>
  <c r="P5" i="21"/>
  <c r="Q4" i="21"/>
  <c r="L54" i="30"/>
  <c r="K54" i="30"/>
  <c r="J54" i="30"/>
  <c r="I54" i="30"/>
  <c r="L40" i="30"/>
  <c r="K40" i="30"/>
  <c r="J40" i="30"/>
  <c r="I40" i="30"/>
  <c r="F10" i="30"/>
  <c r="E10" i="30"/>
  <c r="D10" i="30"/>
  <c r="C10" i="30"/>
  <c r="K52" i="30"/>
  <c r="K38" i="30"/>
  <c r="B29" i="35"/>
  <c r="B28" i="35"/>
  <c r="B27" i="35"/>
  <c r="B26" i="35"/>
  <c r="B25" i="35"/>
  <c r="B21" i="35"/>
  <c r="C26" i="35" s="1"/>
  <c r="I42" i="30" s="1"/>
  <c r="Q5" i="17" l="1"/>
  <c r="P5" i="17"/>
  <c r="AP47" i="32" a="1"/>
  <c r="AP47" i="32" s="1"/>
  <c r="AQ47" i="32" a="1"/>
  <c r="AQ47" i="32" s="1"/>
  <c r="AR47" i="32" s="1" a="1"/>
  <c r="AR47" i="32" s="1"/>
  <c r="R4" i="16"/>
  <c r="Q2" i="16"/>
  <c r="P2" i="15"/>
  <c r="O2" i="15"/>
  <c r="O2" i="21"/>
  <c r="O4" i="17"/>
  <c r="S4" i="16"/>
  <c r="T4" i="16"/>
  <c r="Q5" i="21"/>
  <c r="R4" i="21"/>
  <c r="C24" i="35"/>
  <c r="I41" i="30" s="1"/>
  <c r="C27" i="35"/>
  <c r="I43" i="30" s="1"/>
  <c r="L48" i="30" s="1"/>
  <c r="L47" i="30"/>
  <c r="K47" i="30"/>
  <c r="J47" i="30"/>
  <c r="I47" i="30"/>
  <c r="K48" i="30"/>
  <c r="J48" i="30"/>
  <c r="J45" i="30"/>
  <c r="L45" i="30"/>
  <c r="K45" i="30"/>
  <c r="C8" i="34"/>
  <c r="C7" i="34"/>
  <c r="C5" i="34"/>
  <c r="B12" i="34"/>
  <c r="G40" i="32"/>
  <c r="E18" i="33"/>
  <c r="E10" i="33"/>
  <c r="D20" i="33"/>
  <c r="D18" i="33"/>
  <c r="D10" i="33"/>
  <c r="L1" i="32"/>
  <c r="F14" i="32"/>
  <c r="E14" i="32"/>
  <c r="D14" i="32"/>
  <c r="C14" i="32"/>
  <c r="F13" i="32"/>
  <c r="E13" i="32"/>
  <c r="D13" i="32"/>
  <c r="C13" i="32"/>
  <c r="F12" i="32"/>
  <c r="E12" i="32"/>
  <c r="D12" i="32"/>
  <c r="C12" i="32"/>
  <c r="F11" i="32"/>
  <c r="E11" i="32"/>
  <c r="D11" i="32"/>
  <c r="C11" i="32"/>
  <c r="F10" i="32"/>
  <c r="E10" i="32"/>
  <c r="D10" i="32"/>
  <c r="C10" i="32"/>
  <c r="R5" i="17" l="1"/>
  <c r="AS47" i="32" a="1"/>
  <c r="AS47" i="32" s="1"/>
  <c r="O5" i="16"/>
  <c r="R2" i="16"/>
  <c r="Q2" i="15"/>
  <c r="P2" i="14"/>
  <c r="O2" i="14"/>
  <c r="P2" i="21"/>
  <c r="S5" i="17"/>
  <c r="P4" i="17"/>
  <c r="U4" i="16"/>
  <c r="V4" i="16"/>
  <c r="S4" i="21"/>
  <c r="I48" i="30"/>
  <c r="C18" i="32"/>
  <c r="C9" i="32" s="1"/>
  <c r="D18" i="32"/>
  <c r="D9" i="32" s="1"/>
  <c r="E18" i="32"/>
  <c r="E9" i="32" s="1"/>
  <c r="F18" i="32"/>
  <c r="F9" i="32" s="1"/>
  <c r="M32" i="30"/>
  <c r="P5" i="16" l="1"/>
  <c r="S2" i="16"/>
  <c r="R2" i="15"/>
  <c r="Q2" i="14"/>
  <c r="S5" i="21"/>
  <c r="R5" i="21"/>
  <c r="Q2" i="21"/>
  <c r="T5" i="17"/>
  <c r="Q4" i="17"/>
  <c r="W4" i="16"/>
  <c r="X4" i="16"/>
  <c r="S2" i="15"/>
  <c r="T4" i="21"/>
  <c r="R2" i="21"/>
  <c r="E15" i="32"/>
  <c r="L53" i="32" s="1"/>
  <c r="L33" i="32"/>
  <c r="D15" i="32"/>
  <c r="K53" i="32" s="1"/>
  <c r="K33" i="32"/>
  <c r="J33" i="32"/>
  <c r="C15" i="32"/>
  <c r="J53" i="32" s="1"/>
  <c r="F15" i="32"/>
  <c r="M53" i="32" s="1"/>
  <c r="M33" i="32"/>
  <c r="L14" i="30"/>
  <c r="K14" i="30"/>
  <c r="J14" i="30"/>
  <c r="AJ77" i="31"/>
  <c r="AI77" i="31"/>
  <c r="AH77" i="31"/>
  <c r="AG77" i="31"/>
  <c r="AF77" i="31"/>
  <c r="AE77" i="31"/>
  <c r="AD77" i="31"/>
  <c r="AC77" i="31"/>
  <c r="AB77" i="31"/>
  <c r="AA77" i="31"/>
  <c r="Z77" i="31"/>
  <c r="Y77" i="31"/>
  <c r="X77" i="31"/>
  <c r="W77" i="31"/>
  <c r="V77" i="31"/>
  <c r="U77" i="31"/>
  <c r="T77" i="31"/>
  <c r="S77" i="31"/>
  <c r="R77" i="31"/>
  <c r="Q77" i="31"/>
  <c r="P77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B77" i="31"/>
  <c r="AJ76" i="31"/>
  <c r="AI76" i="31"/>
  <c r="AH76" i="31"/>
  <c r="AG76" i="31"/>
  <c r="AF76" i="31"/>
  <c r="AE76" i="31"/>
  <c r="AD76" i="31"/>
  <c r="AC76" i="31"/>
  <c r="AB76" i="31"/>
  <c r="AA76" i="31"/>
  <c r="Z76" i="31"/>
  <c r="Y76" i="31"/>
  <c r="X76" i="31"/>
  <c r="W76" i="31"/>
  <c r="V76" i="31"/>
  <c r="U76" i="31"/>
  <c r="T76" i="31"/>
  <c r="S76" i="31"/>
  <c r="R76" i="31"/>
  <c r="Q76" i="31"/>
  <c r="P76" i="31"/>
  <c r="O76" i="31"/>
  <c r="N76" i="31"/>
  <c r="M76" i="31"/>
  <c r="L76" i="31"/>
  <c r="K76" i="31"/>
  <c r="J76" i="31"/>
  <c r="I76" i="31"/>
  <c r="H76" i="31"/>
  <c r="G76" i="31"/>
  <c r="F76" i="31"/>
  <c r="E76" i="31"/>
  <c r="D76" i="31"/>
  <c r="B76" i="31"/>
  <c r="AJ75" i="31"/>
  <c r="AI75" i="31"/>
  <c r="AH75" i="31"/>
  <c r="AG75" i="31"/>
  <c r="AF75" i="31"/>
  <c r="AE75" i="31"/>
  <c r="AD75" i="31"/>
  <c r="AC75" i="31"/>
  <c r="AB75" i="31"/>
  <c r="AA75" i="31"/>
  <c r="Z75" i="31"/>
  <c r="Y75" i="31"/>
  <c r="X75" i="31"/>
  <c r="W75" i="31"/>
  <c r="V75" i="31"/>
  <c r="U75" i="31"/>
  <c r="T75" i="31"/>
  <c r="S75" i="31"/>
  <c r="R75" i="31"/>
  <c r="Q75" i="3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B75" i="31"/>
  <c r="AJ74" i="31"/>
  <c r="AI74" i="31"/>
  <c r="AH74" i="31"/>
  <c r="AG74" i="31"/>
  <c r="AF74" i="31"/>
  <c r="AE74" i="31"/>
  <c r="AD74" i="31"/>
  <c r="AC74" i="31"/>
  <c r="AB74" i="31"/>
  <c r="AA74" i="31"/>
  <c r="Z74" i="31"/>
  <c r="Y74" i="31"/>
  <c r="X74" i="31"/>
  <c r="W74" i="31"/>
  <c r="V74" i="31"/>
  <c r="U74" i="31"/>
  <c r="T74" i="31"/>
  <c r="S74" i="31"/>
  <c r="R74" i="31"/>
  <c r="Q74" i="3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B74" i="31"/>
  <c r="AJ73" i="31"/>
  <c r="AI73" i="31"/>
  <c r="AH73" i="31"/>
  <c r="AG73" i="31"/>
  <c r="AF73" i="31"/>
  <c r="AE73" i="31"/>
  <c r="AD73" i="31"/>
  <c r="AC73" i="31"/>
  <c r="AB73" i="31"/>
  <c r="AA73" i="31"/>
  <c r="Z73" i="31"/>
  <c r="Y73" i="31"/>
  <c r="X73" i="31"/>
  <c r="W73" i="31"/>
  <c r="V73" i="31"/>
  <c r="U73" i="31"/>
  <c r="T73" i="31"/>
  <c r="S73" i="31"/>
  <c r="R73" i="31"/>
  <c r="Q73" i="31"/>
  <c r="P73" i="31"/>
  <c r="O73" i="31"/>
  <c r="N73" i="31"/>
  <c r="M73" i="31"/>
  <c r="L73" i="31"/>
  <c r="K73" i="31"/>
  <c r="J73" i="31"/>
  <c r="I73" i="31"/>
  <c r="H73" i="31"/>
  <c r="G73" i="31"/>
  <c r="F73" i="31"/>
  <c r="E73" i="31"/>
  <c r="D73" i="31"/>
  <c r="B73" i="31"/>
  <c r="AJ72" i="31"/>
  <c r="AI72" i="31"/>
  <c r="AH72" i="31"/>
  <c r="AG72" i="31"/>
  <c r="AF72" i="31"/>
  <c r="AE72" i="31"/>
  <c r="AD72" i="31"/>
  <c r="AC72" i="31"/>
  <c r="AB72" i="31"/>
  <c r="AA72" i="31"/>
  <c r="Z72" i="31"/>
  <c r="Y72" i="31"/>
  <c r="X72" i="31"/>
  <c r="W72" i="31"/>
  <c r="V72" i="31"/>
  <c r="U72" i="31"/>
  <c r="T72" i="31"/>
  <c r="S72" i="31"/>
  <c r="R72" i="31"/>
  <c r="Q72" i="31"/>
  <c r="P72" i="31"/>
  <c r="O72" i="31"/>
  <c r="N72" i="31"/>
  <c r="M72" i="31"/>
  <c r="L72" i="31"/>
  <c r="K72" i="31"/>
  <c r="J72" i="31"/>
  <c r="I72" i="31"/>
  <c r="H72" i="31"/>
  <c r="G72" i="31"/>
  <c r="F72" i="31"/>
  <c r="E72" i="31"/>
  <c r="D72" i="31"/>
  <c r="B72" i="31"/>
  <c r="AJ71" i="31"/>
  <c r="AI71" i="31"/>
  <c r="AH71" i="31"/>
  <c r="AG71" i="31"/>
  <c r="AF71" i="31"/>
  <c r="AE71" i="31"/>
  <c r="AD71" i="31"/>
  <c r="AC71" i="31"/>
  <c r="AB71" i="31"/>
  <c r="AA71" i="31"/>
  <c r="Z71" i="31"/>
  <c r="Y71" i="31"/>
  <c r="X71" i="31"/>
  <c r="W71" i="31"/>
  <c r="V71" i="31"/>
  <c r="U71" i="31"/>
  <c r="T71" i="31"/>
  <c r="S71" i="31"/>
  <c r="R71" i="31"/>
  <c r="Q71" i="31"/>
  <c r="P71" i="31"/>
  <c r="O71" i="31"/>
  <c r="N71" i="31"/>
  <c r="M71" i="31"/>
  <c r="L71" i="31"/>
  <c r="K71" i="31"/>
  <c r="J71" i="31"/>
  <c r="I71" i="31"/>
  <c r="H71" i="31"/>
  <c r="G71" i="31"/>
  <c r="F71" i="31"/>
  <c r="E71" i="31"/>
  <c r="D71" i="31"/>
  <c r="B71" i="31"/>
  <c r="AJ70" i="31"/>
  <c r="AI70" i="31"/>
  <c r="AH70" i="31"/>
  <c r="AG70" i="31"/>
  <c r="AF70" i="31"/>
  <c r="AE70" i="31"/>
  <c r="AD70" i="31"/>
  <c r="AC70" i="31"/>
  <c r="AB70" i="31"/>
  <c r="AA70" i="31"/>
  <c r="Z70" i="31"/>
  <c r="Y70" i="31"/>
  <c r="X70" i="31"/>
  <c r="W70" i="31"/>
  <c r="V70" i="31"/>
  <c r="U70" i="31"/>
  <c r="T70" i="31"/>
  <c r="S70" i="31"/>
  <c r="R70" i="31"/>
  <c r="Q70" i="3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B70" i="31"/>
  <c r="AJ69" i="31"/>
  <c r="AI69" i="31"/>
  <c r="AH69" i="31"/>
  <c r="AG69" i="31"/>
  <c r="AF69" i="31"/>
  <c r="AE69" i="31"/>
  <c r="AD69" i="31"/>
  <c r="AC69" i="31"/>
  <c r="AB69" i="31"/>
  <c r="AA69" i="31"/>
  <c r="Z69" i="31"/>
  <c r="Y69" i="31"/>
  <c r="X69" i="31"/>
  <c r="W69" i="31"/>
  <c r="V69" i="31"/>
  <c r="U69" i="31"/>
  <c r="T69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B69" i="31"/>
  <c r="AJ68" i="31"/>
  <c r="AI68" i="31"/>
  <c r="AH68" i="31"/>
  <c r="AG68" i="31"/>
  <c r="AF68" i="31"/>
  <c r="AE68" i="31"/>
  <c r="AD68" i="31"/>
  <c r="AC68" i="31"/>
  <c r="AB68" i="31"/>
  <c r="AA68" i="31"/>
  <c r="Z68" i="31"/>
  <c r="Y68" i="31"/>
  <c r="X68" i="31"/>
  <c r="W68" i="31"/>
  <c r="V68" i="31"/>
  <c r="U68" i="31"/>
  <c r="T68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B68" i="31"/>
  <c r="AJ38" i="31"/>
  <c r="AI38" i="31"/>
  <c r="AH38" i="31"/>
  <c r="AG38" i="31"/>
  <c r="AF38" i="31"/>
  <c r="AE38" i="31"/>
  <c r="AD38" i="31"/>
  <c r="AC38" i="31"/>
  <c r="AB38" i="31"/>
  <c r="AA38" i="31"/>
  <c r="Z38" i="31"/>
  <c r="Y38" i="31"/>
  <c r="X38" i="31"/>
  <c r="W38" i="31"/>
  <c r="V38" i="31"/>
  <c r="U38" i="31"/>
  <c r="T38" i="31"/>
  <c r="S38" i="31"/>
  <c r="R38" i="31"/>
  <c r="Q38" i="3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B38" i="31"/>
  <c r="AJ36" i="31"/>
  <c r="AI36" i="31"/>
  <c r="AH36" i="31"/>
  <c r="AG36" i="31"/>
  <c r="AF36" i="31"/>
  <c r="AE36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H36" i="31"/>
  <c r="G36" i="31"/>
  <c r="F36" i="31"/>
  <c r="E36" i="31"/>
  <c r="D36" i="31"/>
  <c r="B36" i="31"/>
  <c r="AJ35" i="31"/>
  <c r="AI35" i="31"/>
  <c r="AH35" i="31"/>
  <c r="AG35" i="31"/>
  <c r="AF35" i="31"/>
  <c r="AE35" i="31"/>
  <c r="AD35" i="31"/>
  <c r="AC35" i="31"/>
  <c r="AB35" i="31"/>
  <c r="AA35" i="31"/>
  <c r="Z35" i="31"/>
  <c r="Y35" i="31"/>
  <c r="X35" i="31"/>
  <c r="W35" i="31"/>
  <c r="V35" i="31"/>
  <c r="U35" i="31"/>
  <c r="T35" i="31"/>
  <c r="S35" i="31"/>
  <c r="R35" i="31"/>
  <c r="Q35" i="3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B35" i="31"/>
  <c r="AJ33" i="31"/>
  <c r="AI33" i="31"/>
  <c r="AH33" i="31"/>
  <c r="AG33" i="31"/>
  <c r="AF33" i="31"/>
  <c r="AE33" i="31"/>
  <c r="AD33" i="31"/>
  <c r="AC33" i="31"/>
  <c r="AB33" i="31"/>
  <c r="AA33" i="31"/>
  <c r="Z33" i="31"/>
  <c r="Y33" i="31"/>
  <c r="X33" i="31"/>
  <c r="W33" i="31"/>
  <c r="V33" i="31"/>
  <c r="U33" i="31"/>
  <c r="T33" i="31"/>
  <c r="S33" i="31"/>
  <c r="R33" i="31"/>
  <c r="Q33" i="3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B33" i="31"/>
  <c r="AJ30" i="31"/>
  <c r="AI30" i="31"/>
  <c r="AH30" i="31"/>
  <c r="AG30" i="31"/>
  <c r="AF30" i="31"/>
  <c r="AE30" i="31"/>
  <c r="AD30" i="31"/>
  <c r="AC30" i="31"/>
  <c r="AB30" i="31"/>
  <c r="AA30" i="31"/>
  <c r="Z30" i="31"/>
  <c r="Y30" i="31"/>
  <c r="X30" i="31"/>
  <c r="W30" i="31"/>
  <c r="V30" i="31"/>
  <c r="U30" i="31"/>
  <c r="T30" i="31"/>
  <c r="S30" i="31"/>
  <c r="R30" i="31"/>
  <c r="Q30" i="3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B30" i="31"/>
  <c r="I4" i="31"/>
  <c r="I29" i="31" s="1"/>
  <c r="A71" i="1"/>
  <c r="A70" i="1"/>
  <c r="C9" i="30"/>
  <c r="C8" i="30"/>
  <c r="C7" i="30"/>
  <c r="C6" i="30"/>
  <c r="C5" i="30"/>
  <c r="I32" i="30" s="1"/>
  <c r="F9" i="30"/>
  <c r="E9" i="30"/>
  <c r="D9" i="30"/>
  <c r="F8" i="30"/>
  <c r="E8" i="30"/>
  <c r="D8" i="30"/>
  <c r="F7" i="30"/>
  <c r="E7" i="30"/>
  <c r="D7" i="30"/>
  <c r="F6" i="30"/>
  <c r="E6" i="30"/>
  <c r="D6" i="30"/>
  <c r="F5" i="30"/>
  <c r="L32" i="30" s="1"/>
  <c r="E5" i="30"/>
  <c r="K32" i="30" s="1"/>
  <c r="D5" i="30"/>
  <c r="J32" i="30" s="1"/>
  <c r="F4" i="30"/>
  <c r="E4" i="30"/>
  <c r="D4" i="30"/>
  <c r="C4" i="30"/>
  <c r="Q5" i="16" l="1"/>
  <c r="S5" i="16"/>
  <c r="T2" i="15"/>
  <c r="R2" i="14"/>
  <c r="R4" i="17"/>
  <c r="U5" i="17"/>
  <c r="Y4" i="16"/>
  <c r="U4" i="21"/>
  <c r="K3" i="32"/>
  <c r="K40" i="32"/>
  <c r="J3" i="32"/>
  <c r="J40" i="32"/>
  <c r="M3" i="32"/>
  <c r="M11" i="32" s="1"/>
  <c r="M40" i="32"/>
  <c r="L3" i="32"/>
  <c r="L40" i="32"/>
  <c r="K11" i="32"/>
  <c r="K19" i="32" s="1"/>
  <c r="M9" i="32"/>
  <c r="M12" i="32"/>
  <c r="M20" i="32" s="1"/>
  <c r="L12" i="32"/>
  <c r="L20" i="32" s="1"/>
  <c r="M14" i="30" a="1"/>
  <c r="M14" i="30" s="1"/>
  <c r="K27" i="32"/>
  <c r="M17" i="32"/>
  <c r="M25" i="32"/>
  <c r="M19" i="32"/>
  <c r="C2" i="12"/>
  <c r="AI12" i="31"/>
  <c r="AI37" i="31" s="1"/>
  <c r="C2" i="13"/>
  <c r="B2" i="13"/>
  <c r="C2" i="27"/>
  <c r="B2" i="27"/>
  <c r="Y4" i="31"/>
  <c r="Y29" i="31" s="1"/>
  <c r="AE6" i="31"/>
  <c r="AE31" i="31" s="1"/>
  <c r="AC7" i="31"/>
  <c r="AC32" i="31" s="1"/>
  <c r="AA9" i="31"/>
  <c r="AA34" i="31" s="1"/>
  <c r="Y12" i="31"/>
  <c r="Y37" i="31" s="1"/>
  <c r="L4" i="31"/>
  <c r="L29" i="31" s="1"/>
  <c r="T4" i="31"/>
  <c r="T29" i="31" s="1"/>
  <c r="AB4" i="31"/>
  <c r="AB29" i="31" s="1"/>
  <c r="AJ4" i="31"/>
  <c r="AJ29" i="31" s="1"/>
  <c r="J6" i="31"/>
  <c r="J31" i="31" s="1"/>
  <c r="R6" i="31"/>
  <c r="R31" i="31" s="1"/>
  <c r="Z6" i="31"/>
  <c r="Z31" i="31" s="1"/>
  <c r="AH6" i="31"/>
  <c r="AH31" i="31" s="1"/>
  <c r="H7" i="31"/>
  <c r="H32" i="31" s="1"/>
  <c r="P7" i="31"/>
  <c r="P32" i="31" s="1"/>
  <c r="X7" i="31"/>
  <c r="X32" i="31" s="1"/>
  <c r="AF7" i="31"/>
  <c r="AF32" i="31" s="1"/>
  <c r="F9" i="31"/>
  <c r="F34" i="31" s="1"/>
  <c r="N9" i="31"/>
  <c r="N34" i="31" s="1"/>
  <c r="V9" i="31"/>
  <c r="V34" i="31" s="1"/>
  <c r="AD9" i="31"/>
  <c r="AD34" i="31" s="1"/>
  <c r="D12" i="31"/>
  <c r="D37" i="31" s="1"/>
  <c r="D88" i="31" s="1"/>
  <c r="L12" i="31"/>
  <c r="L37" i="31" s="1"/>
  <c r="T12" i="31"/>
  <c r="T37" i="31" s="1"/>
  <c r="AB12" i="31"/>
  <c r="AB37" i="31" s="1"/>
  <c r="AJ12" i="31"/>
  <c r="AJ37" i="31" s="1"/>
  <c r="Q4" i="31"/>
  <c r="Q29" i="31" s="1"/>
  <c r="G6" i="31"/>
  <c r="G31" i="31" s="1"/>
  <c r="W6" i="31"/>
  <c r="W31" i="31" s="1"/>
  <c r="M7" i="31"/>
  <c r="M32" i="31" s="1"/>
  <c r="B9" i="31"/>
  <c r="B34" i="31" s="1"/>
  <c r="S9" i="31"/>
  <c r="S34" i="31" s="1"/>
  <c r="I12" i="31"/>
  <c r="I37" i="31" s="1"/>
  <c r="Q12" i="31"/>
  <c r="Q37" i="31" s="1"/>
  <c r="M4" i="31"/>
  <c r="M29" i="31" s="1"/>
  <c r="U4" i="31"/>
  <c r="U29" i="31" s="1"/>
  <c r="AC4" i="31"/>
  <c r="AC29" i="31" s="1"/>
  <c r="B6" i="31"/>
  <c r="B31" i="31" s="1"/>
  <c r="K6" i="31"/>
  <c r="K31" i="31" s="1"/>
  <c r="S6" i="31"/>
  <c r="S31" i="31" s="1"/>
  <c r="AA6" i="31"/>
  <c r="AA31" i="31" s="1"/>
  <c r="AI6" i="31"/>
  <c r="AI31" i="31" s="1"/>
  <c r="I7" i="31"/>
  <c r="I32" i="31" s="1"/>
  <c r="Q7" i="31"/>
  <c r="Q32" i="31" s="1"/>
  <c r="Y7" i="31"/>
  <c r="Y32" i="31" s="1"/>
  <c r="AG7" i="31"/>
  <c r="AG32" i="31" s="1"/>
  <c r="G9" i="31"/>
  <c r="G34" i="31" s="1"/>
  <c r="O9" i="31"/>
  <c r="O34" i="31" s="1"/>
  <c r="W9" i="31"/>
  <c r="W34" i="31" s="1"/>
  <c r="AE9" i="31"/>
  <c r="AE34" i="31" s="1"/>
  <c r="E12" i="31"/>
  <c r="E37" i="31" s="1"/>
  <c r="E88" i="31" s="1"/>
  <c r="M12" i="31"/>
  <c r="M37" i="31" s="1"/>
  <c r="U12" i="31"/>
  <c r="U37" i="31" s="1"/>
  <c r="AC12" i="31"/>
  <c r="AC37" i="31" s="1"/>
  <c r="AG4" i="31"/>
  <c r="AG29" i="31" s="1"/>
  <c r="O6" i="31"/>
  <c r="O31" i="31" s="1"/>
  <c r="E7" i="31"/>
  <c r="E32" i="31" s="1"/>
  <c r="E83" i="31" s="1"/>
  <c r="U7" i="31"/>
  <c r="U32" i="31" s="1"/>
  <c r="K9" i="31"/>
  <c r="K34" i="31" s="1"/>
  <c r="AI9" i="31"/>
  <c r="AI34" i="31" s="1"/>
  <c r="AG12" i="31"/>
  <c r="AG37" i="31" s="1"/>
  <c r="H4" i="31"/>
  <c r="H29" i="31" s="1"/>
  <c r="P4" i="31"/>
  <c r="P29" i="31" s="1"/>
  <c r="X4" i="31"/>
  <c r="X29" i="31" s="1"/>
  <c r="AF4" i="31"/>
  <c r="AF29" i="31" s="1"/>
  <c r="F6" i="31"/>
  <c r="F31" i="31" s="1"/>
  <c r="N6" i="31"/>
  <c r="N31" i="31" s="1"/>
  <c r="V6" i="31"/>
  <c r="V31" i="31" s="1"/>
  <c r="AD6" i="31"/>
  <c r="AD31" i="31" s="1"/>
  <c r="D7" i="31"/>
  <c r="D32" i="31" s="1"/>
  <c r="D83" i="31" s="1"/>
  <c r="L7" i="31"/>
  <c r="L32" i="31" s="1"/>
  <c r="T7" i="31"/>
  <c r="T32" i="31" s="1"/>
  <c r="AB7" i="31"/>
  <c r="AB32" i="31" s="1"/>
  <c r="AJ7" i="31"/>
  <c r="AJ32" i="31" s="1"/>
  <c r="J9" i="31"/>
  <c r="J34" i="31" s="1"/>
  <c r="R9" i="31"/>
  <c r="R34" i="31" s="1"/>
  <c r="Z9" i="31"/>
  <c r="Z34" i="31" s="1"/>
  <c r="AH9" i="31"/>
  <c r="AH34" i="31" s="1"/>
  <c r="H12" i="31"/>
  <c r="H37" i="31" s="1"/>
  <c r="P12" i="31"/>
  <c r="P37" i="31" s="1"/>
  <c r="X12" i="31"/>
  <c r="X37" i="31" s="1"/>
  <c r="AF12" i="31"/>
  <c r="AF37" i="31" s="1"/>
  <c r="F4" i="31"/>
  <c r="F29" i="31" s="1"/>
  <c r="J4" i="31"/>
  <c r="J29" i="31" s="1"/>
  <c r="N4" i="31"/>
  <c r="N29" i="31" s="1"/>
  <c r="R4" i="31"/>
  <c r="R29" i="31" s="1"/>
  <c r="V4" i="31"/>
  <c r="V29" i="31" s="1"/>
  <c r="Z4" i="31"/>
  <c r="Z29" i="31" s="1"/>
  <c r="AD4" i="31"/>
  <c r="AD29" i="31" s="1"/>
  <c r="AH4" i="31"/>
  <c r="AH29" i="31" s="1"/>
  <c r="D6" i="31"/>
  <c r="D31" i="31" s="1"/>
  <c r="D82" i="31" s="1"/>
  <c r="D94" i="31" s="1"/>
  <c r="H6" i="31"/>
  <c r="H31" i="31" s="1"/>
  <c r="L6" i="31"/>
  <c r="L31" i="31" s="1"/>
  <c r="P6" i="31"/>
  <c r="P31" i="31" s="1"/>
  <c r="T6" i="31"/>
  <c r="T31" i="31" s="1"/>
  <c r="X6" i="31"/>
  <c r="X31" i="31" s="1"/>
  <c r="AB6" i="31"/>
  <c r="AB31" i="31" s="1"/>
  <c r="AF6" i="31"/>
  <c r="AF31" i="31" s="1"/>
  <c r="AJ6" i="31"/>
  <c r="AJ31" i="31" s="1"/>
  <c r="F7" i="31"/>
  <c r="F32" i="31" s="1"/>
  <c r="J7" i="31"/>
  <c r="J32" i="31" s="1"/>
  <c r="N7" i="31"/>
  <c r="N32" i="31" s="1"/>
  <c r="R7" i="31"/>
  <c r="R32" i="31" s="1"/>
  <c r="V7" i="31"/>
  <c r="V32" i="31" s="1"/>
  <c r="Z7" i="31"/>
  <c r="Z32" i="31" s="1"/>
  <c r="AD7" i="31"/>
  <c r="AD32" i="31" s="1"/>
  <c r="AH7" i="31"/>
  <c r="AH32" i="31" s="1"/>
  <c r="D9" i="31"/>
  <c r="D34" i="31" s="1"/>
  <c r="D85" i="31" s="1"/>
  <c r="H9" i="31"/>
  <c r="H34" i="31" s="1"/>
  <c r="L9" i="31"/>
  <c r="L34" i="31" s="1"/>
  <c r="P9" i="31"/>
  <c r="P34" i="31" s="1"/>
  <c r="T9" i="31"/>
  <c r="T34" i="31" s="1"/>
  <c r="X9" i="31"/>
  <c r="X34" i="31" s="1"/>
  <c r="AB9" i="31"/>
  <c r="AB34" i="31" s="1"/>
  <c r="AF9" i="31"/>
  <c r="AF34" i="31" s="1"/>
  <c r="AJ9" i="31"/>
  <c r="AJ34" i="31" s="1"/>
  <c r="F12" i="31"/>
  <c r="F37" i="31" s="1"/>
  <c r="J12" i="31"/>
  <c r="J37" i="31" s="1"/>
  <c r="N12" i="31"/>
  <c r="N37" i="31" s="1"/>
  <c r="R12" i="31"/>
  <c r="R37" i="31" s="1"/>
  <c r="V12" i="31"/>
  <c r="V37" i="31" s="1"/>
  <c r="Z12" i="31"/>
  <c r="Z37" i="31" s="1"/>
  <c r="AD12" i="31"/>
  <c r="AD37" i="31" s="1"/>
  <c r="AH12" i="31"/>
  <c r="AH37" i="31" s="1"/>
  <c r="G4" i="31"/>
  <c r="G29" i="31" s="1"/>
  <c r="K4" i="31"/>
  <c r="K29" i="31" s="1"/>
  <c r="O4" i="31"/>
  <c r="O29" i="31" s="1"/>
  <c r="S4" i="31"/>
  <c r="S29" i="31" s="1"/>
  <c r="W4" i="31"/>
  <c r="W29" i="31" s="1"/>
  <c r="AA4" i="31"/>
  <c r="AA29" i="31" s="1"/>
  <c r="AE4" i="31"/>
  <c r="AE29" i="31" s="1"/>
  <c r="AI4" i="31"/>
  <c r="AI29" i="31" s="1"/>
  <c r="E6" i="31"/>
  <c r="E31" i="31" s="1"/>
  <c r="E82" i="31" s="1"/>
  <c r="E94" i="31" s="1"/>
  <c r="I6" i="31"/>
  <c r="I31" i="31" s="1"/>
  <c r="M6" i="31"/>
  <c r="M31" i="31" s="1"/>
  <c r="Q6" i="31"/>
  <c r="Q31" i="31" s="1"/>
  <c r="U6" i="31"/>
  <c r="U31" i="31" s="1"/>
  <c r="Y6" i="31"/>
  <c r="Y31" i="31" s="1"/>
  <c r="AC6" i="31"/>
  <c r="AC31" i="31" s="1"/>
  <c r="AG6" i="31"/>
  <c r="AG31" i="31" s="1"/>
  <c r="B7" i="31"/>
  <c r="B32" i="31" s="1"/>
  <c r="G7" i="31"/>
  <c r="G32" i="31" s="1"/>
  <c r="K7" i="31"/>
  <c r="K32" i="31" s="1"/>
  <c r="O7" i="31"/>
  <c r="O32" i="31" s="1"/>
  <c r="S7" i="31"/>
  <c r="S32" i="31" s="1"/>
  <c r="W7" i="31"/>
  <c r="W32" i="31" s="1"/>
  <c r="AA7" i="31"/>
  <c r="AA32" i="31" s="1"/>
  <c r="AE7" i="31"/>
  <c r="AE32" i="31" s="1"/>
  <c r="AI7" i="31"/>
  <c r="AI32" i="31" s="1"/>
  <c r="E9" i="31"/>
  <c r="E34" i="31" s="1"/>
  <c r="E85" i="31" s="1"/>
  <c r="I9" i="31"/>
  <c r="I34" i="31" s="1"/>
  <c r="M9" i="31"/>
  <c r="M34" i="31" s="1"/>
  <c r="Q9" i="31"/>
  <c r="Q34" i="31" s="1"/>
  <c r="U9" i="31"/>
  <c r="U34" i="31" s="1"/>
  <c r="Y9" i="31"/>
  <c r="Y34" i="31" s="1"/>
  <c r="AC9" i="31"/>
  <c r="AC34" i="31" s="1"/>
  <c r="AG9" i="31"/>
  <c r="AG34" i="31" s="1"/>
  <c r="B12" i="31"/>
  <c r="B37" i="31" s="1"/>
  <c r="G12" i="31"/>
  <c r="G37" i="31" s="1"/>
  <c r="K12" i="31"/>
  <c r="K37" i="31" s="1"/>
  <c r="O12" i="31"/>
  <c r="O37" i="31" s="1"/>
  <c r="S12" i="31"/>
  <c r="S37" i="31" s="1"/>
  <c r="W12" i="31"/>
  <c r="W37" i="31" s="1"/>
  <c r="AA12" i="31"/>
  <c r="AA37" i="31" s="1"/>
  <c r="AE12" i="31"/>
  <c r="AE37" i="31" s="1"/>
  <c r="L63" i="30"/>
  <c r="C4" i="13"/>
  <c r="C5" i="13"/>
  <c r="I49" i="30"/>
  <c r="I60" i="30"/>
  <c r="J60" i="30"/>
  <c r="J63" i="30"/>
  <c r="L60" i="30"/>
  <c r="I63" i="30"/>
  <c r="K60" i="30"/>
  <c r="B4" i="13"/>
  <c r="B5" i="27"/>
  <c r="K63" i="30"/>
  <c r="L31" i="30"/>
  <c r="I46" i="30"/>
  <c r="I31" i="30"/>
  <c r="J46" i="30"/>
  <c r="J49" i="30"/>
  <c r="J31" i="30"/>
  <c r="B2" i="26"/>
  <c r="K46" i="30"/>
  <c r="B4" i="26"/>
  <c r="B5" i="26"/>
  <c r="K49" i="30"/>
  <c r="K31" i="30"/>
  <c r="L46" i="30"/>
  <c r="C4" i="12"/>
  <c r="C5" i="12"/>
  <c r="L49" i="30"/>
  <c r="Z4" i="16" l="1"/>
  <c r="U5" i="16"/>
  <c r="T5" i="16"/>
  <c r="R5" i="16"/>
  <c r="T2" i="16"/>
  <c r="U2" i="15"/>
  <c r="S2" i="14"/>
  <c r="T5" i="21"/>
  <c r="T2" i="21"/>
  <c r="S2" i="21"/>
  <c r="B82" i="31"/>
  <c r="B88" i="31"/>
  <c r="B83" i="31"/>
  <c r="B85" i="31"/>
  <c r="C7" i="18" s="1"/>
  <c r="S4" i="17"/>
  <c r="V4" i="21"/>
  <c r="L47" i="32"/>
  <c r="L45" i="32"/>
  <c r="L48" i="32"/>
  <c r="M45" i="32"/>
  <c r="K47" i="32"/>
  <c r="K48" i="32"/>
  <c r="K45" i="32"/>
  <c r="J47" i="32"/>
  <c r="J48" i="32"/>
  <c r="J45" i="32"/>
  <c r="J9" i="32"/>
  <c r="J12" i="32"/>
  <c r="J20" i="32" s="1"/>
  <c r="J11" i="32"/>
  <c r="L11" i="32"/>
  <c r="L9" i="32"/>
  <c r="K12" i="32"/>
  <c r="K20" i="32" s="1"/>
  <c r="K9" i="32"/>
  <c r="C2" i="26"/>
  <c r="C4" i="26"/>
  <c r="C5" i="26"/>
  <c r="B5" i="13"/>
  <c r="B2" i="11"/>
  <c r="C2" i="11"/>
  <c r="M31" i="30" a="1"/>
  <c r="M31" i="30" s="1"/>
  <c r="C4" i="27"/>
  <c r="C5" i="27"/>
  <c r="B4" i="27"/>
  <c r="B2" i="25"/>
  <c r="C2" i="25"/>
  <c r="B94" i="31"/>
  <c r="B4" i="23"/>
  <c r="B5" i="12"/>
  <c r="B2" i="12"/>
  <c r="B4" i="12"/>
  <c r="B4" i="31"/>
  <c r="B29" i="31" s="1"/>
  <c r="D4" i="31"/>
  <c r="D29" i="31" s="1"/>
  <c r="D80" i="31" s="1"/>
  <c r="D92" i="31" s="1"/>
  <c r="E4" i="31"/>
  <c r="E29" i="31" s="1"/>
  <c r="E80" i="31" s="1"/>
  <c r="E92" i="31" s="1"/>
  <c r="B5" i="23"/>
  <c r="M17" i="30" a="1"/>
  <c r="M17" i="30" s="1"/>
  <c r="W5" i="17" l="1"/>
  <c r="V5" i="17"/>
  <c r="V5" i="16"/>
  <c r="W5" i="16"/>
  <c r="U2" i="16"/>
  <c r="V2" i="15"/>
  <c r="T2" i="14"/>
  <c r="U5" i="21"/>
  <c r="U2" i="21"/>
  <c r="B80" i="31"/>
  <c r="B39" i="31"/>
  <c r="C4" i="18"/>
  <c r="X2" i="15"/>
  <c r="L19" i="32"/>
  <c r="L27" i="32"/>
  <c r="K25" i="32"/>
  <c r="K17" i="32"/>
  <c r="J19" i="32"/>
  <c r="J27" i="32"/>
  <c r="L17" i="32"/>
  <c r="L25" i="32"/>
  <c r="J17" i="32"/>
  <c r="J25" i="32"/>
  <c r="D4" i="27"/>
  <c r="D4" i="13"/>
  <c r="D2" i="13"/>
  <c r="D2" i="27"/>
  <c r="D2" i="25"/>
  <c r="D2" i="11"/>
  <c r="E2" i="26"/>
  <c r="D2" i="26"/>
  <c r="N31" i="30" a="1"/>
  <c r="N31" i="30" s="1"/>
  <c r="O31" i="30" s="1" a="1"/>
  <c r="O31" i="30" s="1"/>
  <c r="B4" i="18"/>
  <c r="F4" i="13"/>
  <c r="F4" i="27"/>
  <c r="D5" i="13"/>
  <c r="D5" i="27"/>
  <c r="D5" i="12"/>
  <c r="D5" i="26"/>
  <c r="D4" i="12"/>
  <c r="D4" i="26"/>
  <c r="E4" i="13"/>
  <c r="E4" i="27"/>
  <c r="E4" i="26"/>
  <c r="B5" i="18"/>
  <c r="B92" i="31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U4" i="17" l="1"/>
  <c r="T4" i="17"/>
  <c r="Y5" i="17"/>
  <c r="X5" i="17"/>
  <c r="AA4" i="16"/>
  <c r="AB4" i="16"/>
  <c r="X5" i="16"/>
  <c r="W2" i="16"/>
  <c r="Y2" i="16"/>
  <c r="V2" i="16"/>
  <c r="X2" i="16"/>
  <c r="Y2" i="15"/>
  <c r="W2" i="15"/>
  <c r="J22" i="30"/>
  <c r="I22" i="30"/>
  <c r="L22" i="30"/>
  <c r="M22" i="30" s="1"/>
  <c r="N22" i="30" s="1"/>
  <c r="O22" i="30" s="1"/>
  <c r="P22" i="30" s="1"/>
  <c r="Q22" i="30" s="1"/>
  <c r="R22" i="30" s="1"/>
  <c r="S22" i="30" s="1"/>
  <c r="T22" i="30" s="1"/>
  <c r="U22" i="30" s="1"/>
  <c r="V22" i="30" s="1"/>
  <c r="W22" i="30" s="1"/>
  <c r="X22" i="30" s="1"/>
  <c r="Y22" i="30" s="1"/>
  <c r="Z22" i="30" s="1"/>
  <c r="AA22" i="30" s="1"/>
  <c r="AB22" i="30" s="1"/>
  <c r="AC22" i="30" s="1"/>
  <c r="AD22" i="30" s="1"/>
  <c r="AE22" i="30" s="1"/>
  <c r="AF22" i="30" s="1"/>
  <c r="AG22" i="30" s="1"/>
  <c r="AH22" i="30" s="1"/>
  <c r="AI22" i="30" s="1"/>
  <c r="AJ22" i="30" s="1"/>
  <c r="AK22" i="30" s="1"/>
  <c r="AL22" i="30" s="1"/>
  <c r="AM22" i="30" s="1"/>
  <c r="AN22" i="30" s="1"/>
  <c r="AO22" i="30" s="1"/>
  <c r="AP22" i="30" s="1"/>
  <c r="AQ22" i="30" s="1"/>
  <c r="AR22" i="30" s="1"/>
  <c r="K22" i="30"/>
  <c r="J13" i="30"/>
  <c r="L13" i="30"/>
  <c r="K13" i="30"/>
  <c r="B2" i="23" s="1"/>
  <c r="I13" i="30"/>
  <c r="U2" i="14"/>
  <c r="W4" i="21"/>
  <c r="V5" i="21"/>
  <c r="W5" i="21"/>
  <c r="V2" i="21"/>
  <c r="E4" i="18"/>
  <c r="C33" i="31"/>
  <c r="C38" i="31"/>
  <c r="C35" i="31"/>
  <c r="C36" i="31"/>
  <c r="C30" i="31"/>
  <c r="C31" i="31"/>
  <c r="C32" i="31"/>
  <c r="C37" i="31"/>
  <c r="C34" i="31"/>
  <c r="C29" i="31"/>
  <c r="B7" i="23"/>
  <c r="B7" i="18"/>
  <c r="V4" i="17"/>
  <c r="X4" i="21"/>
  <c r="F2" i="25"/>
  <c r="F2" i="11"/>
  <c r="E2" i="13"/>
  <c r="E2" i="27"/>
  <c r="E2" i="25"/>
  <c r="E2" i="11"/>
  <c r="P31" i="30" a="1"/>
  <c r="P31" i="30" s="1"/>
  <c r="H4" i="13"/>
  <c r="H4" i="27"/>
  <c r="F5" i="27"/>
  <c r="F5" i="13"/>
  <c r="M24" i="30" a="1"/>
  <c r="M24" i="30" s="1"/>
  <c r="D4" i="20" s="1"/>
  <c r="E5" i="13"/>
  <c r="E5" i="27"/>
  <c r="F5" i="26"/>
  <c r="E5" i="26"/>
  <c r="G4" i="13"/>
  <c r="G4" i="27"/>
  <c r="B4" i="24"/>
  <c r="B4" i="20"/>
  <c r="C4" i="20"/>
  <c r="C4" i="24"/>
  <c r="D7" i="18"/>
  <c r="E5" i="12"/>
  <c r="E4" i="12"/>
  <c r="E7" i="18"/>
  <c r="C2" i="18"/>
  <c r="N17" i="30" a="1"/>
  <c r="N17" i="30" s="1"/>
  <c r="AA5" i="17" l="1"/>
  <c r="Z5" i="17"/>
  <c r="Y5" i="16"/>
  <c r="AC4" i="16"/>
  <c r="M13" i="30"/>
  <c r="C2" i="23"/>
  <c r="B2" i="18"/>
  <c r="V2" i="14"/>
  <c r="Y4" i="21"/>
  <c r="X5" i="21"/>
  <c r="W2" i="21"/>
  <c r="D4" i="18"/>
  <c r="F4" i="18"/>
  <c r="W4" i="17"/>
  <c r="Z4" i="21"/>
  <c r="G5" i="26"/>
  <c r="N24" i="30" a="1"/>
  <c r="N24" i="30" s="1"/>
  <c r="E4" i="24" s="1"/>
  <c r="G2" i="11"/>
  <c r="G2" i="25"/>
  <c r="Q31" i="30" a="1"/>
  <c r="Q31" i="30" s="1"/>
  <c r="R31" i="30" a="1"/>
  <c r="R31" i="30" s="1"/>
  <c r="G2" i="13"/>
  <c r="G2" i="27"/>
  <c r="F2" i="13"/>
  <c r="F2" i="27"/>
  <c r="F2" i="26"/>
  <c r="F5" i="12"/>
  <c r="D4" i="24"/>
  <c r="F4" i="12"/>
  <c r="F4" i="26"/>
  <c r="I4" i="13"/>
  <c r="I4" i="27"/>
  <c r="G5" i="13"/>
  <c r="G5" i="27"/>
  <c r="C2" i="20"/>
  <c r="C2" i="24"/>
  <c r="B2" i="20"/>
  <c r="B2" i="24"/>
  <c r="G4" i="26"/>
  <c r="F7" i="18"/>
  <c r="D2" i="18"/>
  <c r="AB5" i="17" l="1"/>
  <c r="Z5" i="16"/>
  <c r="AD4" i="16"/>
  <c r="Z2" i="16"/>
  <c r="AA2" i="16"/>
  <c r="Z2" i="15"/>
  <c r="AA2" i="15"/>
  <c r="N13" i="30"/>
  <c r="D2" i="23"/>
  <c r="W2" i="14"/>
  <c r="AA4" i="21"/>
  <c r="G4" i="18"/>
  <c r="E4" i="20"/>
  <c r="X4" i="17"/>
  <c r="H5" i="12"/>
  <c r="O24" i="30" a="1"/>
  <c r="O24" i="30" s="1"/>
  <c r="P24" i="30" s="1" a="1"/>
  <c r="P24" i="30" s="1"/>
  <c r="Q24" i="30" s="1" a="1"/>
  <c r="Q24" i="30" s="1"/>
  <c r="H4" i="24" s="1"/>
  <c r="G5" i="12"/>
  <c r="I2" i="11"/>
  <c r="I2" i="25"/>
  <c r="I2" i="27"/>
  <c r="I2" i="13"/>
  <c r="H2" i="26"/>
  <c r="H2" i="25"/>
  <c r="H2" i="11"/>
  <c r="H2" i="27"/>
  <c r="H2" i="13"/>
  <c r="G2" i="26"/>
  <c r="S31" i="30" a="1"/>
  <c r="S31" i="30" s="1"/>
  <c r="H5" i="13"/>
  <c r="H5" i="27"/>
  <c r="J4" i="13"/>
  <c r="J4" i="27"/>
  <c r="N14" i="30" a="1"/>
  <c r="N14" i="30" s="1"/>
  <c r="E2" i="18"/>
  <c r="D2" i="24"/>
  <c r="D2" i="20"/>
  <c r="G4" i="12"/>
  <c r="H4" i="26"/>
  <c r="G7" i="18"/>
  <c r="O17" i="30" a="1"/>
  <c r="O17" i="30" s="1"/>
  <c r="H5" i="18"/>
  <c r="P5" i="18"/>
  <c r="X5" i="18"/>
  <c r="AF5" i="18"/>
  <c r="Q5" i="18"/>
  <c r="Y5" i="18"/>
  <c r="I5" i="18"/>
  <c r="AG5" i="18"/>
  <c r="K5" i="18"/>
  <c r="S5" i="18"/>
  <c r="AA5" i="18"/>
  <c r="AI5" i="18"/>
  <c r="R5" i="18"/>
  <c r="AD5" i="18"/>
  <c r="T5" i="18"/>
  <c r="AE5" i="18"/>
  <c r="G5" i="18"/>
  <c r="U5" i="18"/>
  <c r="AH5" i="18"/>
  <c r="J5" i="18"/>
  <c r="V5" i="18"/>
  <c r="C5" i="18"/>
  <c r="L5" i="18"/>
  <c r="W5" i="18"/>
  <c r="D5" i="18"/>
  <c r="Z5" i="18"/>
  <c r="AB5" i="18"/>
  <c r="AC5" i="18"/>
  <c r="E5" i="18"/>
  <c r="F5" i="18"/>
  <c r="M5" i="18"/>
  <c r="N5" i="18"/>
  <c r="O5" i="18"/>
  <c r="D2" i="12"/>
  <c r="L2" i="12"/>
  <c r="T2" i="12"/>
  <c r="AB2" i="12"/>
  <c r="M2" i="12"/>
  <c r="AC2" i="12"/>
  <c r="W2" i="12"/>
  <c r="E2" i="12"/>
  <c r="U2" i="12"/>
  <c r="G2" i="12"/>
  <c r="F2" i="12"/>
  <c r="N2" i="12"/>
  <c r="V2" i="12"/>
  <c r="AD2" i="12"/>
  <c r="O2" i="12"/>
  <c r="AE2" i="12"/>
  <c r="P2" i="12"/>
  <c r="AF2" i="12"/>
  <c r="Q2" i="12"/>
  <c r="R2" i="12"/>
  <c r="X2" i="12"/>
  <c r="AG2" i="12"/>
  <c r="AH2" i="12"/>
  <c r="S2" i="12"/>
  <c r="AI2" i="12"/>
  <c r="H2" i="12"/>
  <c r="I2" i="12"/>
  <c r="Y2" i="12"/>
  <c r="K2" i="12"/>
  <c r="AA2" i="12"/>
  <c r="J2" i="12"/>
  <c r="Z2" i="12"/>
  <c r="H5" i="23"/>
  <c r="P5" i="23"/>
  <c r="X5" i="23"/>
  <c r="AF5" i="23"/>
  <c r="I5" i="23"/>
  <c r="Q5" i="23"/>
  <c r="AG5" i="23"/>
  <c r="Y5" i="23"/>
  <c r="C5" i="23"/>
  <c r="K5" i="23"/>
  <c r="S5" i="23"/>
  <c r="AA5" i="23"/>
  <c r="AI5" i="23"/>
  <c r="M5" i="23"/>
  <c r="Z5" i="23"/>
  <c r="N5" i="23"/>
  <c r="AB5" i="23"/>
  <c r="D5" i="23"/>
  <c r="O5" i="23"/>
  <c r="AC5" i="23"/>
  <c r="E5" i="23"/>
  <c r="R5" i="23"/>
  <c r="AD5" i="23"/>
  <c r="F5" i="23"/>
  <c r="T5" i="23"/>
  <c r="AE5" i="23"/>
  <c r="U5" i="23"/>
  <c r="V5" i="23"/>
  <c r="W5" i="23"/>
  <c r="AH5" i="23"/>
  <c r="G5" i="23"/>
  <c r="L5" i="23"/>
  <c r="J5" i="23"/>
  <c r="I4" i="23"/>
  <c r="Q4" i="23"/>
  <c r="Y4" i="23"/>
  <c r="AG4" i="23"/>
  <c r="H7" i="23"/>
  <c r="P7" i="23"/>
  <c r="X7" i="23"/>
  <c r="AF7" i="23"/>
  <c r="L4" i="23"/>
  <c r="AB4" i="23"/>
  <c r="S7" i="23"/>
  <c r="AI7" i="23"/>
  <c r="J4" i="23"/>
  <c r="R4" i="23"/>
  <c r="Z4" i="23"/>
  <c r="AH4" i="23"/>
  <c r="I7" i="23"/>
  <c r="Q7" i="23"/>
  <c r="Y7" i="23"/>
  <c r="AG7" i="23"/>
  <c r="D4" i="23"/>
  <c r="C7" i="23"/>
  <c r="AA7" i="23"/>
  <c r="C4" i="23"/>
  <c r="K4" i="23"/>
  <c r="S4" i="23"/>
  <c r="AA4" i="23"/>
  <c r="AI4" i="23"/>
  <c r="J7" i="23"/>
  <c r="R7" i="23"/>
  <c r="Z7" i="23"/>
  <c r="AH7" i="23"/>
  <c r="T4" i="23"/>
  <c r="K7" i="23"/>
  <c r="E4" i="23"/>
  <c r="U4" i="23"/>
  <c r="D7" i="23"/>
  <c r="T7" i="23"/>
  <c r="V4" i="23"/>
  <c r="U7" i="23"/>
  <c r="G4" i="23"/>
  <c r="F7" i="23"/>
  <c r="X4" i="23"/>
  <c r="W7" i="23"/>
  <c r="AC4" i="23"/>
  <c r="AB7" i="23"/>
  <c r="AD4" i="23"/>
  <c r="N7" i="23"/>
  <c r="F4" i="23"/>
  <c r="E7" i="23"/>
  <c r="W4" i="23"/>
  <c r="V7" i="23"/>
  <c r="H4" i="23"/>
  <c r="G7" i="23"/>
  <c r="M4" i="23"/>
  <c r="L7" i="23"/>
  <c r="M7" i="23"/>
  <c r="O4" i="23"/>
  <c r="N4" i="23"/>
  <c r="AC7" i="23"/>
  <c r="AE4" i="23"/>
  <c r="AD7" i="23"/>
  <c r="P4" i="23"/>
  <c r="AF4" i="23"/>
  <c r="O7" i="23"/>
  <c r="AE7" i="23"/>
  <c r="AI7" i="15"/>
  <c r="AH7" i="15"/>
  <c r="AG7" i="15"/>
  <c r="AF7" i="15"/>
  <c r="AE7" i="15"/>
  <c r="AD7" i="15"/>
  <c r="AC7" i="15"/>
  <c r="AB7" i="15"/>
  <c r="AA7" i="15"/>
  <c r="Z7" i="15"/>
  <c r="AI6" i="15"/>
  <c r="AH6" i="15"/>
  <c r="AG6" i="15"/>
  <c r="AF6" i="15"/>
  <c r="AE6" i="15"/>
  <c r="AD6" i="15"/>
  <c r="AC6" i="15"/>
  <c r="AB6" i="15"/>
  <c r="AA6" i="15"/>
  <c r="Z6" i="15"/>
  <c r="AI5" i="15"/>
  <c r="AH5" i="15"/>
  <c r="AG5" i="15"/>
  <c r="AF5" i="15"/>
  <c r="AE5" i="15"/>
  <c r="AD5" i="15"/>
  <c r="AC5" i="15"/>
  <c r="AB5" i="15"/>
  <c r="AA5" i="15"/>
  <c r="Z5" i="15"/>
  <c r="AI4" i="15"/>
  <c r="AH4" i="15"/>
  <c r="AG4" i="15"/>
  <c r="AF4" i="15"/>
  <c r="AE4" i="15"/>
  <c r="AD4" i="15"/>
  <c r="AC4" i="15"/>
  <c r="AB4" i="15"/>
  <c r="AA4" i="15"/>
  <c r="Z4" i="15"/>
  <c r="AI3" i="15"/>
  <c r="AH3" i="15"/>
  <c r="AG3" i="15"/>
  <c r="AF3" i="15"/>
  <c r="AE3" i="15"/>
  <c r="AD3" i="15"/>
  <c r="AC3" i="15"/>
  <c r="AB3" i="15"/>
  <c r="AA3" i="15"/>
  <c r="Z3" i="15"/>
  <c r="AC5" i="17" l="1"/>
  <c r="AA5" i="16"/>
  <c r="AB5" i="16"/>
  <c r="AC2" i="16"/>
  <c r="AD2" i="16"/>
  <c r="AB2" i="16"/>
  <c r="AB2" i="15"/>
  <c r="O13" i="30"/>
  <c r="P13" i="30" s="1"/>
  <c r="Q13" i="30" s="1"/>
  <c r="R13" i="30" s="1"/>
  <c r="S13" i="30" s="1"/>
  <c r="T13" i="30" s="1"/>
  <c r="U13" i="30" s="1"/>
  <c r="V13" i="30" s="1"/>
  <c r="W13" i="30" s="1"/>
  <c r="X13" i="30" s="1"/>
  <c r="Y13" i="30" s="1"/>
  <c r="Z13" i="30" s="1"/>
  <c r="AA13" i="30" s="1"/>
  <c r="AB13" i="30" s="1"/>
  <c r="AC13" i="30" s="1"/>
  <c r="AD13" i="30" s="1"/>
  <c r="AE13" i="30" s="1"/>
  <c r="AF13" i="30" s="1"/>
  <c r="AG13" i="30" s="1"/>
  <c r="AH13" i="30" s="1"/>
  <c r="AI13" i="30" s="1"/>
  <c r="AJ13" i="30" s="1"/>
  <c r="AK13" i="30" s="1"/>
  <c r="AL13" i="30" s="1"/>
  <c r="AM13" i="30" s="1"/>
  <c r="AN13" i="30" s="1"/>
  <c r="AO13" i="30" s="1"/>
  <c r="AP13" i="30" s="1"/>
  <c r="AQ13" i="30" s="1"/>
  <c r="AR13" i="30" s="1"/>
  <c r="E2" i="23"/>
  <c r="AB4" i="21"/>
  <c r="Y5" i="21"/>
  <c r="Y2" i="21"/>
  <c r="X2" i="21"/>
  <c r="H4" i="18"/>
  <c r="F4" i="20"/>
  <c r="H4" i="20"/>
  <c r="F4" i="24"/>
  <c r="R24" i="30" a="1"/>
  <c r="R24" i="30" s="1"/>
  <c r="S24" i="30" s="1" a="1"/>
  <c r="S24" i="30" s="1"/>
  <c r="T24" i="30" s="1" a="1"/>
  <c r="T24" i="30" s="1"/>
  <c r="K4" i="24" s="1"/>
  <c r="Y4" i="17"/>
  <c r="AC5" i="16"/>
  <c r="H5" i="26"/>
  <c r="I5" i="26"/>
  <c r="G4" i="24"/>
  <c r="G4" i="20"/>
  <c r="O14" i="30" a="1"/>
  <c r="O14" i="30" s="1"/>
  <c r="P14" i="30" s="1" a="1"/>
  <c r="P14" i="30" s="1"/>
  <c r="J2" i="26"/>
  <c r="J2" i="27"/>
  <c r="J2" i="13"/>
  <c r="T31" i="30" a="1"/>
  <c r="T31" i="30" s="1"/>
  <c r="J2" i="11"/>
  <c r="J2" i="25"/>
  <c r="I2" i="26"/>
  <c r="K2" i="26"/>
  <c r="P17" i="30" a="1"/>
  <c r="P17" i="30" s="1"/>
  <c r="Q17" i="30" s="1" a="1"/>
  <c r="Q17" i="30" s="1"/>
  <c r="F2" i="23"/>
  <c r="J5" i="27"/>
  <c r="J5" i="13"/>
  <c r="I5" i="27"/>
  <c r="I5" i="13"/>
  <c r="F2" i="18"/>
  <c r="K4" i="27"/>
  <c r="K4" i="13"/>
  <c r="G2" i="18"/>
  <c r="G2" i="23"/>
  <c r="H2" i="23"/>
  <c r="E2" i="24"/>
  <c r="E2" i="20"/>
  <c r="H4" i="12"/>
  <c r="I4" i="26"/>
  <c r="H7" i="18"/>
  <c r="B3" i="19"/>
  <c r="AE5" i="17" l="1"/>
  <c r="AD5" i="17"/>
  <c r="Z4" i="17"/>
  <c r="AG4" i="16"/>
  <c r="AF4" i="16"/>
  <c r="AE4" i="16"/>
  <c r="AE2" i="16"/>
  <c r="Y2" i="14"/>
  <c r="X2" i="14"/>
  <c r="Z5" i="21"/>
  <c r="AC4" i="21"/>
  <c r="I4" i="18"/>
  <c r="K4" i="20"/>
  <c r="U24" i="30" a="1"/>
  <c r="U24" i="30" s="1"/>
  <c r="L4" i="24" s="1"/>
  <c r="J4" i="24"/>
  <c r="J4" i="20"/>
  <c r="I4" i="24"/>
  <c r="I4" i="20"/>
  <c r="AA4" i="17"/>
  <c r="AF5" i="17"/>
  <c r="J5" i="26"/>
  <c r="I5" i="12"/>
  <c r="R17" i="30" a="1"/>
  <c r="R17" i="30" s="1"/>
  <c r="K2" i="13"/>
  <c r="K2" i="27"/>
  <c r="K2" i="11"/>
  <c r="K2" i="25"/>
  <c r="U31" i="30" a="1"/>
  <c r="U31" i="30" s="1"/>
  <c r="V31" i="30" a="1"/>
  <c r="V31" i="30" s="1"/>
  <c r="Q14" i="30" a="1"/>
  <c r="Q14" i="30" s="1"/>
  <c r="L4" i="27"/>
  <c r="L4" i="13"/>
  <c r="K5" i="13"/>
  <c r="K5" i="27"/>
  <c r="I2" i="23"/>
  <c r="F2" i="20"/>
  <c r="F2" i="24"/>
  <c r="H2" i="18"/>
  <c r="J4" i="26"/>
  <c r="I4" i="12"/>
  <c r="I7" i="18"/>
  <c r="J7" i="18"/>
  <c r="AI9" i="19"/>
  <c r="AC9" i="19"/>
  <c r="AD9" i="19"/>
  <c r="AE9" i="19"/>
  <c r="AF9" i="19"/>
  <c r="AG9" i="19"/>
  <c r="AH9" i="19"/>
  <c r="H9" i="19"/>
  <c r="L9" i="19"/>
  <c r="P9" i="19"/>
  <c r="T9" i="19"/>
  <c r="X9" i="19"/>
  <c r="AB9" i="19"/>
  <c r="E9" i="19"/>
  <c r="I9" i="19"/>
  <c r="M9" i="19"/>
  <c r="Q9" i="19"/>
  <c r="U9" i="19"/>
  <c r="Y9" i="19"/>
  <c r="D9" i="19"/>
  <c r="F9" i="19"/>
  <c r="J9" i="19"/>
  <c r="N9" i="19"/>
  <c r="R9" i="19"/>
  <c r="V9" i="19"/>
  <c r="Z9" i="19"/>
  <c r="C9" i="19"/>
  <c r="G9" i="19"/>
  <c r="K9" i="19"/>
  <c r="O9" i="19"/>
  <c r="S9" i="19"/>
  <c r="W9" i="19"/>
  <c r="AA9" i="19"/>
  <c r="B9" i="19"/>
  <c r="AE5" i="16" l="1"/>
  <c r="AD5" i="16"/>
  <c r="AF2" i="16"/>
  <c r="AD2" i="15"/>
  <c r="AC2" i="15"/>
  <c r="Z2" i="14"/>
  <c r="AA5" i="21"/>
  <c r="AD4" i="21"/>
  <c r="AA2" i="21"/>
  <c r="Z2" i="21"/>
  <c r="S17" i="30" a="1"/>
  <c r="S17" i="30" s="1"/>
  <c r="L4" i="20"/>
  <c r="V24" i="30" a="1"/>
  <c r="V24" i="30" s="1"/>
  <c r="M4" i="20" s="1"/>
  <c r="AB4" i="17"/>
  <c r="AF5" i="16"/>
  <c r="AE4" i="21"/>
  <c r="J5" i="12"/>
  <c r="K5" i="26"/>
  <c r="W31" i="30" a="1"/>
  <c r="W31" i="30" s="1"/>
  <c r="R14" i="30" a="1"/>
  <c r="R14" i="30" s="1"/>
  <c r="I2" i="18"/>
  <c r="M2" i="26"/>
  <c r="N2" i="25"/>
  <c r="N2" i="11"/>
  <c r="L2" i="26"/>
  <c r="N2" i="26"/>
  <c r="L2" i="11"/>
  <c r="L2" i="25"/>
  <c r="X31" i="30" a="1"/>
  <c r="X31" i="30" s="1"/>
  <c r="M2" i="11"/>
  <c r="M2" i="25"/>
  <c r="L2" i="13"/>
  <c r="L2" i="27"/>
  <c r="N4" i="27"/>
  <c r="N4" i="13"/>
  <c r="L5" i="27"/>
  <c r="L5" i="13"/>
  <c r="M4" i="13"/>
  <c r="M4" i="27"/>
  <c r="J2" i="23"/>
  <c r="G2" i="24"/>
  <c r="G2" i="20"/>
  <c r="J4" i="12"/>
  <c r="K4" i="26"/>
  <c r="AH5" i="17" l="1"/>
  <c r="AG5" i="17"/>
  <c r="AE4" i="17"/>
  <c r="AC4" i="17"/>
  <c r="AD4" i="17"/>
  <c r="AI4" i="16"/>
  <c r="AH4" i="16"/>
  <c r="AG2" i="16"/>
  <c r="AI2" i="16"/>
  <c r="AF2" i="15"/>
  <c r="AE2" i="15"/>
  <c r="AB5" i="21"/>
  <c r="AB2" i="21"/>
  <c r="J4" i="18"/>
  <c r="K4" i="18"/>
  <c r="W24" i="30" a="1"/>
  <c r="W24" i="30" s="1"/>
  <c r="N4" i="24" s="1"/>
  <c r="M4" i="24"/>
  <c r="AI5" i="17"/>
  <c r="AG5" i="16"/>
  <c r="AF4" i="21"/>
  <c r="K5" i="12"/>
  <c r="L5" i="26"/>
  <c r="M2" i="13"/>
  <c r="M2" i="27"/>
  <c r="O2" i="25"/>
  <c r="O2" i="11"/>
  <c r="Y31" i="30" a="1"/>
  <c r="Y31" i="30" s="1"/>
  <c r="S14" i="30" a="1"/>
  <c r="S14" i="30" s="1"/>
  <c r="T14" i="30" s="1" a="1"/>
  <c r="T14" i="30" s="1"/>
  <c r="M5" i="13"/>
  <c r="M5" i="27"/>
  <c r="O4" i="13"/>
  <c r="O4" i="27"/>
  <c r="K2" i="23"/>
  <c r="T17" i="30" a="1"/>
  <c r="T17" i="30" s="1"/>
  <c r="U17" i="30" s="1" a="1"/>
  <c r="U17" i="30" s="1"/>
  <c r="J2" i="18"/>
  <c r="H2" i="24"/>
  <c r="H2" i="20"/>
  <c r="K4" i="12"/>
  <c r="K7" i="18"/>
  <c r="AF4" i="17" l="1"/>
  <c r="AH2" i="16"/>
  <c r="AG2" i="15"/>
  <c r="AA2" i="14"/>
  <c r="AD5" i="21"/>
  <c r="AC5" i="21"/>
  <c r="N4" i="20"/>
  <c r="X24" i="30" a="1"/>
  <c r="X24" i="30" s="1"/>
  <c r="Y24" i="30" s="1" a="1"/>
  <c r="Y24" i="30" s="1"/>
  <c r="P4" i="24" s="1"/>
  <c r="L5" i="12"/>
  <c r="M5" i="26"/>
  <c r="K2" i="18"/>
  <c r="L2" i="23"/>
  <c r="O2" i="13"/>
  <c r="O2" i="27"/>
  <c r="O2" i="26"/>
  <c r="P2" i="11"/>
  <c r="P2" i="25"/>
  <c r="Z31" i="30" a="1"/>
  <c r="Z31" i="30" s="1"/>
  <c r="N2" i="27"/>
  <c r="N2" i="13"/>
  <c r="M4" i="12"/>
  <c r="M4" i="26"/>
  <c r="N5" i="13"/>
  <c r="N5" i="27"/>
  <c r="P4" i="13"/>
  <c r="P4" i="27"/>
  <c r="L4" i="12"/>
  <c r="L4" i="26"/>
  <c r="I2" i="24"/>
  <c r="I2" i="20"/>
  <c r="N7" i="18"/>
  <c r="M7" i="18"/>
  <c r="L7" i="18"/>
  <c r="V17" i="30" a="1"/>
  <c r="V17" i="30" s="1"/>
  <c r="AH4" i="17" l="1"/>
  <c r="AG4" i="17"/>
  <c r="AI5" i="16"/>
  <c r="AH5" i="16"/>
  <c r="AI2" i="15"/>
  <c r="AH2" i="15"/>
  <c r="AB2" i="14"/>
  <c r="AH4" i="21"/>
  <c r="AG4" i="21"/>
  <c r="AF5" i="21"/>
  <c r="AE5" i="21"/>
  <c r="AD2" i="21"/>
  <c r="AC2" i="21"/>
  <c r="M4" i="18"/>
  <c r="L4" i="18"/>
  <c r="Z24" i="30" a="1"/>
  <c r="Z24" i="30" s="1"/>
  <c r="Q4" i="20" s="1"/>
  <c r="P4" i="20"/>
  <c r="O4" i="20"/>
  <c r="O4" i="24"/>
  <c r="AI4" i="17"/>
  <c r="AI4" i="21"/>
  <c r="M5" i="12"/>
  <c r="N5" i="26"/>
  <c r="U14" i="30" a="1"/>
  <c r="U14" i="30" s="1"/>
  <c r="L2" i="18"/>
  <c r="M2" i="23"/>
  <c r="Q2" i="11"/>
  <c r="Q2" i="25"/>
  <c r="AA31" i="30" a="1"/>
  <c r="AA31" i="30" s="1"/>
  <c r="P2" i="27"/>
  <c r="P2" i="13"/>
  <c r="P2" i="26"/>
  <c r="O4" i="12"/>
  <c r="O4" i="26"/>
  <c r="Q4" i="13"/>
  <c r="Q4" i="27"/>
  <c r="O5" i="13"/>
  <c r="O5" i="27"/>
  <c r="N4" i="12"/>
  <c r="N4" i="26"/>
  <c r="R4" i="27"/>
  <c r="R4" i="13"/>
  <c r="J2" i="20"/>
  <c r="J2" i="24"/>
  <c r="O7" i="18"/>
  <c r="W17" i="30" a="1"/>
  <c r="W17" i="30" s="1"/>
  <c r="AC2" i="14" l="1"/>
  <c r="AH5" i="21"/>
  <c r="AG5" i="21"/>
  <c r="AE2" i="21"/>
  <c r="Q4" i="24"/>
  <c r="N4" i="18"/>
  <c r="AA24" i="30" a="1"/>
  <c r="AA24" i="30" s="1"/>
  <c r="AB24" i="30" s="1" a="1"/>
  <c r="AB24" i="30" s="1"/>
  <c r="S4" i="24" s="1"/>
  <c r="N2" i="18"/>
  <c r="V14" i="30" a="1"/>
  <c r="V14" i="30" s="1"/>
  <c r="M2" i="18"/>
  <c r="N5" i="12"/>
  <c r="O5" i="26"/>
  <c r="Q2" i="26"/>
  <c r="Q2" i="13"/>
  <c r="Q2" i="27"/>
  <c r="R2" i="13"/>
  <c r="R2" i="27"/>
  <c r="R2" i="25"/>
  <c r="R2" i="11"/>
  <c r="AB31" i="30" a="1"/>
  <c r="AB31" i="30" s="1"/>
  <c r="R2" i="26"/>
  <c r="T4" i="13"/>
  <c r="T4" i="27"/>
  <c r="P5" i="27"/>
  <c r="P5" i="13"/>
  <c r="P4" i="12"/>
  <c r="P4" i="26"/>
  <c r="S4" i="27"/>
  <c r="S4" i="13"/>
  <c r="K2" i="20"/>
  <c r="K2" i="24"/>
  <c r="Q4" i="26"/>
  <c r="Q7" i="18"/>
  <c r="X17" i="30" a="1"/>
  <c r="X17" i="30" s="1"/>
  <c r="AE2" i="14" l="1"/>
  <c r="AD2" i="14"/>
  <c r="AI5" i="21"/>
  <c r="AF2" i="21"/>
  <c r="W14" i="30" a="1"/>
  <c r="W14" i="30" s="1"/>
  <c r="O4" i="18"/>
  <c r="N2" i="23"/>
  <c r="AC24" i="30" a="1"/>
  <c r="AC24" i="30" s="1"/>
  <c r="T4" i="24" s="1"/>
  <c r="S4" i="20"/>
  <c r="R4" i="24"/>
  <c r="R4" i="20"/>
  <c r="O2" i="23"/>
  <c r="O5" i="12"/>
  <c r="P5" i="12"/>
  <c r="U2" i="13"/>
  <c r="U2" i="27"/>
  <c r="S2" i="25"/>
  <c r="S2" i="11"/>
  <c r="AC31" i="30" a="1"/>
  <c r="AC31" i="30" s="1"/>
  <c r="T2" i="27"/>
  <c r="T2" i="13"/>
  <c r="S2" i="13"/>
  <c r="S2" i="27"/>
  <c r="R5" i="13"/>
  <c r="R5" i="27"/>
  <c r="Q5" i="13"/>
  <c r="Q5" i="27"/>
  <c r="U4" i="27"/>
  <c r="U4" i="13"/>
  <c r="L2" i="24"/>
  <c r="L2" i="20"/>
  <c r="R4" i="26"/>
  <c r="Q4" i="12"/>
  <c r="P7" i="18"/>
  <c r="R7" i="18"/>
  <c r="Y17" i="30" a="1"/>
  <c r="Y17" i="30" s="1"/>
  <c r="Z17" i="30" s="1" a="1"/>
  <c r="Z17" i="30" s="1"/>
  <c r="AG2" i="14" l="1"/>
  <c r="AF2" i="14"/>
  <c r="AG2" i="21"/>
  <c r="P4" i="18"/>
  <c r="AD24" i="30" a="1"/>
  <c r="AD24" i="30" s="1"/>
  <c r="U4" i="24" s="1"/>
  <c r="T4" i="20"/>
  <c r="R2" i="23"/>
  <c r="O2" i="18"/>
  <c r="X14" i="30" a="1"/>
  <c r="X14" i="30" s="1"/>
  <c r="Y14" i="30" s="1" a="1"/>
  <c r="Y14" i="30" s="1"/>
  <c r="Q5" i="26"/>
  <c r="P5" i="26"/>
  <c r="V2" i="13"/>
  <c r="V2" i="27"/>
  <c r="S2" i="26"/>
  <c r="T2" i="11"/>
  <c r="T2" i="25"/>
  <c r="AD31" i="30" a="1"/>
  <c r="AD31" i="30" s="1"/>
  <c r="T5" i="13"/>
  <c r="T5" i="27"/>
  <c r="V4" i="27"/>
  <c r="V4" i="13"/>
  <c r="S5" i="13"/>
  <c r="S5" i="27"/>
  <c r="M2" i="24"/>
  <c r="M2" i="20"/>
  <c r="R4" i="12"/>
  <c r="S7" i="18"/>
  <c r="AA17" i="30" a="1"/>
  <c r="AA17" i="30" s="1"/>
  <c r="AH2" i="14" l="1"/>
  <c r="AE24" i="30" a="1"/>
  <c r="AE24" i="30" s="1"/>
  <c r="V4" i="20" s="1"/>
  <c r="U4" i="20"/>
  <c r="P2" i="23"/>
  <c r="P2" i="18"/>
  <c r="R5" i="26"/>
  <c r="Q5" i="12"/>
  <c r="AE31" i="30" a="1"/>
  <c r="AE31" i="30" s="1"/>
  <c r="AF31" i="30" s="1" a="1"/>
  <c r="AF31" i="30" s="1"/>
  <c r="U2" i="11"/>
  <c r="U2" i="25"/>
  <c r="X2" i="13"/>
  <c r="X2" i="27"/>
  <c r="T2" i="26"/>
  <c r="W2" i="27"/>
  <c r="W2" i="13"/>
  <c r="T4" i="12"/>
  <c r="T4" i="26"/>
  <c r="U5" i="13"/>
  <c r="U5" i="27"/>
  <c r="W4" i="13"/>
  <c r="W4" i="27"/>
  <c r="S4" i="12"/>
  <c r="S4" i="26"/>
  <c r="O2" i="24"/>
  <c r="O2" i="20"/>
  <c r="N2" i="20"/>
  <c r="N2" i="24"/>
  <c r="Q2" i="18"/>
  <c r="Q2" i="23"/>
  <c r="Z14" i="30" a="1"/>
  <c r="Z14" i="30" s="1"/>
  <c r="AA14" i="30" s="1" a="1"/>
  <c r="AA14" i="30" s="1"/>
  <c r="T7" i="18"/>
  <c r="R2" i="18"/>
  <c r="AB17" i="30" a="1"/>
  <c r="AB17" i="30" s="1"/>
  <c r="AC17" i="30" s="1" a="1"/>
  <c r="AC17" i="30" s="1"/>
  <c r="AI2" i="14" l="1"/>
  <c r="AI2" i="21"/>
  <c r="AH2" i="21"/>
  <c r="AF24" i="30" a="1"/>
  <c r="AF24" i="30" s="1"/>
  <c r="AG24" i="30" s="1" a="1"/>
  <c r="AG24" i="30" s="1"/>
  <c r="X4" i="20" s="1"/>
  <c r="V4" i="24"/>
  <c r="Q4" i="18"/>
  <c r="S4" i="18"/>
  <c r="R4" i="18"/>
  <c r="T5" i="12"/>
  <c r="R5" i="12"/>
  <c r="W2" i="11"/>
  <c r="W2" i="25"/>
  <c r="Y2" i="27"/>
  <c r="Y2" i="13"/>
  <c r="U2" i="26"/>
  <c r="V2" i="11"/>
  <c r="V2" i="25"/>
  <c r="AG31" i="30" a="1"/>
  <c r="AG31" i="30" s="1"/>
  <c r="X4" i="13"/>
  <c r="X4" i="27"/>
  <c r="V5" i="27"/>
  <c r="V5" i="13"/>
  <c r="U4" i="26"/>
  <c r="S2" i="23"/>
  <c r="P2" i="24"/>
  <c r="P2" i="20"/>
  <c r="U4" i="12"/>
  <c r="S2" i="18"/>
  <c r="AB14" i="30" a="1"/>
  <c r="AB14" i="30" s="1"/>
  <c r="AD17" i="30" a="1"/>
  <c r="AD17" i="30" s="1"/>
  <c r="AE17" i="30" s="1" a="1"/>
  <c r="AE17" i="30" s="1"/>
  <c r="X4" i="24" l="1"/>
  <c r="AH24" i="30" a="1"/>
  <c r="AH24" i="30" s="1"/>
  <c r="AI24" i="30" s="1" a="1"/>
  <c r="AI24" i="30" s="1"/>
  <c r="W4" i="20"/>
  <c r="W4" i="24"/>
  <c r="S5" i="12"/>
  <c r="V5" i="12"/>
  <c r="T5" i="26"/>
  <c r="S5" i="26"/>
  <c r="X2" i="11"/>
  <c r="X2" i="25"/>
  <c r="V2" i="26"/>
  <c r="AH31" i="30" a="1"/>
  <c r="AH31" i="30" s="1"/>
  <c r="Z2" i="27"/>
  <c r="Z2" i="13"/>
  <c r="V4" i="12"/>
  <c r="V4" i="26"/>
  <c r="X5" i="27"/>
  <c r="X5" i="13"/>
  <c r="W5" i="13"/>
  <c r="W5" i="27"/>
  <c r="AA4" i="27"/>
  <c r="AA4" i="13"/>
  <c r="Z4" i="13"/>
  <c r="Z4" i="27"/>
  <c r="W4" i="12"/>
  <c r="W4" i="26"/>
  <c r="AC14" i="30" a="1"/>
  <c r="AC14" i="30" s="1"/>
  <c r="Y4" i="13"/>
  <c r="Y4" i="27"/>
  <c r="R2" i="20"/>
  <c r="R2" i="24"/>
  <c r="T2" i="18"/>
  <c r="T2" i="23"/>
  <c r="Q2" i="24"/>
  <c r="Q2" i="20"/>
  <c r="U7" i="18"/>
  <c r="V7" i="18"/>
  <c r="AF17" i="30" a="1"/>
  <c r="AF17" i="30" s="1"/>
  <c r="Y4" i="20" l="1"/>
  <c r="Y4" i="24"/>
  <c r="T4" i="18"/>
  <c r="U5" i="12"/>
  <c r="X5" i="26"/>
  <c r="U5" i="26"/>
  <c r="V5" i="26"/>
  <c r="AI31" i="30" a="1"/>
  <c r="AI31" i="30" s="1"/>
  <c r="Y2" i="11"/>
  <c r="Y2" i="25"/>
  <c r="AA2" i="27"/>
  <c r="AA2" i="13"/>
  <c r="W2" i="26"/>
  <c r="X4" i="12"/>
  <c r="X4" i="26"/>
  <c r="AB4" i="27"/>
  <c r="AB4" i="13"/>
  <c r="Y5" i="27"/>
  <c r="Y5" i="13"/>
  <c r="AD14" i="30" a="1"/>
  <c r="AD14" i="30" s="1"/>
  <c r="AE14" i="30" s="1" a="1"/>
  <c r="AE14" i="30" s="1"/>
  <c r="X2" i="23"/>
  <c r="V2" i="23"/>
  <c r="T2" i="24"/>
  <c r="T2" i="20"/>
  <c r="U2" i="18"/>
  <c r="U2" i="23"/>
  <c r="Z4" i="24"/>
  <c r="Z4" i="20"/>
  <c r="AJ24" i="30" a="1"/>
  <c r="AJ24" i="30" s="1"/>
  <c r="AK24" i="30" s="1" a="1"/>
  <c r="AK24" i="30" s="1"/>
  <c r="S2" i="20"/>
  <c r="S2" i="24"/>
  <c r="V2" i="18"/>
  <c r="AG17" i="30" a="1"/>
  <c r="AG17" i="30" s="1"/>
  <c r="V4" i="18" l="1"/>
  <c r="U4" i="18"/>
  <c r="W5" i="26"/>
  <c r="X5" i="12"/>
  <c r="Y5" i="26"/>
  <c r="W5" i="12"/>
  <c r="AB2" i="13"/>
  <c r="AB2" i="27"/>
  <c r="Y2" i="26"/>
  <c r="X2" i="26"/>
  <c r="Z2" i="11"/>
  <c r="Z2" i="25"/>
  <c r="AJ31" i="30" a="1"/>
  <c r="AJ31" i="30" s="1"/>
  <c r="AK31" i="30" s="1" a="1"/>
  <c r="AK31" i="30" s="1"/>
  <c r="AF14" i="30" a="1"/>
  <c r="AF14" i="30" s="1"/>
  <c r="AG14" i="30" s="1" a="1"/>
  <c r="AG14" i="30" s="1"/>
  <c r="Z5" i="27"/>
  <c r="Z5" i="13"/>
  <c r="AC4" i="13"/>
  <c r="AC4" i="27"/>
  <c r="AD4" i="13"/>
  <c r="AD4" i="27"/>
  <c r="Z4" i="12"/>
  <c r="Z4" i="26"/>
  <c r="Y4" i="12"/>
  <c r="Y4" i="26"/>
  <c r="AB4" i="24"/>
  <c r="AB4" i="20"/>
  <c r="U2" i="24"/>
  <c r="U2" i="20"/>
  <c r="AA4" i="24"/>
  <c r="AA4" i="20"/>
  <c r="AL24" i="30" a="1"/>
  <c r="AL24" i="30" s="1"/>
  <c r="AM24" i="30" s="1" a="1"/>
  <c r="AM24" i="30" s="1"/>
  <c r="W2" i="18"/>
  <c r="W2" i="23"/>
  <c r="X2" i="18"/>
  <c r="Y2" i="23"/>
  <c r="W7" i="18"/>
  <c r="AH17" i="30" a="1"/>
  <c r="AH17" i="30" s="1"/>
  <c r="X4" i="18" l="1"/>
  <c r="W4" i="18"/>
  <c r="Y5" i="12"/>
  <c r="Z5" i="26"/>
  <c r="Z2" i="26"/>
  <c r="AB2" i="25"/>
  <c r="AB2" i="11"/>
  <c r="AC2" i="27"/>
  <c r="AC2" i="13"/>
  <c r="AA2" i="11"/>
  <c r="AA2" i="25"/>
  <c r="AL31" i="30" a="1"/>
  <c r="AL31" i="30" s="1"/>
  <c r="AM31" i="30" s="1" a="1"/>
  <c r="AM31" i="30" s="1"/>
  <c r="AF4" i="13"/>
  <c r="AF4" i="27"/>
  <c r="AE4" i="13"/>
  <c r="AE4" i="27"/>
  <c r="AA4" i="12"/>
  <c r="AA4" i="26"/>
  <c r="AA5" i="13"/>
  <c r="AA5" i="27"/>
  <c r="AD4" i="24"/>
  <c r="AD4" i="20"/>
  <c r="V2" i="20"/>
  <c r="V2" i="24"/>
  <c r="AN24" i="30" a="1"/>
  <c r="AN24" i="30" s="1"/>
  <c r="AE4" i="24" s="1"/>
  <c r="AC4" i="24"/>
  <c r="AC4" i="20"/>
  <c r="Y2" i="18"/>
  <c r="Z2" i="23"/>
  <c r="X7" i="18"/>
  <c r="AH14" i="30" a="1"/>
  <c r="AH14" i="30" s="1"/>
  <c r="AI17" i="30" a="1"/>
  <c r="AI17" i="30" s="1"/>
  <c r="AB5" i="26" l="1"/>
  <c r="Z5" i="12"/>
  <c r="AB2" i="26"/>
  <c r="AD2" i="11"/>
  <c r="AD2" i="25"/>
  <c r="AN31" i="30" a="1"/>
  <c r="AN31" i="30" s="1"/>
  <c r="AC2" i="25"/>
  <c r="AC2" i="11"/>
  <c r="AI14" i="30" a="1"/>
  <c r="AI14" i="30" s="1"/>
  <c r="AD2" i="27"/>
  <c r="AD2" i="13"/>
  <c r="AB5" i="13"/>
  <c r="AB5" i="27"/>
  <c r="AG4" i="13"/>
  <c r="AG4" i="27"/>
  <c r="AB4" i="26"/>
  <c r="AO24" i="30" a="1"/>
  <c r="AO24" i="30" s="1"/>
  <c r="AF4" i="24" s="1"/>
  <c r="AE4" i="20"/>
  <c r="X2" i="24"/>
  <c r="X2" i="20"/>
  <c r="W2" i="24"/>
  <c r="W2" i="20"/>
  <c r="AB4" i="12"/>
  <c r="Z7" i="18"/>
  <c r="Y7" i="18"/>
  <c r="Z2" i="18"/>
  <c r="AO31" i="30" a="1"/>
  <c r="AO31" i="30" s="1"/>
  <c r="AJ17" i="30" a="1"/>
  <c r="AJ17" i="30" s="1"/>
  <c r="Y4" i="18" l="1"/>
  <c r="Z4" i="18"/>
  <c r="AC5" i="26"/>
  <c r="AA5" i="26"/>
  <c r="AA5" i="12"/>
  <c r="AB5" i="12"/>
  <c r="AA2" i="26"/>
  <c r="AC2" i="26"/>
  <c r="AE2" i="25"/>
  <c r="AE2" i="11"/>
  <c r="AE2" i="13"/>
  <c r="AE2" i="27"/>
  <c r="AP31" i="30" a="1"/>
  <c r="AP31" i="30" s="1"/>
  <c r="AF2" i="11"/>
  <c r="AF2" i="25"/>
  <c r="AC5" i="13"/>
  <c r="AC5" i="27"/>
  <c r="AH4" i="13"/>
  <c r="AH4" i="27"/>
  <c r="AD4" i="12"/>
  <c r="AD4" i="26"/>
  <c r="AC4" i="12"/>
  <c r="AC4" i="26"/>
  <c r="AF4" i="20"/>
  <c r="AP24" i="30" a="1"/>
  <c r="AP24" i="30" s="1"/>
  <c r="AG4" i="20" s="1"/>
  <c r="AB2" i="23"/>
  <c r="AA2" i="23"/>
  <c r="Y2" i="24"/>
  <c r="Y2" i="20"/>
  <c r="AE4" i="26"/>
  <c r="AJ14" i="30" a="1"/>
  <c r="AJ14" i="30" s="1"/>
  <c r="AA7" i="18"/>
  <c r="AA2" i="18"/>
  <c r="AK17" i="30" a="1"/>
  <c r="AK17" i="30" s="1"/>
  <c r="AA4" i="18" l="1"/>
  <c r="AD5" i="26"/>
  <c r="AC5" i="12"/>
  <c r="AC2" i="18"/>
  <c r="AK14" i="30" a="1"/>
  <c r="AK14" i="30" s="1"/>
  <c r="AD2" i="26"/>
  <c r="AG2" i="25"/>
  <c r="AG2" i="11"/>
  <c r="AF2" i="27"/>
  <c r="AF2" i="13"/>
  <c r="AQ31" i="30" a="1"/>
  <c r="AQ31" i="30" s="1"/>
  <c r="AE5" i="13"/>
  <c r="AE5" i="27"/>
  <c r="AI4" i="27"/>
  <c r="AI4" i="13"/>
  <c r="AD5" i="13"/>
  <c r="AD5" i="27"/>
  <c r="AB2" i="18"/>
  <c r="AQ24" i="30" a="1"/>
  <c r="AQ24" i="30" s="1"/>
  <c r="AR24" i="30" s="1" a="1"/>
  <c r="AR24" i="30" s="1"/>
  <c r="AG4" i="24"/>
  <c r="Z2" i="20"/>
  <c r="Z2" i="24"/>
  <c r="AE4" i="12"/>
  <c r="AF4" i="26"/>
  <c r="AB7" i="18"/>
  <c r="AL17" i="30" a="1"/>
  <c r="AL17" i="30" s="1"/>
  <c r="AC4" i="18" l="1"/>
  <c r="AL14" i="30" a="1"/>
  <c r="AL14" i="30" s="1"/>
  <c r="AC2" i="23"/>
  <c r="AD2" i="18"/>
  <c r="AE5" i="26"/>
  <c r="AD5" i="12"/>
  <c r="AE2" i="26"/>
  <c r="AG2" i="13"/>
  <c r="AG2" i="27"/>
  <c r="AH2" i="25"/>
  <c r="AH2" i="11"/>
  <c r="AR31" i="30" a="1"/>
  <c r="AR31" i="30" s="1"/>
  <c r="AF5" i="13"/>
  <c r="AF5" i="27"/>
  <c r="AH4" i="20"/>
  <c r="AH4" i="24"/>
  <c r="AI4" i="20"/>
  <c r="AI4" i="24"/>
  <c r="AA2" i="20"/>
  <c r="AA2" i="24"/>
  <c r="AF4" i="12"/>
  <c r="AG4" i="26"/>
  <c r="AC7" i="18"/>
  <c r="AM17" i="30" a="1"/>
  <c r="AM17" i="30" s="1"/>
  <c r="AN17" i="30" s="1" a="1"/>
  <c r="AN17" i="30" s="1"/>
  <c r="AB4" i="18" l="1"/>
  <c r="AD4" i="18"/>
  <c r="AM14" i="30" a="1"/>
  <c r="AM14" i="30" s="1"/>
  <c r="AE2" i="23"/>
  <c r="AD2" i="23"/>
  <c r="AE5" i="12"/>
  <c r="AF5" i="12"/>
  <c r="AF2" i="26"/>
  <c r="AH2" i="13"/>
  <c r="AH2" i="27"/>
  <c r="AI2" i="25"/>
  <c r="AI2" i="11"/>
  <c r="AG5" i="27"/>
  <c r="AG5" i="13"/>
  <c r="AB2" i="24"/>
  <c r="AB2" i="20"/>
  <c r="AH4" i="26"/>
  <c r="AG4" i="12"/>
  <c r="AF7" i="18"/>
  <c r="AD7" i="18"/>
  <c r="AE7" i="18"/>
  <c r="AO17" i="30" a="1"/>
  <c r="AO17" i="30" s="1"/>
  <c r="AE4" i="18" l="1"/>
  <c r="AF2" i="18"/>
  <c r="AE2" i="18"/>
  <c r="AN14" i="30" a="1"/>
  <c r="AN14" i="30" s="1"/>
  <c r="AG5" i="26"/>
  <c r="AF5" i="26"/>
  <c r="AG2" i="26"/>
  <c r="AI2" i="13"/>
  <c r="AI2" i="27"/>
  <c r="AH5" i="27"/>
  <c r="AH5" i="13"/>
  <c r="AC2" i="24"/>
  <c r="AC2" i="20"/>
  <c r="AH4" i="12"/>
  <c r="AG7" i="18"/>
  <c r="AP17" i="30" a="1"/>
  <c r="AP17" i="30" s="1"/>
  <c r="AF2" i="23" l="1"/>
  <c r="AH2" i="23"/>
  <c r="AO14" i="30" a="1"/>
  <c r="AO14" i="30" s="1"/>
  <c r="AP14" i="30" s="1" a="1"/>
  <c r="AP14" i="30" s="1"/>
  <c r="AH5" i="26"/>
  <c r="AG5" i="12"/>
  <c r="AI2" i="26"/>
  <c r="AI4" i="12"/>
  <c r="AI4" i="26"/>
  <c r="AI5" i="13"/>
  <c r="AI5" i="27"/>
  <c r="AE2" i="24"/>
  <c r="AE2" i="20"/>
  <c r="AD2" i="20"/>
  <c r="AD2" i="24"/>
  <c r="AH7" i="18"/>
  <c r="AQ17" i="30" a="1"/>
  <c r="AQ17" i="30" s="1"/>
  <c r="AG4" i="18" l="1"/>
  <c r="AF4" i="18"/>
  <c r="AG2" i="23"/>
  <c r="AG2" i="18"/>
  <c r="AI5" i="12"/>
  <c r="AH5" i="12"/>
  <c r="AH2" i="26"/>
  <c r="AH2" i="18"/>
  <c r="AQ14" i="30" a="1"/>
  <c r="AQ14" i="30" s="1"/>
  <c r="AF2" i="24"/>
  <c r="AF2" i="20"/>
  <c r="AI7" i="18"/>
  <c r="AR17" i="30" a="1"/>
  <c r="AR17" i="30" s="1"/>
  <c r="AH4" i="18" l="1"/>
  <c r="AI5" i="26"/>
  <c r="AR14" i="30" a="1"/>
  <c r="AR14" i="30" s="1"/>
  <c r="AH2" i="20"/>
  <c r="AH2" i="24"/>
  <c r="AI2" i="18"/>
  <c r="AI2" i="23"/>
  <c r="AG2" i="24"/>
  <c r="AG2" i="20"/>
  <c r="AI4" i="18" l="1"/>
  <c r="AI2" i="24"/>
  <c r="AI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<sst xmlns="http://schemas.openxmlformats.org/spreadsheetml/2006/main" count="1262" uniqueCount="489">
  <si>
    <t>Sources:</t>
  </si>
  <si>
    <t>5. Commercial Sector Key Indicators and Consumption</t>
  </si>
  <si>
    <t>(quadrillion Btu, unless otherwise noted)</t>
  </si>
  <si>
    <t/>
  </si>
  <si>
    <t xml:space="preserve"> Key Indicators and Consumption</t>
  </si>
  <si>
    <t>Key Indicators</t>
  </si>
  <si>
    <t xml:space="preserve"> Total Floorspace (billion square feet)</t>
  </si>
  <si>
    <t xml:space="preserve">   Surviving</t>
  </si>
  <si>
    <t xml:space="preserve">   New Additions</t>
  </si>
  <si>
    <t xml:space="preserve">     Total</t>
  </si>
  <si>
    <t xml:space="preserve"> Energy Consumption Intensity</t>
  </si>
  <si>
    <t xml:space="preserve"> (thousand Btu per square foot)</t>
  </si>
  <si>
    <t xml:space="preserve">   Delivered Energy Consumption</t>
  </si>
  <si>
    <t xml:space="preserve">   Electricity Related Losses</t>
  </si>
  <si>
    <t xml:space="preserve">   Total Energy Consumption</t>
  </si>
  <si>
    <t>Delivered Energy Consumption by Fuel</t>
  </si>
  <si>
    <t xml:space="preserve"> Purchased Electricity</t>
  </si>
  <si>
    <t xml:space="preserve">   Space Heating 1/</t>
  </si>
  <si>
    <t xml:space="preserve">   Space Cooling 1/</t>
  </si>
  <si>
    <t xml:space="preserve">   Water Heating 1/</t>
  </si>
  <si>
    <t xml:space="preserve">   Ventilation</t>
  </si>
  <si>
    <t xml:space="preserve">   Cooking</t>
  </si>
  <si>
    <t xml:space="preserve">   Lighting</t>
  </si>
  <si>
    <t xml:space="preserve">   Refrigeration</t>
  </si>
  <si>
    <t xml:space="preserve">   Other Uses 2/</t>
  </si>
  <si>
    <t xml:space="preserve">     Delivered Energy</t>
  </si>
  <si>
    <t xml:space="preserve"> Natural Gas</t>
  </si>
  <si>
    <t xml:space="preserve">   Other Uses 3/</t>
  </si>
  <si>
    <t xml:space="preserve"> Distillate Fuel Oil</t>
  </si>
  <si>
    <t xml:space="preserve">   Other Uses 4/</t>
  </si>
  <si>
    <t xml:space="preserve"> Marketed Renewables (biomass)</t>
  </si>
  <si>
    <t xml:space="preserve"> Other Fuels 5/</t>
  </si>
  <si>
    <t>Delivered Energy Consumption by End Use</t>
  </si>
  <si>
    <t xml:space="preserve">   Other Uses 6/</t>
  </si>
  <si>
    <t>Electricity Related Losses</t>
  </si>
  <si>
    <t>Total Energy Consumption by End Use</t>
  </si>
  <si>
    <t>Nonmarketed Renewable Fuels 7/</t>
  </si>
  <si>
    <t xml:space="preserve">  Solar Thermal</t>
  </si>
  <si>
    <t xml:space="preserve">  Solar Photovoltaic</t>
  </si>
  <si>
    <t xml:space="preserve">  Wind</t>
  </si>
  <si>
    <t xml:space="preserve">    Total</t>
  </si>
  <si>
    <t>Heating Degree Days</t>
  </si>
  <si>
    <t xml:space="preserve">   New England</t>
  </si>
  <si>
    <t xml:space="preserve">   Middle Atlantic</t>
  </si>
  <si>
    <t xml:space="preserve">   East North Central</t>
  </si>
  <si>
    <t xml:space="preserve">   West North Central</t>
  </si>
  <si>
    <t xml:space="preserve">   South Atlantic</t>
  </si>
  <si>
    <t xml:space="preserve">   East South Central</t>
  </si>
  <si>
    <t xml:space="preserve">   West South Central</t>
  </si>
  <si>
    <t xml:space="preserve">   Mountain</t>
  </si>
  <si>
    <t xml:space="preserve">   Pacific</t>
  </si>
  <si>
    <t xml:space="preserve">      United States</t>
  </si>
  <si>
    <t>Cooling Degree Days</t>
  </si>
  <si>
    <t xml:space="preserve">   1/ Includes fuel consumption for district services.</t>
  </si>
  <si>
    <t xml:space="preserve">   2/ Includes (but is not limited to) miscellaneous uses such as transformers, medical imaging and other medical equipment, elevators,</t>
  </si>
  <si>
    <t>escalators, off-road electric vehicles, laboratory fume hoods, laundry equipment, coffee brewers, and water services.</t>
  </si>
  <si>
    <t>performed in commercial buildings.</t>
  </si>
  <si>
    <t xml:space="preserve">   4/ Includes miscellaneous uses, such as cooking, emergency generators, and combined heat and power in commercial buildings.</t>
  </si>
  <si>
    <t xml:space="preserve">   5/ Includes residual fuel oil, propane, coal, motor gasoline, and kerosene.</t>
  </si>
  <si>
    <t xml:space="preserve">   6/ Includes (but is not limited to) miscellaneous uses such as transformers, medical imaging and other medical equipment, elevators,</t>
  </si>
  <si>
    <t xml:space="preserve">   Btu = British thermal unit.</t>
  </si>
  <si>
    <t xml:space="preserve">   - - = Not applicable.</t>
  </si>
  <si>
    <t>are model results and may differ from official EIA data reports.</t>
  </si>
  <si>
    <t>4. Residential Sector Key Indicators and Consumption</t>
  </si>
  <si>
    <t xml:space="preserve"> Households (millions)</t>
  </si>
  <si>
    <t xml:space="preserve">   Single-Family</t>
  </si>
  <si>
    <t xml:space="preserve">   Multifamily</t>
  </si>
  <si>
    <t xml:space="preserve">   Mobile Homes</t>
  </si>
  <si>
    <t xml:space="preserve"> Average House Square Footage</t>
  </si>
  <si>
    <t xml:space="preserve"> Energy Intensity</t>
  </si>
  <si>
    <t xml:space="preserve"> (million Btu per household)</t>
  </si>
  <si>
    <t xml:space="preserve">  Delivered Energy Consumption</t>
  </si>
  <si>
    <t xml:space="preserve">  Total Energy Consumption</t>
  </si>
  <si>
    <t xml:space="preserve">   Space Heating</t>
  </si>
  <si>
    <t xml:space="preserve">   Space Cooling</t>
  </si>
  <si>
    <t xml:space="preserve">   Water Heating</t>
  </si>
  <si>
    <t xml:space="preserve">   Clothes Dryers</t>
  </si>
  <si>
    <t xml:space="preserve">   Freezers</t>
  </si>
  <si>
    <t xml:space="preserve">   Clothes Washers 1/</t>
  </si>
  <si>
    <t xml:space="preserve">   Dishwashers 1/</t>
  </si>
  <si>
    <t xml:space="preserve">   Televisions and Related Equipment 2/</t>
  </si>
  <si>
    <t xml:space="preserve">   Computers and Related Equipment 3/</t>
  </si>
  <si>
    <t xml:space="preserve">   Furnace Fans and Boiler Circulation Pumps</t>
  </si>
  <si>
    <t xml:space="preserve">   Other Uses 5/</t>
  </si>
  <si>
    <t xml:space="preserve"> Propane</t>
  </si>
  <si>
    <t xml:space="preserve"> Space Heating</t>
  </si>
  <si>
    <t xml:space="preserve"> Space Cooling</t>
  </si>
  <si>
    <t xml:space="preserve"> Water Heating</t>
  </si>
  <si>
    <t xml:space="preserve"> Refrigeration</t>
  </si>
  <si>
    <t xml:space="preserve"> Cooking</t>
  </si>
  <si>
    <t xml:space="preserve"> Clothes Dryers</t>
  </si>
  <si>
    <t xml:space="preserve"> Freezers</t>
  </si>
  <si>
    <t xml:space="preserve"> Lighting</t>
  </si>
  <si>
    <t xml:space="preserve"> Clothes Washers 1/</t>
  </si>
  <si>
    <t xml:space="preserve"> Dishwashers 1/</t>
  </si>
  <si>
    <t xml:space="preserve"> Televisions and Related Equipment 2/</t>
  </si>
  <si>
    <t xml:space="preserve"> Computers and Related Equipment 3/</t>
  </si>
  <si>
    <t xml:space="preserve"> Furnace Fans and Boiler Circulation Pumps</t>
  </si>
  <si>
    <t xml:space="preserve">   Delivered Energy</t>
  </si>
  <si>
    <t xml:space="preserve">   Total</t>
  </si>
  <si>
    <t xml:space="preserve">  Geothermal Heat Pumps</t>
  </si>
  <si>
    <t xml:space="preserve">  Solar Hot Water Heating</t>
  </si>
  <si>
    <t xml:space="preserve">   1/ Does not include water heating portion of load.</t>
  </si>
  <si>
    <t xml:space="preserve">   2/ Includes televisions, set-top boxes, home theater systems, DVD players, and video game consoles.</t>
  </si>
  <si>
    <t xml:space="preserve">   3/ Includes desktop and laptop computers, monitors, and networking equipment.</t>
  </si>
  <si>
    <t xml:space="preserve">   4/ Includes small electric devices, heating elements, and motors not listed above.  Electric vehicles are included in the</t>
  </si>
  <si>
    <t>transportation sector.</t>
  </si>
  <si>
    <t>Year</t>
  </si>
  <si>
    <t>electricity (BTU)</t>
  </si>
  <si>
    <t>coal (BTU)</t>
  </si>
  <si>
    <t>natural gas (BTU)</t>
  </si>
  <si>
    <t>petroleum diesel (BTU)</t>
  </si>
  <si>
    <t>BCEU BAU Components Energy Use</t>
  </si>
  <si>
    <t>heat (BTU)</t>
  </si>
  <si>
    <t>residential and commercial buildings.  Most district heating systems in the U.S.</t>
  </si>
  <si>
    <t>either supply universities, hospitals, or downtowns, all of which are dominated</t>
  </si>
  <si>
    <t>by commercial rather than residential buildings.  Accordingly, we assume all</t>
  </si>
  <si>
    <t>heat demand is commercial, and we scale 2011 heat demand up at the same</t>
  </si>
  <si>
    <t>rate as overall energy demand for heating purposes.</t>
  </si>
  <si>
    <t>2011 District Heat sales</t>
  </si>
  <si>
    <t>TJ</t>
  </si>
  <si>
    <t>BTU per TJ</t>
  </si>
  <si>
    <t>BTU/TJ</t>
  </si>
  <si>
    <t>BTU</t>
  </si>
  <si>
    <t>Heat demand</t>
  </si>
  <si>
    <t>Since all of the energy use in Table 5 appears to be assigned to particular fuels</t>
  </si>
  <si>
    <t>or electricity, we assume that heat consumption is additional to the quantities</t>
  </si>
  <si>
    <t>specified in Table 5.  We assign all of it to the "heating" building component, although</t>
  </si>
  <si>
    <t>in reality, some might be used for tasks such as sterilization of hospital equipment.</t>
  </si>
  <si>
    <t>Notes on Coal</t>
  </si>
  <si>
    <t>The AEO tables do not include a breakdown of coal or where it is used.</t>
  </si>
  <si>
    <t>Table 5 (commercial buildings), footnote 5 indicates that "other fuels" includes</t>
  </si>
  <si>
    <t>coal (as well as residual fuel oil, propane, motor gasoline, and kerosene).</t>
  </si>
  <si>
    <t>Coal is only used in commercial buildings.</t>
  </si>
  <si>
    <t>Coal is only used for "other components" (not heating, lighting, etc.)</t>
  </si>
  <si>
    <t>Coal composes the following fraction of "other fuels":</t>
  </si>
  <si>
    <t>Notes on Heat</t>
  </si>
  <si>
    <t>The AEO does not include the consumption of heat as an energy carrier</t>
  </si>
  <si>
    <t>(district heat).  We have another source that gives us overall demand for heat</t>
  </si>
  <si>
    <t>in 2011, but we don't have future projections, nor a breakdown between</t>
  </si>
  <si>
    <t>Notes on Component Categorization</t>
  </si>
  <si>
    <t>Water heaters are categorized as appliances, not as part of the "heating"</t>
  </si>
  <si>
    <t>component.  The "heating" component refers to heating of air and is affected by</t>
  </si>
  <si>
    <t>the building envelope, whereas appliances are not affected by envelope.</t>
  </si>
  <si>
    <t>The two plug load categories ("televisions and related equipment" and</t>
  </si>
  <si>
    <t>"computers and related equipment" in Table 4, "office equipment (PC)" and</t>
  </si>
  <si>
    <t>"other component" category, not to appliances.</t>
  </si>
  <si>
    <t>office equipment (non-PC)" in Table 5) are assigned to the</t>
  </si>
  <si>
    <t xml:space="preserve">   3/ Includes miscellaneous uses, such as emergency generators, combined heat and power in commercial buildings, and manufacturing</t>
  </si>
  <si>
    <t>escalators, off-road electric vehicles, laboratory fume hoods, laundry equipment, coffee brewers, water services, emergency generators,</t>
  </si>
  <si>
    <t>combined heat and power in commercial buildings, manufacturing performed in commercial buildings, and cooking (distillate), plus</t>
  </si>
  <si>
    <t>residual fuel oil, propane, coal, motor gasoline, kerosene, and marketed renewable fuels (biomass).</t>
  </si>
  <si>
    <t>Urban</t>
  </si>
  <si>
    <t>Rural</t>
  </si>
  <si>
    <t>Urban vs. Rural Residential Households</t>
  </si>
  <si>
    <t>Energy Information Administration</t>
  </si>
  <si>
    <t>biomass (BTU)</t>
  </si>
  <si>
    <t>Administration's Climatic Data Center and Climate Prediction Center.</t>
  </si>
  <si>
    <t>RKI000:cdd_UnitedStates</t>
  </si>
  <si>
    <t>RKI000:cdd_Pacific</t>
  </si>
  <si>
    <t>RKI000:cdd_Mountain</t>
  </si>
  <si>
    <t>RKI000:cdd_WestSouthCen</t>
  </si>
  <si>
    <t>RKI000:cdd_EastSouthCen</t>
  </si>
  <si>
    <t>RKI000:cdd_SouthAtlantc</t>
  </si>
  <si>
    <t>RKI000:cdd_WestNorthCen</t>
  </si>
  <si>
    <t>RKI000:cdd_EastNorthCen</t>
  </si>
  <si>
    <t>RKI000:cdd_MiddleAtlant</t>
  </si>
  <si>
    <t>RKI000:cdd_NewEngland</t>
  </si>
  <si>
    <t>RKI000:hdd_UnitedStates</t>
  </si>
  <si>
    <t>RKI000:hdd_Pacific</t>
  </si>
  <si>
    <t>RKI000:hdd_Mountain</t>
  </si>
  <si>
    <t>RKI000:hdd_WestSouthCen</t>
  </si>
  <si>
    <t>RKI000:hdd_EastSouthCen</t>
  </si>
  <si>
    <t>RKI000:hdd_SouthAtlantc</t>
  </si>
  <si>
    <t>RKI000:hdd_WestNorthCen</t>
  </si>
  <si>
    <t>RKI000:hdd_EastNorthCen</t>
  </si>
  <si>
    <t>RKI000:hdd_MiddleAtlant</t>
  </si>
  <si>
    <t>RKI000:hdd_NewEngland</t>
  </si>
  <si>
    <t>RKI000:na_Total</t>
  </si>
  <si>
    <t>RKI000:na_WindHuffPuff</t>
  </si>
  <si>
    <t>RKI000:na_SolarPhotovol</t>
  </si>
  <si>
    <t>RKI000:na_SolarHotWater</t>
  </si>
  <si>
    <t>RKI000:na_GeothermalHea</t>
  </si>
  <si>
    <t>RKI000:ma_Total</t>
  </si>
  <si>
    <t>RKI000:ma_OtherUses</t>
  </si>
  <si>
    <t>RKI000:ma_FurnaceFans</t>
  </si>
  <si>
    <t>RKI000:ma_PersonalCompu</t>
  </si>
  <si>
    <t>RKI000:ma_ColorTelevisi</t>
  </si>
  <si>
    <t>RKI000:ma_Dishwashers</t>
  </si>
  <si>
    <t>RKI000:ma_ClothesWasher</t>
  </si>
  <si>
    <t>RKI000:ma_Lighting</t>
  </si>
  <si>
    <t>RKI000:ma_Freezers</t>
  </si>
  <si>
    <t>RKI000:ma_ClothesDryers</t>
  </si>
  <si>
    <t>RKI000:ma_Cooking</t>
  </si>
  <si>
    <t>RKI000:ma_Refrigeration</t>
  </si>
  <si>
    <t>RKI000:ma_WaterHeating</t>
  </si>
  <si>
    <t>RKI000:ma_SpaceCooling</t>
  </si>
  <si>
    <t>RKI000:ma_SpaceHeating</t>
  </si>
  <si>
    <t>RKI000:la_ElectricityRe</t>
  </si>
  <si>
    <t>RKI000:ka_DeliveredEner</t>
  </si>
  <si>
    <t>RKI000:ka_OtherUses</t>
  </si>
  <si>
    <t>RKI000:ka_FurnaceFans</t>
  </si>
  <si>
    <t>RKI000:ka_PersonalCompu</t>
  </si>
  <si>
    <t>RKI000:ka_ColorTelevisi</t>
  </si>
  <si>
    <t>RKI000:ka_Dishwashers</t>
  </si>
  <si>
    <t>RKI000:ka_ClothesWasher</t>
  </si>
  <si>
    <t>RKI000:ka_Lighting</t>
  </si>
  <si>
    <t>RKI000:ka_Freezers</t>
  </si>
  <si>
    <t>RKI000:ka_ClothesDryers</t>
  </si>
  <si>
    <t>RKI000:ka_Cooking</t>
  </si>
  <si>
    <t>RKI000:ka_Refrigeration</t>
  </si>
  <si>
    <t>RKI000:ka_WaterHeating</t>
  </si>
  <si>
    <t>RKI000:ka_SpaceCooling</t>
  </si>
  <si>
    <t>RKI000:ka_SpaceHeating</t>
  </si>
  <si>
    <t>RKI000:ja_OtherFuels</t>
  </si>
  <si>
    <t>RKI000:ja_MarketedRenew</t>
  </si>
  <si>
    <t>RKI000:ia_DeliveredEner</t>
  </si>
  <si>
    <t>RKI000:ia_OtherUses</t>
  </si>
  <si>
    <t>RKI000:ia_Cooking</t>
  </si>
  <si>
    <t>RKI000:ia_WaterHeating</t>
  </si>
  <si>
    <t>RKI000:ia_SpaceHeating</t>
  </si>
  <si>
    <t>RKI000:ha_DeliveredEner</t>
  </si>
  <si>
    <t>RKI000:Other_ha_ha</t>
  </si>
  <si>
    <t>RKI000:ha_WaterHeating</t>
  </si>
  <si>
    <t>RKI000:ha_SpaceHeating</t>
  </si>
  <si>
    <t>RKI000:ga_DeliveredEner</t>
  </si>
  <si>
    <t>RKI000:ga_OtherNatGas</t>
  </si>
  <si>
    <t>RKI000:ga_ClothesDryers</t>
  </si>
  <si>
    <t>RKI000:ga_Cooking</t>
  </si>
  <si>
    <t>RKI000:ga_WaterHeating</t>
  </si>
  <si>
    <t>RKI000:ga_SpaceCooling</t>
  </si>
  <si>
    <t>RKI000:ga_SpaceHeating</t>
  </si>
  <si>
    <t>RKI000:fa_DeliveredEner</t>
  </si>
  <si>
    <t>RKI000:fa_OtherUses</t>
  </si>
  <si>
    <t>RKI000:fa_FurnaceFans</t>
  </si>
  <si>
    <t>RKI000:fa_PersonalCompu</t>
  </si>
  <si>
    <t>RKI000:fa_ColorTelevisi</t>
  </si>
  <si>
    <t>RKI000:fa_Dishwashers</t>
  </si>
  <si>
    <t>RKI000:fa_ClothesWasher</t>
  </si>
  <si>
    <t>RKI000:fa_Lighting</t>
  </si>
  <si>
    <t>RKI000:fa_Freezers</t>
  </si>
  <si>
    <t>RKI000:fa_ClothesDryers</t>
  </si>
  <si>
    <t>RKI000:fa_Cooking</t>
  </si>
  <si>
    <t>RKI000:fa_Refrigeration</t>
  </si>
  <si>
    <t>RKI000:fa_WaterHeating</t>
  </si>
  <si>
    <t>RKI000:fa_SpaceCooling</t>
  </si>
  <si>
    <t>RKI000:fa_SpaceHeating</t>
  </si>
  <si>
    <t>RKI000:ea_TotalEnergyCo</t>
  </si>
  <si>
    <t>RKI000:ea_DeliveredEner</t>
  </si>
  <si>
    <t>RKI000:da_TotalEnergyCo</t>
  </si>
  <si>
    <t>RKI000:da_DeliveredEner</t>
  </si>
  <si>
    <t>RKI000:ca_AverageHouseS</t>
  </si>
  <si>
    <t>RKI000:ba_Total</t>
  </si>
  <si>
    <t>RKI000:ba_MobileHomes</t>
  </si>
  <si>
    <t>RKI000:ba_Multifamily</t>
  </si>
  <si>
    <t>RKI000:ba_Single-Family</t>
  </si>
  <si>
    <t>RKI000</t>
  </si>
  <si>
    <t>Release Date</t>
  </si>
  <si>
    <t>Datekey</t>
  </si>
  <si>
    <t>Reference case</t>
  </si>
  <si>
    <t>Scenario</t>
  </si>
  <si>
    <t>Report</t>
  </si>
  <si>
    <t>CKI000:cdd_UnitedStates</t>
  </si>
  <si>
    <t>CKI000:cdd_Pacific</t>
  </si>
  <si>
    <t>CKI000:cdd_Mountain</t>
  </si>
  <si>
    <t>CKI000:cdd_WestSouthCen</t>
  </si>
  <si>
    <t>CKI000:cdd_EastSouthCen</t>
  </si>
  <si>
    <t>CKI000:cdd_SouthAtlantc</t>
  </si>
  <si>
    <t>CKI000:cdd_WestNorthCen</t>
  </si>
  <si>
    <t>CKI000:cdd_EastNorthCen</t>
  </si>
  <si>
    <t>CKI000:cdd_MiddleAtlant</t>
  </si>
  <si>
    <t>CKI000:cdd_NewEngland</t>
  </si>
  <si>
    <t>CKI000:hdd_UnitedStates</t>
  </si>
  <si>
    <t>CKI000:hdd_Pacific</t>
  </si>
  <si>
    <t>CKI000:hdd_Mountain</t>
  </si>
  <si>
    <t>CKI000:hdd_WestSouthCen</t>
  </si>
  <si>
    <t>CKI000:hdd_EastSouthCen</t>
  </si>
  <si>
    <t>CKI000:hdd_SouthAtlantc</t>
  </si>
  <si>
    <t>CKI000:hdd_WestNorthCen</t>
  </si>
  <si>
    <t>CKI000:hdd_EastNorthCen</t>
  </si>
  <si>
    <t>CKI000:hdd_MiddleAtlant</t>
  </si>
  <si>
    <t>CKI000:hdd_NewEngland</t>
  </si>
  <si>
    <t>CKI000:qa_TotalSolar</t>
  </si>
  <si>
    <t>CKI000:qa_EKnowitzWindy</t>
  </si>
  <si>
    <t>CKI000:qa_SolarPhotovol</t>
  </si>
  <si>
    <t>CKI000:qa_SolarThermal</t>
  </si>
  <si>
    <t>CKI000:pa_Total</t>
  </si>
  <si>
    <t>CKI000:pa_OtherUses</t>
  </si>
  <si>
    <t>CKI000:pa_OfficeEquipme</t>
  </si>
  <si>
    <t>CKI000:oa_OfficeEquipme</t>
  </si>
  <si>
    <t>CKI000:oa_Refrigeration</t>
  </si>
  <si>
    <t>CKI000:oa_Lighting</t>
  </si>
  <si>
    <t>CKI000:oa_Cooking</t>
  </si>
  <si>
    <t>CKI000:oa_Ventilation</t>
  </si>
  <si>
    <t>CKI000:oa_WaterHeating</t>
  </si>
  <si>
    <t>CKI000:oa_SpaceCooling</t>
  </si>
  <si>
    <t>CKI000:oa_SpaceHeating</t>
  </si>
  <si>
    <t>CKI000:na_ElectricityRe</t>
  </si>
  <si>
    <t>CKI000:ma_DeliveredEner</t>
  </si>
  <si>
    <t>CKI000:ma_OtherUses</t>
  </si>
  <si>
    <t>CKI000:ma_OfficeEquipme</t>
  </si>
  <si>
    <t>CKI000:la_OfficeEquipme</t>
  </si>
  <si>
    <t>CKI000:la_Refrigeration</t>
  </si>
  <si>
    <t>CKI000:la_Lighting</t>
  </si>
  <si>
    <t>CKI000:la_Cooking</t>
  </si>
  <si>
    <t>CKI000:la_Ventilation</t>
  </si>
  <si>
    <t>CKI000:la_WaterHeating</t>
  </si>
  <si>
    <t>CKI000:la_SpaceCooling</t>
  </si>
  <si>
    <t>CKI000:la_SpaceHeating</t>
  </si>
  <si>
    <t>CKI000:ka_OtherFuels</t>
  </si>
  <si>
    <t>CKI000:ka_MarketedRenew</t>
  </si>
  <si>
    <t>CKI000:ja_DeliveredEner</t>
  </si>
  <si>
    <t>CKI000:ja_OtherUses</t>
  </si>
  <si>
    <t>CKI000:ja_WaterHeating</t>
  </si>
  <si>
    <t>CKI000:ja_SpaceHeating</t>
  </si>
  <si>
    <t>CKI000:ia_DeliveredEner</t>
  </si>
  <si>
    <t>CKI000:ia_OtherUses</t>
  </si>
  <si>
    <t>CKI000:ia_Cooking</t>
  </si>
  <si>
    <t>CKI000:ia_WaterHeating</t>
  </si>
  <si>
    <t>CKI000:ia_SpaceCooling</t>
  </si>
  <si>
    <t>CKI000:ia_SpaceHeating</t>
  </si>
  <si>
    <t>CKI000:ha_DeliveredEner</t>
  </si>
  <si>
    <t>CKI000:ha_OtherUses</t>
  </si>
  <si>
    <t>CKI000:ha_OfficeEquipme</t>
  </si>
  <si>
    <t>CKI000:ga_OfficeEquipme</t>
  </si>
  <si>
    <t>CKI000:ga_Refrigeration</t>
  </si>
  <si>
    <t>CKI000:ga_Lighting</t>
  </si>
  <si>
    <t>CKI000:ga_Cooking</t>
  </si>
  <si>
    <t>CKI000:ga_Ventilation</t>
  </si>
  <si>
    <t>CKI000:ga_WaterHeating</t>
  </si>
  <si>
    <t>CKI000:ga_SpaceCooling</t>
  </si>
  <si>
    <t>CKI000:ga_SpaceHeating</t>
  </si>
  <si>
    <t>CKI000:ea_TotalEnergyCo</t>
  </si>
  <si>
    <t>CKI000:ea_ElectricityRe</t>
  </si>
  <si>
    <t>CKI000:ea_DeliveredEner</t>
  </si>
  <si>
    <t>CKI000:da_Total</t>
  </si>
  <si>
    <t>CKI000:da_NewAdditions</t>
  </si>
  <si>
    <t>CKI000:da_Surviving</t>
  </si>
  <si>
    <t>CKI000</t>
  </si>
  <si>
    <t>We assume that the 2011 heat sales are the same as 2014, then for future years, we</t>
  </si>
  <si>
    <t>scale it by the rate of overall energy demand for heating in commercial buildings.</t>
  </si>
  <si>
    <t xml:space="preserve">   5/ Includes such appliances as outdoor grills, natural gas-fueled lights, pool heaters, spa heaters, and backup electricity generators.</t>
  </si>
  <si>
    <t xml:space="preserve">   Computing</t>
  </si>
  <si>
    <t xml:space="preserve">   Office Equipment</t>
  </si>
  <si>
    <t xml:space="preserve">   7/ Consumption determined by using the average electric power sector fossil-fuels net heat rate.</t>
  </si>
  <si>
    <t>Urban Residential Split</t>
  </si>
  <si>
    <t>Annual Energy Outlook 2019</t>
  </si>
  <si>
    <t>ref2019.d111618a</t>
  </si>
  <si>
    <t>ref2019</t>
  </si>
  <si>
    <t>d111618a</t>
  </si>
  <si>
    <t xml:space="preserve"> January 2019</t>
  </si>
  <si>
    <t>2018-</t>
  </si>
  <si>
    <t xml:space="preserve"> Distillate Fuel Oil 6/</t>
  </si>
  <si>
    <t xml:space="preserve">   Other Uses 7/</t>
  </si>
  <si>
    <t xml:space="preserve"> Marketed Renewables (wood) 8/</t>
  </si>
  <si>
    <t xml:space="preserve"> Other Uses 9/</t>
  </si>
  <si>
    <t>Nonmarketed Renewables 10/</t>
  </si>
  <si>
    <t xml:space="preserve">   6/ Includes kerosene use.</t>
  </si>
  <si>
    <t xml:space="preserve">   7/ Includes such appliances as pool heaters, spa heaters, and backup electricity generators.</t>
  </si>
  <si>
    <t xml:space="preserve">   8/ Includes wood used for primary and secondary heating in wood stoves or fireplaces as reported in the Residential Energy Consumption</t>
  </si>
  <si>
    <t>Survey.</t>
  </si>
  <si>
    <t xml:space="preserve">   9/ Includes small electric devices, heating elements, outdoor grills, natural gas-fueled lights, pool heaters, spa heaters, backup</t>
  </si>
  <si>
    <t>electricity generators, and motors not listed above.  Electric vehicles are included in the transportation sector.</t>
  </si>
  <si>
    <t xml:space="preserve">   10/ Consumption determined by using the average electric power sector fossil-fuels net heat rate.</t>
  </si>
  <si>
    <t xml:space="preserve">   Note:  Totals may not equal sum of components due to independent rounding.  Data for 2017</t>
  </si>
  <si>
    <t xml:space="preserve">   Source:  2017 consumption based on:  U.S. Energy Information Administration (EIA), Monthly Energy Review,</t>
  </si>
  <si>
    <t>September 2018.  2017 degree days based on state-level data from the National Oceanic and Atmospheric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</si>
  <si>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</si>
  <si>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</si>
  <si>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 xml:space="preserve">   Source:  2017 consumption based on: U.S. Energy Information Administration (EIA), Monthly Energy Review,</t>
  </si>
  <si>
    <t>kerosene (BTU)</t>
  </si>
  <si>
    <t>heavy or residual fuel oil (BTU)</t>
  </si>
  <si>
    <t>LPG propane or butane (BTU)</t>
  </si>
  <si>
    <t>hydrogen (BTU)</t>
  </si>
  <si>
    <t>Accordingly, we make the following assumptions based on comparing emissions</t>
  </si>
  <si>
    <t>Remainng "other fuels" are LPG/propane/butane</t>
  </si>
  <si>
    <t>OR residential comsumption (total)</t>
  </si>
  <si>
    <t>https://www.eia.gov/state/seds/seds-data-complete.php?sid=OR#Consumption</t>
  </si>
  <si>
    <t>data: https://www.eia.gov/state/seds/seds-data-complete.php?sid=OR#Consumption</t>
  </si>
  <si>
    <t>see table CT43 below</t>
  </si>
  <si>
    <t>https://www.oregon.gov/energy/Data-and-Reports/Documents/BER-Chapter-1-Energy-Numbers.pdf</t>
  </si>
  <si>
    <t>trillion conversion</t>
  </si>
  <si>
    <t>Heating &amp; Cooling:</t>
  </si>
  <si>
    <t xml:space="preserve">Lighting </t>
  </si>
  <si>
    <t>Appliances</t>
  </si>
  <si>
    <t>GEO_ID</t>
  </si>
  <si>
    <t>NAME</t>
  </si>
  <si>
    <t>H002001</t>
  </si>
  <si>
    <t>H002002</t>
  </si>
  <si>
    <t>H002003</t>
  </si>
  <si>
    <t>H002004</t>
  </si>
  <si>
    <t>H002005</t>
  </si>
  <si>
    <t>H002006</t>
  </si>
  <si>
    <t>id</t>
  </si>
  <si>
    <t>Geographic Area Name</t>
  </si>
  <si>
    <t>Total</t>
  </si>
  <si>
    <t>Total!!Urban</t>
  </si>
  <si>
    <t>Total!!Urban!!Inside urbanized areas</t>
  </si>
  <si>
    <t>Total!!Urban!!Inside urban clusters</t>
  </si>
  <si>
    <t>Total!!Rural</t>
  </si>
  <si>
    <t>Total!!Not defined for this file</t>
  </si>
  <si>
    <t>0400000US41</t>
  </si>
  <si>
    <t>Oregon</t>
  </si>
  <si>
    <t>https://data.census.gov/cedsci/all?q=H2&amp;hidePreview=false&amp;tid=DECENNIALSF12010.H2</t>
  </si>
  <si>
    <t>&lt;-- Water heating included in appliances in EPS</t>
  </si>
  <si>
    <t>Other</t>
  </si>
  <si>
    <t>Residential and Commercial Consumption</t>
  </si>
  <si>
    <t>1960-2018</t>
  </si>
  <si>
    <t>State Energy System (SEDS)</t>
  </si>
  <si>
    <t>Consumption: Residential and Commercial</t>
  </si>
  <si>
    <t>US urban res cooling</t>
  </si>
  <si>
    <t>US rural res cooling</t>
  </si>
  <si>
    <t>US urban res. heating</t>
  </si>
  <si>
    <t>US rural res. heating</t>
  </si>
  <si>
    <t>US res. heating total</t>
  </si>
  <si>
    <t>US res cooling total</t>
  </si>
  <si>
    <t>% heating</t>
  </si>
  <si>
    <t>%cooling</t>
  </si>
  <si>
    <t xml:space="preserve">*using 2017 US heating/cooling distribution: </t>
  </si>
  <si>
    <t>Heating*</t>
  </si>
  <si>
    <t>Cooling*</t>
  </si>
  <si>
    <t>Oregon also assumes the same energy fuel types used for each end-use as the US.</t>
  </si>
  <si>
    <t>Oregon Notes:</t>
  </si>
  <si>
    <t>(e.g. US urban residential only uses electricty so we assume this is the same for OR)</t>
  </si>
  <si>
    <t>district heat</t>
  </si>
  <si>
    <t>million BTU</t>
  </si>
  <si>
    <t>pg. 45</t>
  </si>
  <si>
    <t>pg. 39</t>
  </si>
  <si>
    <t>Energy by end-use and sector</t>
  </si>
  <si>
    <t>Biennial Energy Report</t>
  </si>
  <si>
    <t xml:space="preserve">Oregon Department of Energy </t>
  </si>
  <si>
    <t>Chapter 1</t>
  </si>
  <si>
    <t>PG 39-45</t>
  </si>
  <si>
    <t>2018</t>
  </si>
  <si>
    <t xml:space="preserve">Heating/Cooling/Ventilation </t>
  </si>
  <si>
    <t>% NG</t>
  </si>
  <si>
    <t>% Elec</t>
  </si>
  <si>
    <t>heating/cooling/vent</t>
  </si>
  <si>
    <t>OR EPS uses 2017 US share of heating and cooling to estimate ratio</t>
  </si>
  <si>
    <t>US comm cooling</t>
  </si>
  <si>
    <t>US comm heating</t>
  </si>
  <si>
    <t>total</t>
  </si>
  <si>
    <t>heating + cooling</t>
  </si>
  <si>
    <t>heating</t>
  </si>
  <si>
    <t>heating share</t>
  </si>
  <si>
    <t>cooling share</t>
  </si>
  <si>
    <t>cooling</t>
  </si>
  <si>
    <t>lighting</t>
  </si>
  <si>
    <t>appliances</t>
  </si>
  <si>
    <t xml:space="preserve">OR EPS uses 2017 US appliance fuel ratio </t>
  </si>
  <si>
    <t>US urban appliances</t>
  </si>
  <si>
    <t>US rural appliances</t>
  </si>
  <si>
    <t>total:</t>
  </si>
  <si>
    <t>OR Comm. Energy Use (from table below)</t>
  </si>
  <si>
    <t>from US % split</t>
  </si>
  <si>
    <t>% elec</t>
  </si>
  <si>
    <t>%petrol</t>
  </si>
  <si>
    <t>US urban other</t>
  </si>
  <si>
    <t>US rural other</t>
  </si>
  <si>
    <t>% Petrol</t>
  </si>
  <si>
    <t>Comm appliances</t>
  </si>
  <si>
    <t>Comm other</t>
  </si>
  <si>
    <t>less coal</t>
  </si>
  <si>
    <t>% less coal</t>
  </si>
  <si>
    <t>% ng</t>
  </si>
  <si>
    <t>% petrol</t>
  </si>
  <si>
    <t>other</t>
  </si>
  <si>
    <t>data from US EPS BCEU</t>
  </si>
  <si>
    <t>US Census Data</t>
  </si>
  <si>
    <t>Table H2</t>
  </si>
  <si>
    <t>Urban and Rural</t>
  </si>
  <si>
    <t>% share</t>
  </si>
  <si>
    <t>%ng</t>
  </si>
  <si>
    <t>%biomass</t>
  </si>
  <si>
    <t>avg elec</t>
  </si>
  <si>
    <t>avg ng</t>
  </si>
  <si>
    <t>urabn cooling</t>
  </si>
  <si>
    <t>urban heating</t>
  </si>
  <si>
    <t>urban appl</t>
  </si>
  <si>
    <t>GROWTH</t>
  </si>
  <si>
    <t>&lt;-- assume only elec for res cooling</t>
  </si>
  <si>
    <t>urban lighting</t>
  </si>
  <si>
    <t>urban other</t>
  </si>
  <si>
    <t>app</t>
  </si>
  <si>
    <t>US distrubtion of fuels across end-uses. (see "Res Calcs" for example).</t>
  </si>
  <si>
    <t>Because Oregon does not have energy use broken down into fuel type we use</t>
  </si>
  <si>
    <t xml:space="preserve">Since forecastes are unavailable for Oregon, we use CA growth rates for fuel types </t>
  </si>
  <si>
    <t>when available. When these are not available, we hold growth = 0.</t>
  </si>
  <si>
    <t xml:space="preserve">&lt;-- percentages are estimates from ODOE graphs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</si>
</sst>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0.000E+00"/>
    <numFmt numFmtId="166" formatCode="#,##0.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 style="thin">
        <color indexed="64"/>
      </top>
      <bottom/>
      <diagonal/>
    </border>
  </borders>
  <cellStyleXfs count="1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2" fillId="0" borderId="2" applyNumberFormat="0" applyFont="0" applyProtection="0">
      <alignment wrapText="1"/>
    </xf>
    <xf numFmtId="0" fontId="3" fillId="0" borderId="3" applyNumberFormat="0" applyProtection="0">
      <alignment wrapText="1"/>
    </xf>
    <xf numFmtId="0" fontId="2" fillId="0" borderId="4" applyNumberFormat="0" applyProtection="0">
      <alignment vertical="top" wrapText="1"/>
    </xf>
    <xf numFmtId="0" fontId="5" fillId="0" borderId="0" applyNumberForma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9" fontId="12" fillId="0" borderId="0" applyFont="0" applyFill="0" applyBorder="0" applyAlignment="0" applyProtection="0"/>
    <xf numFmtId="0" fontId="3" fillId="0" borderId="9" applyNumberFormat="0" applyProtection="0">
      <alignment horizontal="left" wrapText="1"/>
    </xf>
    <xf numFmtId="43" fontId="12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Fill="1"/>
    <xf numFmtId="0" fontId="0" fillId="3" borderId="0" xfId="0" applyFill="1"/>
    <xf numFmtId="0" fontId="0" fillId="0" borderId="0" xfId="0" applyAlignment="1">
      <alignment horizontal="left"/>
    </xf>
    <xf numFmtId="0" fontId="5" fillId="0" borderId="0" xfId="7"/>
    <xf numFmtId="0" fontId="0" fillId="0" borderId="0" xfId="0" applyFont="1"/>
    <xf numFmtId="11" fontId="0" fillId="0" borderId="0" xfId="0" applyNumberFormat="1"/>
    <xf numFmtId="165" fontId="0" fillId="0" borderId="0" xfId="0" applyNumberFormat="1"/>
    <xf numFmtId="0" fontId="10" fillId="0" borderId="0" xfId="0" applyFont="1"/>
    <xf numFmtId="0" fontId="0" fillId="0" borderId="0" xfId="0" applyAlignment="1"/>
    <xf numFmtId="164" fontId="8" fillId="0" borderId="6" xfId="10" applyNumberFormat="1" applyFill="1" applyAlignment="1">
      <alignment horizontal="right" wrapText="1"/>
    </xf>
    <xf numFmtId="3" fontId="8" fillId="0" borderId="6" xfId="10" applyNumberFormat="1" applyFill="1" applyAlignment="1">
      <alignment horizontal="right" wrapText="1"/>
    </xf>
    <xf numFmtId="0" fontId="8" fillId="0" borderId="6" xfId="10" applyFont="1" applyFill="1" applyBorder="1" applyAlignment="1">
      <alignment wrapText="1"/>
    </xf>
    <xf numFmtId="164" fontId="0" fillId="0" borderId="7" xfId="11" applyNumberFormat="1" applyFont="1" applyFill="1" applyAlignment="1">
      <alignment horizontal="right" wrapText="1"/>
    </xf>
    <xf numFmtId="3" fontId="0" fillId="0" borderId="7" xfId="11" applyNumberFormat="1" applyFont="1" applyFill="1" applyAlignment="1">
      <alignment horizontal="right" wrapText="1"/>
    </xf>
    <xf numFmtId="0" fontId="0" fillId="0" borderId="7" xfId="11" applyFont="1" applyFill="1" applyBorder="1" applyAlignment="1">
      <alignment wrapText="1"/>
    </xf>
    <xf numFmtId="4" fontId="8" fillId="0" borderId="6" xfId="10" applyNumberFormat="1" applyFill="1" applyAlignment="1">
      <alignment horizontal="right" wrapText="1"/>
    </xf>
    <xf numFmtId="4" fontId="0" fillId="0" borderId="7" xfId="11" applyNumberFormat="1" applyFont="1" applyFill="1" applyAlignment="1">
      <alignment horizontal="right" wrapText="1"/>
    </xf>
    <xf numFmtId="166" fontId="0" fillId="0" borderId="7" xfId="11" applyNumberFormat="1" applyFont="1" applyFill="1" applyAlignment="1">
      <alignment horizontal="right" wrapText="1"/>
    </xf>
    <xf numFmtId="0" fontId="8" fillId="0" borderId="5" xfId="12" applyFont="1" applyFill="1" applyBorder="1" applyAlignment="1">
      <alignment wrapText="1"/>
    </xf>
    <xf numFmtId="0" fontId="7" fillId="0" borderId="0" xfId="13" applyFont="1"/>
    <xf numFmtId="0" fontId="6" fillId="0" borderId="0" xfId="14" applyFont="1" applyFill="1" applyBorder="1" applyAlignment="1">
      <alignment horizontal="left"/>
    </xf>
    <xf numFmtId="166" fontId="8" fillId="0" borderId="6" xfId="10" applyNumberFormat="1" applyFill="1" applyAlignment="1">
      <alignment horizontal="right" wrapText="1"/>
    </xf>
    <xf numFmtId="0" fontId="11" fillId="0" borderId="0" xfId="0" applyFont="1"/>
    <xf numFmtId="0" fontId="0" fillId="0" borderId="0" xfId="0" applyAlignment="1" applyProtection="1">
      <alignment horizontal="left"/>
    </xf>
    <xf numFmtId="0" fontId="9" fillId="0" borderId="0" xfId="0" applyFont="1"/>
    <xf numFmtId="164" fontId="0" fillId="0" borderId="0" xfId="15" applyNumberFormat="1" applyFont="1"/>
    <xf numFmtId="4" fontId="0" fillId="0" borderId="0" xfId="0" applyNumberFormat="1"/>
    <xf numFmtId="165" fontId="0" fillId="4" borderId="0" xfId="0" applyNumberFormat="1" applyFill="1"/>
    <xf numFmtId="0" fontId="1" fillId="0" borderId="0" xfId="0" applyFont="1" applyFill="1"/>
    <xf numFmtId="0" fontId="0" fillId="0" borderId="0" xfId="0" applyFont="1" applyFill="1"/>
    <xf numFmtId="0" fontId="5" fillId="0" borderId="0" xfId="7" applyFont="1"/>
    <xf numFmtId="0" fontId="0" fillId="5" borderId="0" xfId="0" applyFill="1"/>
    <xf numFmtId="165" fontId="0" fillId="5" borderId="0" xfId="0" applyNumberFormat="1" applyFill="1"/>
    <xf numFmtId="0" fontId="0" fillId="6" borderId="0" xfId="0" applyFill="1"/>
    <xf numFmtId="0" fontId="1" fillId="5" borderId="0" xfId="0" applyFont="1" applyFill="1"/>
    <xf numFmtId="0" fontId="1" fillId="6" borderId="0" xfId="0" applyFont="1" applyFill="1"/>
    <xf numFmtId="10" fontId="0" fillId="0" borderId="0" xfId="0" applyNumberFormat="1"/>
    <xf numFmtId="165" fontId="0" fillId="0" borderId="0" xfId="0" applyNumberFormat="1" applyFill="1"/>
    <xf numFmtId="0" fontId="0" fillId="7" borderId="0" xfId="0" applyFill="1"/>
    <xf numFmtId="0" fontId="0" fillId="0" borderId="0" xfId="0" quotePrefix="1" applyFont="1" applyFill="1"/>
    <xf numFmtId="10" fontId="1" fillId="0" borderId="0" xfId="0" applyNumberFormat="1" applyFont="1"/>
    <xf numFmtId="10" fontId="0" fillId="0" borderId="0" xfId="0" applyNumberFormat="1" applyFont="1"/>
    <xf numFmtId="0" fontId="1" fillId="0" borderId="10" xfId="0" applyFont="1" applyBorder="1"/>
    <xf numFmtId="0" fontId="0" fillId="0" borderId="10" xfId="0" applyBorder="1"/>
    <xf numFmtId="2" fontId="0" fillId="0" borderId="0" xfId="0" applyNumberFormat="1"/>
    <xf numFmtId="10" fontId="0" fillId="0" borderId="0" xfId="0" applyNumberForma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" fillId="8" borderId="0" xfId="0" applyFont="1" applyFill="1"/>
    <xf numFmtId="0" fontId="1" fillId="10" borderId="0" xfId="0" applyFont="1" applyFill="1"/>
    <xf numFmtId="0" fontId="0" fillId="12" borderId="0" xfId="0" applyFill="1"/>
    <xf numFmtId="0" fontId="1" fillId="12" borderId="0" xfId="0" applyFont="1" applyFill="1"/>
    <xf numFmtId="0" fontId="7" fillId="0" borderId="8" xfId="9" applyFont="1" applyFill="1" applyBorder="1" applyAlignment="1">
      <alignment wrapText="1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11" fontId="0" fillId="0" borderId="0" xfId="17" applyNumberFormat="1" applyFont="1"/>
    <xf numFmtId="0" fontId="1" fillId="7" borderId="0" xfId="0" applyFont="1" applyFill="1"/>
  </cellXfs>
  <cellStyles count="18">
    <cellStyle name="Body: normal cell" xfId="4" xr:uid="{00000000-0005-0000-0000-000000000000}"/>
    <cellStyle name="Body: normal cell 2" xfId="11" xr:uid="{00000000-0005-0000-0000-000001000000}"/>
    <cellStyle name="Comma" xfId="17" builtinId="3"/>
    <cellStyle name="Font: Calibri, 9pt regular" xfId="1" xr:uid="{00000000-0005-0000-0000-000002000000}"/>
    <cellStyle name="Font: Calibri, 9pt regular 2" xfId="13" xr:uid="{00000000-0005-0000-0000-000003000000}"/>
    <cellStyle name="Footnotes: top row" xfId="6" xr:uid="{00000000-0005-0000-0000-000004000000}"/>
    <cellStyle name="Footnotes: top row 2" xfId="9" xr:uid="{00000000-0005-0000-0000-000005000000}"/>
    <cellStyle name="Header: bottom row" xfId="2" xr:uid="{00000000-0005-0000-0000-000006000000}"/>
    <cellStyle name="Header: bottom row 2" xfId="12" xr:uid="{00000000-0005-0000-0000-000007000000}"/>
    <cellStyle name="Header: top rows" xfId="16" xr:uid="{00000000-0005-0000-0000-000008000000}"/>
    <cellStyle name="Hyperlink" xfId="7" builtinId="8"/>
    <cellStyle name="Normal" xfId="0" builtinId="0"/>
    <cellStyle name="Normal 2" xfId="8" xr:uid="{00000000-0005-0000-0000-00000B000000}"/>
    <cellStyle name="Parent row" xfId="5" xr:uid="{00000000-0005-0000-0000-00000C000000}"/>
    <cellStyle name="Parent row 2" xfId="10" xr:uid="{00000000-0005-0000-0000-00000D000000}"/>
    <cellStyle name="Percent" xfId="15" builtinId="5"/>
    <cellStyle name="Table title" xfId="3" xr:uid="{00000000-0005-0000-0000-00000F000000}"/>
    <cellStyle name="Table title 2" xfId="14" xr:uid="{00000000-0005-0000-0000-00001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158750</xdr:rowOff>
    </xdr:from>
    <xdr:to>
      <xdr:col>14</xdr:col>
      <xdr:colOff>182705</xdr:colOff>
      <xdr:row>117</xdr:row>
      <xdr:rowOff>173742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BEAB11-FE59-4EB9-AE6C-2E6929BA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74800"/>
          <a:ext cx="11574605" cy="7073017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222251</xdr:colOff>
      <xdr:row>26</xdr:row>
      <xdr:rowOff>50800</xdr:rowOff>
    </xdr:from>
    <xdr:to>
      <xdr:col>3</xdr:col>
      <xdr:colOff>447668</xdr:colOff>
      <xdr:row>40</xdr:row>
      <xdr:rowOff>85231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9C03B1-DB3B-4F49-866F-9532D52C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51" y="4838700"/>
          <a:ext cx="3746492" cy="2609356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533401</xdr:colOff>
      <xdr:row>41</xdr:row>
      <xdr:rowOff>107082</xdr:rowOff>
    </xdr:from>
    <xdr:to>
      <xdr:col>3</xdr:col>
      <xdr:colOff>447675</xdr:colOff>
      <xdr:row>64</xdr:row>
      <xdr:rowOff>7653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F660C6-EEB8-4395-ADD1-6BDCBB234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1" y="7527057"/>
          <a:ext cx="3438524" cy="4066171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64</xdr:row>
      <xdr:rowOff>6350</xdr:rowOff>
    </xdr:from>
    <xdr:to>
      <xdr:col>3</xdr:col>
      <xdr:colOff>485775</xdr:colOff>
      <xdr:row>77</xdr:row>
      <xdr:rowOff>598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419118-9B18-4C6E-8327-93C2CD03F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11588750"/>
          <a:ext cx="3476625" cy="23469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27198</xdr:rowOff>
    </xdr:from>
    <xdr:to>
      <xdr:col>3</xdr:col>
      <xdr:colOff>314325</xdr:colOff>
      <xdr:row>41</xdr:row>
      <xdr:rowOff>40788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F96A1-A8E8-4D54-B20C-39529EC41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67548"/>
          <a:ext cx="2946400" cy="2223390"/>
        </a:xfrm>
        <a:prstGeom prst="rect">
          <a:avLst/>
        </a:prstGeom>
      </xdr:spPr>
    </xdr:pic>
    <xdr:clientData/>
  </xdr:twoCellAnchor>
  <xdr:twoCellAnchor editAs="oneCell">
    <xdr:from>
      <xdr:col>0</xdr:col>
      <xdr:colOff>93188</xdr:colOff>
      <xdr:row>43</xdr:row>
      <xdr:rowOff>82549</xdr:rowOff>
    </xdr:from>
    <xdr:to>
      <xdr:col>4</xdr:col>
      <xdr:colOff>104774</xdr:colOff>
      <xdr:row>56</xdr:row>
      <xdr:rowOff>143661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B94DE5-A917-49FB-93EB-84E58CE4C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88" y="7816849"/>
          <a:ext cx="3253261" cy="2451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76200</xdr:rowOff>
    </xdr:from>
    <xdr:to>
      <xdr:col>15</xdr:col>
      <xdr:colOff>160546</xdr:colOff>
      <xdr:row>103</xdr:row>
      <xdr:rowOff>161086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1E536E-B1ED-46F8-A559-5FB69BCF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01525"/>
          <a:ext cx="11038096" cy="66031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ata.census.gov/cedsci/all?q=H2&amp;hidePreview=false&amp;tid=DECENNIALSF12010.H2" TargetMode="External"/><Relationship Id="rId2" Type="http://schemas.openxmlformats.org/officeDocument/2006/relationships/hyperlink" Target="https://www.oregon.gov/energy/Data-and-Reports/Documents/BER-Chapter-1-Energy-Numbers.pdf" TargetMode="External"/><Relationship Id="rId1" Type="http://schemas.openxmlformats.org/officeDocument/2006/relationships/hyperlink" Target="https://www.eia.gov/state/seds/seds-data-complete.php?sid=OR" TargetMode="External"/><Relationship Id="rId4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census.gov/cedsci/all?q=H2&amp;hidePreview=false&amp;tid=DECENNIALSF12010.H2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oregon.gov/energy/Data-and-Reports/Documents/BER-Chapter-1-Energy-Numbers.pdf" TargetMode="External"/><Relationship Id="rId1" Type="http://schemas.openxmlformats.org/officeDocument/2006/relationships/hyperlink" Target="https://www.eia.gov/state/seds/seds-data-complete.php?sid=OR" TargetMode="External"/><Relationship Id="rId4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oregon.gov/energy/Data-and-Reports/Documents/BER-Chapter-1-Energy-Numbers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zoomScale="85" zoomScaleNormal="85" workbookViewId="0">
      <selection activeCell="A27" sqref="A27"/>
    </sheetView>
  </sheetViews>
  <sheetFormatPr defaultRowHeight="14.5" x14ac:dyDescent="0.35"/>
  <cols>
    <col min="1" max="1" width="12.453125" customWidth="1"/>
    <col min="2" max="2" width="61.453125" customWidth="1"/>
    <col min="3" max="3" width="19.26953125" customWidth="1"/>
  </cols>
  <sheetData>
    <row r="1" spans="1:2" x14ac:dyDescent="0.35">
      <c r="A1" s="1" t="s">
        <v>112</v>
      </c>
    </row>
    <row r="3" spans="1:2" x14ac:dyDescent="0.35">
      <c r="A3" s="1" t="s">
        <v>0</v>
      </c>
      <c r="B3" s="2" t="s">
        <v>406</v>
      </c>
    </row>
    <row r="4" spans="1:2" x14ac:dyDescent="0.35">
      <c r="A4" s="1"/>
      <c r="B4" t="s">
        <v>155</v>
      </c>
    </row>
    <row r="5" spans="1:2" x14ac:dyDescent="0.35">
      <c r="A5" s="1"/>
      <c r="B5" s="32" t="s">
        <v>407</v>
      </c>
    </row>
    <row r="6" spans="1:2" x14ac:dyDescent="0.35">
      <c r="A6" s="1"/>
      <c r="B6" s="32" t="s">
        <v>408</v>
      </c>
    </row>
    <row r="7" spans="1:2" x14ac:dyDescent="0.35">
      <c r="A7" s="1"/>
      <c r="B7" s="32" t="s">
        <v>402</v>
      </c>
    </row>
    <row r="8" spans="1:2" x14ac:dyDescent="0.35">
      <c r="A8" s="1"/>
      <c r="B8" s="32" t="s">
        <v>409</v>
      </c>
    </row>
    <row r="9" spans="1:2" x14ac:dyDescent="0.35">
      <c r="A9" s="1"/>
      <c r="B9" s="33" t="s">
        <v>377</v>
      </c>
    </row>
    <row r="10" spans="1:2" x14ac:dyDescent="0.35">
      <c r="A10" s="1"/>
      <c r="B10" s="33"/>
    </row>
    <row r="11" spans="1:2" x14ac:dyDescent="0.35">
      <c r="A11" s="1"/>
      <c r="B11" s="2" t="s">
        <v>428</v>
      </c>
    </row>
    <row r="12" spans="1:2" x14ac:dyDescent="0.35">
      <c r="A12" s="1"/>
      <c r="B12" s="32" t="s">
        <v>430</v>
      </c>
    </row>
    <row r="13" spans="1:2" x14ac:dyDescent="0.35">
      <c r="A13" s="1"/>
      <c r="B13" s="32" t="s">
        <v>429</v>
      </c>
    </row>
    <row r="14" spans="1:2" x14ac:dyDescent="0.35">
      <c r="A14" s="1"/>
      <c r="B14" s="42" t="s">
        <v>433</v>
      </c>
    </row>
    <row r="15" spans="1:2" x14ac:dyDescent="0.35">
      <c r="A15" s="1"/>
      <c r="B15" s="32" t="s">
        <v>431</v>
      </c>
    </row>
    <row r="16" spans="1:2" x14ac:dyDescent="0.35">
      <c r="A16" s="1"/>
      <c r="B16" s="32" t="s">
        <v>432</v>
      </c>
    </row>
    <row r="17" spans="1:2" x14ac:dyDescent="0.35">
      <c r="A17" s="1"/>
      <c r="B17" s="6" t="s">
        <v>380</v>
      </c>
    </row>
    <row r="19" spans="1:2" x14ac:dyDescent="0.35">
      <c r="B19" s="2" t="s">
        <v>154</v>
      </c>
    </row>
    <row r="20" spans="1:2" x14ac:dyDescent="0.35">
      <c r="B20" t="s">
        <v>468</v>
      </c>
    </row>
    <row r="21" spans="1:2" x14ac:dyDescent="0.35">
      <c r="B21" s="5">
        <v>2010</v>
      </c>
    </row>
    <row r="22" spans="1:2" x14ac:dyDescent="0.35">
      <c r="B22" s="5" t="s">
        <v>402</v>
      </c>
    </row>
    <row r="23" spans="1:2" x14ac:dyDescent="0.35">
      <c r="B23" t="s">
        <v>470</v>
      </c>
    </row>
    <row r="24" spans="1:2" x14ac:dyDescent="0.35">
      <c r="B24" s="6" t="s">
        <v>403</v>
      </c>
    </row>
    <row r="25" spans="1:2" x14ac:dyDescent="0.35">
      <c r="B25" t="s">
        <v>469</v>
      </c>
    </row>
    <row r="27" spans="1:2" x14ac:dyDescent="0.35">
      <c r="A27" s="61" t="s">
        <v>422</v>
      </c>
    </row>
    <row r="28" spans="1:2" x14ac:dyDescent="0.35">
      <c r="A28" s="7" t="s">
        <v>485</v>
      </c>
    </row>
    <row r="29" spans="1:2" x14ac:dyDescent="0.35">
      <c r="A29" s="7" t="s">
        <v>484</v>
      </c>
    </row>
    <row r="30" spans="1:2" x14ac:dyDescent="0.35">
      <c r="A30" s="7" t="s">
        <v>421</v>
      </c>
    </row>
    <row r="31" spans="1:2" x14ac:dyDescent="0.35">
      <c r="A31" s="7" t="s">
        <v>423</v>
      </c>
    </row>
    <row r="32" spans="1:2" x14ac:dyDescent="0.35">
      <c r="A32" s="7" t="s">
        <v>486</v>
      </c>
    </row>
    <row r="33" spans="1:1" x14ac:dyDescent="0.35">
      <c r="A33" s="7" t="s">
        <v>487</v>
      </c>
    </row>
    <row r="34" spans="1:1" x14ac:dyDescent="0.35">
      <c r="A34" s="7"/>
    </row>
    <row r="35" spans="1:1" x14ac:dyDescent="0.35">
      <c r="A35" s="1" t="s">
        <v>140</v>
      </c>
    </row>
    <row r="36" spans="1:1" x14ac:dyDescent="0.35">
      <c r="A36" s="7" t="s">
        <v>141</v>
      </c>
    </row>
    <row r="37" spans="1:1" x14ac:dyDescent="0.35">
      <c r="A37" s="7" t="s">
        <v>142</v>
      </c>
    </row>
    <row r="38" spans="1:1" x14ac:dyDescent="0.35">
      <c r="A38" s="7" t="s">
        <v>143</v>
      </c>
    </row>
    <row r="39" spans="1:1" x14ac:dyDescent="0.35">
      <c r="A39" s="7"/>
    </row>
    <row r="40" spans="1:1" x14ac:dyDescent="0.35">
      <c r="A40" s="7" t="s">
        <v>144</v>
      </c>
    </row>
    <row r="41" spans="1:1" x14ac:dyDescent="0.35">
      <c r="A41" s="7" t="s">
        <v>145</v>
      </c>
    </row>
    <row r="42" spans="1:1" x14ac:dyDescent="0.35">
      <c r="A42" s="7" t="s">
        <v>147</v>
      </c>
    </row>
    <row r="43" spans="1:1" x14ac:dyDescent="0.35">
      <c r="A43" s="7" t="s">
        <v>146</v>
      </c>
    </row>
    <row r="44" spans="1:1" x14ac:dyDescent="0.35">
      <c r="A44" s="7"/>
    </row>
    <row r="45" spans="1:1" x14ac:dyDescent="0.35">
      <c r="A45" s="1" t="s">
        <v>129</v>
      </c>
    </row>
    <row r="46" spans="1:1" x14ac:dyDescent="0.35">
      <c r="A46" s="7" t="s">
        <v>130</v>
      </c>
    </row>
    <row r="47" spans="1:1" x14ac:dyDescent="0.35">
      <c r="A47" s="7" t="s">
        <v>131</v>
      </c>
    </row>
    <row r="48" spans="1:1" x14ac:dyDescent="0.35">
      <c r="A48" s="7" t="s">
        <v>132</v>
      </c>
    </row>
    <row r="49" spans="1:3" x14ac:dyDescent="0.35">
      <c r="A49" s="7" t="s">
        <v>374</v>
      </c>
    </row>
    <row r="50" spans="1:3" x14ac:dyDescent="0.35">
      <c r="A50" s="7"/>
      <c r="B50" t="s">
        <v>133</v>
      </c>
    </row>
    <row r="51" spans="1:3" x14ac:dyDescent="0.35">
      <c r="A51" s="7"/>
      <c r="B51" t="s">
        <v>134</v>
      </c>
    </row>
    <row r="52" spans="1:3" x14ac:dyDescent="0.35">
      <c r="A52" s="7"/>
      <c r="B52" t="s">
        <v>135</v>
      </c>
      <c r="C52" s="4">
        <v>0.04</v>
      </c>
    </row>
    <row r="53" spans="1:3" x14ac:dyDescent="0.35">
      <c r="A53" s="7"/>
      <c r="B53" t="s">
        <v>375</v>
      </c>
      <c r="C53" s="3"/>
    </row>
    <row r="54" spans="1:3" x14ac:dyDescent="0.35">
      <c r="A54" s="1" t="s">
        <v>136</v>
      </c>
      <c r="C54" s="3"/>
    </row>
    <row r="55" spans="1:3" x14ac:dyDescent="0.35">
      <c r="A55" s="7" t="s">
        <v>137</v>
      </c>
    </row>
    <row r="56" spans="1:3" x14ac:dyDescent="0.35">
      <c r="A56" s="7" t="s">
        <v>138</v>
      </c>
    </row>
    <row r="57" spans="1:3" x14ac:dyDescent="0.35">
      <c r="A57" s="7" t="s">
        <v>139</v>
      </c>
    </row>
    <row r="58" spans="1:3" x14ac:dyDescent="0.35">
      <c r="A58" s="7" t="s">
        <v>114</v>
      </c>
    </row>
    <row r="59" spans="1:3" x14ac:dyDescent="0.35">
      <c r="A59" t="s">
        <v>115</v>
      </c>
    </row>
    <row r="60" spans="1:3" x14ac:dyDescent="0.35">
      <c r="A60" t="s">
        <v>116</v>
      </c>
    </row>
    <row r="61" spans="1:3" x14ac:dyDescent="0.35">
      <c r="A61" t="s">
        <v>117</v>
      </c>
    </row>
    <row r="62" spans="1:3" x14ac:dyDescent="0.35">
      <c r="A62" t="s">
        <v>118</v>
      </c>
    </row>
    <row r="64" spans="1:3" x14ac:dyDescent="0.35">
      <c r="A64" t="s">
        <v>125</v>
      </c>
    </row>
    <row r="65" spans="1:2" x14ac:dyDescent="0.35">
      <c r="A65" t="s">
        <v>126</v>
      </c>
    </row>
    <row r="66" spans="1:2" x14ac:dyDescent="0.35">
      <c r="A66" t="s">
        <v>127</v>
      </c>
    </row>
    <row r="67" spans="1:2" x14ac:dyDescent="0.35">
      <c r="A67" t="s">
        <v>128</v>
      </c>
    </row>
    <row r="69" spans="1:2" x14ac:dyDescent="0.35">
      <c r="A69" s="1" t="s">
        <v>345</v>
      </c>
    </row>
    <row r="70" spans="1:2" x14ac:dyDescent="0.35">
      <c r="A70" s="28">
        <f>'OR H2'!D4/'OR H2'!C4</f>
        <v>0.7927298422857525</v>
      </c>
      <c r="B70" t="s">
        <v>152</v>
      </c>
    </row>
    <row r="71" spans="1:2" x14ac:dyDescent="0.35">
      <c r="A71" s="28">
        <f>'OR H2'!G4/'OR H2'!C4</f>
        <v>0.2072701577142475</v>
      </c>
      <c r="B71" t="s">
        <v>153</v>
      </c>
    </row>
  </sheetData>
  <hyperlinks>
    <hyperlink ref="B9" r:id="rId1" location="Consumption" display="https://www.eia.gov/state/seds/seds-data-complete.php?sid=OR - Consumption" xr:uid="{DC1BE74A-42E1-4A65-8596-AF4C9CF23769}"/>
    <hyperlink ref="B17" r:id="rId2" xr:uid="{95F371CD-CA1A-4CE0-B153-62432A02CBC7}"/>
    <hyperlink ref="B24" r:id="rId3" xr:uid="{946CE43E-9EE5-40C8-9D41-50C3F4937104}"/>
  </hyperlinks>
  <pageMargins left="0.7" right="0.7" top="0.75" bottom="0.75" header="0.3" footer="0.3"/>
  <pageSetup orientation="portrait" horizontalDpi="1200" verticalDpi="1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62"/>
  <sheetViews>
    <sheetView workbookViewId="0">
      <pane xSplit="2" ySplit="1" topLeftCell="C2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RowHeight="15" customHeight="1" x14ac:dyDescent="0.35"/>
  <cols>
    <col min="1" max="1" width="20.81640625" hidden="1" customWidth="1"/>
    <col min="2" max="2" width="45.7265625" customWidth="1"/>
    <col min="5" max="5" width="12" bestFit="1" customWidth="1"/>
    <col min="38" max="38" width="8" customWidth="1"/>
  </cols>
  <sheetData>
    <row r="1" spans="1:37" ht="15" customHeight="1" thickBot="1" x14ac:dyDescent="0.4">
      <c r="B1" s="22" t="s">
        <v>347</v>
      </c>
      <c r="C1" s="21">
        <v>2017</v>
      </c>
      <c r="D1" s="21">
        <v>2018</v>
      </c>
      <c r="E1" s="21">
        <v>2019</v>
      </c>
      <c r="F1" s="21">
        <v>2020</v>
      </c>
      <c r="G1" s="21">
        <v>2021</v>
      </c>
      <c r="H1" s="21">
        <v>2022</v>
      </c>
      <c r="I1" s="21">
        <v>2023</v>
      </c>
      <c r="J1" s="21">
        <v>2024</v>
      </c>
      <c r="K1" s="21">
        <v>2025</v>
      </c>
      <c r="L1" s="21">
        <v>2026</v>
      </c>
      <c r="M1" s="21">
        <v>2027</v>
      </c>
      <c r="N1" s="21">
        <v>2028</v>
      </c>
      <c r="O1" s="21">
        <v>2029</v>
      </c>
      <c r="P1" s="21">
        <v>2030</v>
      </c>
      <c r="Q1" s="21">
        <v>2031</v>
      </c>
      <c r="R1" s="21">
        <v>2032</v>
      </c>
      <c r="S1" s="21">
        <v>2033</v>
      </c>
      <c r="T1" s="21">
        <v>2034</v>
      </c>
      <c r="U1" s="21">
        <v>2035</v>
      </c>
      <c r="V1" s="21">
        <v>2036</v>
      </c>
      <c r="W1" s="21">
        <v>2037</v>
      </c>
      <c r="X1" s="21">
        <v>2038</v>
      </c>
      <c r="Y1" s="21">
        <v>2039</v>
      </c>
      <c r="Z1" s="21">
        <v>2040</v>
      </c>
      <c r="AA1" s="21">
        <v>2041</v>
      </c>
      <c r="AB1" s="21">
        <v>2042</v>
      </c>
      <c r="AC1" s="21">
        <v>2043</v>
      </c>
      <c r="AD1" s="21">
        <v>2044</v>
      </c>
      <c r="AE1" s="21">
        <v>2045</v>
      </c>
      <c r="AF1" s="21">
        <v>2046</v>
      </c>
      <c r="AG1" s="21">
        <v>2047</v>
      </c>
      <c r="AH1" s="21">
        <v>2048</v>
      </c>
      <c r="AI1" s="21">
        <v>2049</v>
      </c>
      <c r="AJ1" s="21">
        <v>2050</v>
      </c>
    </row>
    <row r="2" spans="1:37" ht="15" customHeight="1" thickTop="1" x14ac:dyDescent="0.35"/>
    <row r="3" spans="1:37" ht="15" customHeight="1" x14ac:dyDescent="0.35">
      <c r="C3" s="25" t="s">
        <v>261</v>
      </c>
      <c r="D3" s="25" t="s">
        <v>346</v>
      </c>
      <c r="E3" s="25"/>
      <c r="F3" s="25"/>
      <c r="G3" s="25"/>
    </row>
    <row r="4" spans="1:37" ht="15" customHeight="1" x14ac:dyDescent="0.35">
      <c r="C4" s="25" t="s">
        <v>260</v>
      </c>
      <c r="D4" s="25" t="s">
        <v>348</v>
      </c>
      <c r="E4" s="25"/>
      <c r="F4" s="25"/>
      <c r="G4" s="25" t="s">
        <v>259</v>
      </c>
    </row>
    <row r="5" spans="1:37" ht="15" customHeight="1" x14ac:dyDescent="0.35">
      <c r="C5" s="25" t="s">
        <v>258</v>
      </c>
      <c r="D5" s="25" t="s">
        <v>349</v>
      </c>
      <c r="E5" s="25"/>
      <c r="F5" s="25"/>
      <c r="G5" s="25"/>
    </row>
    <row r="6" spans="1:37" ht="15" customHeight="1" x14ac:dyDescent="0.35">
      <c r="C6" s="25" t="s">
        <v>257</v>
      </c>
      <c r="D6" s="25"/>
      <c r="E6" s="25" t="s">
        <v>350</v>
      </c>
      <c r="F6" s="25"/>
      <c r="G6" s="25"/>
    </row>
    <row r="10" spans="1:37" ht="15" customHeight="1" x14ac:dyDescent="0.35">
      <c r="A10" s="10" t="s">
        <v>256</v>
      </c>
      <c r="B10" s="23" t="s">
        <v>63</v>
      </c>
    </row>
    <row r="11" spans="1:37" ht="15" customHeight="1" x14ac:dyDescent="0.35">
      <c r="B11" s="22" t="s">
        <v>2</v>
      </c>
    </row>
    <row r="12" spans="1:37" ht="15" customHeight="1" x14ac:dyDescent="0.35">
      <c r="B12" s="22" t="s">
        <v>3</v>
      </c>
      <c r="C12" s="26" t="s">
        <v>3</v>
      </c>
      <c r="D12" s="26" t="s">
        <v>3</v>
      </c>
      <c r="E12" s="26" t="s">
        <v>3</v>
      </c>
      <c r="F12" s="26" t="s">
        <v>3</v>
      </c>
      <c r="G12" s="26" t="s">
        <v>3</v>
      </c>
      <c r="H12" s="26" t="s">
        <v>3</v>
      </c>
      <c r="I12" s="26" t="s">
        <v>3</v>
      </c>
      <c r="J12" s="26" t="s">
        <v>3</v>
      </c>
      <c r="K12" s="26" t="s">
        <v>3</v>
      </c>
      <c r="L12" s="26" t="s">
        <v>3</v>
      </c>
      <c r="M12" s="26" t="s">
        <v>3</v>
      </c>
      <c r="N12" s="26" t="s">
        <v>3</v>
      </c>
      <c r="O12" s="26" t="s">
        <v>3</v>
      </c>
      <c r="P12" s="26" t="s">
        <v>3</v>
      </c>
      <c r="Q12" s="26" t="s">
        <v>3</v>
      </c>
      <c r="R12" s="26" t="s">
        <v>3</v>
      </c>
      <c r="S12" s="26" t="s">
        <v>3</v>
      </c>
      <c r="T12" s="26" t="s">
        <v>3</v>
      </c>
      <c r="U12" s="26" t="s">
        <v>3</v>
      </c>
      <c r="V12" s="26" t="s">
        <v>3</v>
      </c>
      <c r="W12" s="26" t="s">
        <v>3</v>
      </c>
      <c r="X12" s="26" t="s">
        <v>3</v>
      </c>
      <c r="Y12" s="26" t="s">
        <v>3</v>
      </c>
      <c r="Z12" s="26" t="s">
        <v>3</v>
      </c>
      <c r="AA12" s="26" t="s">
        <v>3</v>
      </c>
      <c r="AB12" s="26" t="s">
        <v>3</v>
      </c>
      <c r="AC12" s="26" t="s">
        <v>3</v>
      </c>
      <c r="AD12" s="26" t="s">
        <v>3</v>
      </c>
      <c r="AE12" s="26" t="s">
        <v>3</v>
      </c>
      <c r="AF12" s="26" t="s">
        <v>3</v>
      </c>
      <c r="AG12" s="26" t="s">
        <v>3</v>
      </c>
      <c r="AH12" s="26" t="s">
        <v>3</v>
      </c>
      <c r="AI12" s="26" t="s">
        <v>3</v>
      </c>
      <c r="AJ12" s="26" t="s">
        <v>3</v>
      </c>
      <c r="AK12" s="26" t="s">
        <v>351</v>
      </c>
    </row>
    <row r="13" spans="1:37" ht="15" customHeight="1" thickBot="1" x14ac:dyDescent="0.4">
      <c r="B13" s="21" t="s">
        <v>4</v>
      </c>
      <c r="C13" s="21">
        <v>2017</v>
      </c>
      <c r="D13" s="21">
        <v>2018</v>
      </c>
      <c r="E13" s="21">
        <v>2019</v>
      </c>
      <c r="F13" s="21">
        <v>2020</v>
      </c>
      <c r="G13" s="21">
        <v>2021</v>
      </c>
      <c r="H13" s="21">
        <v>2022</v>
      </c>
      <c r="I13" s="21">
        <v>2023</v>
      </c>
      <c r="J13" s="21">
        <v>2024</v>
      </c>
      <c r="K13" s="21">
        <v>2025</v>
      </c>
      <c r="L13" s="21">
        <v>2026</v>
      </c>
      <c r="M13" s="21">
        <v>2027</v>
      </c>
      <c r="N13" s="21">
        <v>2028</v>
      </c>
      <c r="O13" s="21">
        <v>2029</v>
      </c>
      <c r="P13" s="21">
        <v>2030</v>
      </c>
      <c r="Q13" s="21">
        <v>2031</v>
      </c>
      <c r="R13" s="21">
        <v>2032</v>
      </c>
      <c r="S13" s="21">
        <v>2033</v>
      </c>
      <c r="T13" s="21">
        <v>2034</v>
      </c>
      <c r="U13" s="21">
        <v>2035</v>
      </c>
      <c r="V13" s="21">
        <v>2036</v>
      </c>
      <c r="W13" s="21">
        <v>2037</v>
      </c>
      <c r="X13" s="21">
        <v>2038</v>
      </c>
      <c r="Y13" s="21">
        <v>2039</v>
      </c>
      <c r="Z13" s="21">
        <v>2040</v>
      </c>
      <c r="AA13" s="21">
        <v>2041</v>
      </c>
      <c r="AB13" s="21">
        <v>2042</v>
      </c>
      <c r="AC13" s="21">
        <v>2043</v>
      </c>
      <c r="AD13" s="21">
        <v>2044</v>
      </c>
      <c r="AE13" s="21">
        <v>2045</v>
      </c>
      <c r="AF13" s="21">
        <v>2046</v>
      </c>
      <c r="AG13" s="21">
        <v>2047</v>
      </c>
      <c r="AH13" s="21">
        <v>2048</v>
      </c>
      <c r="AI13" s="21">
        <v>2049</v>
      </c>
      <c r="AJ13" s="21">
        <v>2050</v>
      </c>
      <c r="AK13" s="21">
        <v>2050</v>
      </c>
    </row>
    <row r="14" spans="1:37" ht="15" customHeight="1" thickTop="1" x14ac:dyDescent="0.35"/>
    <row r="15" spans="1:37" ht="15" customHeight="1" x14ac:dyDescent="0.35">
      <c r="B15" s="14" t="s">
        <v>5</v>
      </c>
    </row>
    <row r="16" spans="1:37" ht="15" customHeight="1" x14ac:dyDescent="0.35">
      <c r="B16" s="14" t="s">
        <v>64</v>
      </c>
    </row>
    <row r="17" spans="1:37" ht="15" customHeight="1" x14ac:dyDescent="0.35">
      <c r="A17" s="10" t="s">
        <v>255</v>
      </c>
      <c r="B17" s="17" t="s">
        <v>65</v>
      </c>
      <c r="C17" s="19">
        <v>82.029929999999993</v>
      </c>
      <c r="D17" s="19">
        <v>82.704848999999996</v>
      </c>
      <c r="E17" s="19">
        <v>83.442672999999999</v>
      </c>
      <c r="F17" s="19">
        <v>84.210509999999999</v>
      </c>
      <c r="G17" s="19">
        <v>84.972977</v>
      </c>
      <c r="H17" s="19">
        <v>85.736542</v>
      </c>
      <c r="I17" s="19">
        <v>86.489554999999996</v>
      </c>
      <c r="J17" s="19">
        <v>87.231842</v>
      </c>
      <c r="K17" s="19">
        <v>87.979804999999999</v>
      </c>
      <c r="L17" s="19">
        <v>88.708968999999996</v>
      </c>
      <c r="M17" s="19">
        <v>89.411499000000006</v>
      </c>
      <c r="N17" s="19">
        <v>90.101616000000007</v>
      </c>
      <c r="O17" s="19">
        <v>90.800278000000006</v>
      </c>
      <c r="P17" s="19">
        <v>91.518715</v>
      </c>
      <c r="Q17" s="19">
        <v>92.243110999999999</v>
      </c>
      <c r="R17" s="19">
        <v>92.937881000000004</v>
      </c>
      <c r="S17" s="19">
        <v>93.637114999999994</v>
      </c>
      <c r="T17" s="19">
        <v>94.354324000000005</v>
      </c>
      <c r="U17" s="19">
        <v>95.081764000000007</v>
      </c>
      <c r="V17" s="19">
        <v>95.796272000000002</v>
      </c>
      <c r="W17" s="19">
        <v>96.506225999999998</v>
      </c>
      <c r="X17" s="19">
        <v>97.212517000000005</v>
      </c>
      <c r="Y17" s="19">
        <v>97.905631999999997</v>
      </c>
      <c r="Z17" s="19">
        <v>98.600882999999996</v>
      </c>
      <c r="AA17" s="19">
        <v>99.295180999999999</v>
      </c>
      <c r="AB17" s="19">
        <v>99.982162000000002</v>
      </c>
      <c r="AC17" s="19">
        <v>100.674561</v>
      </c>
      <c r="AD17" s="19">
        <v>101.38104199999999</v>
      </c>
      <c r="AE17" s="19">
        <v>102.1036</v>
      </c>
      <c r="AF17" s="19">
        <v>102.83616600000001</v>
      </c>
      <c r="AG17" s="19">
        <v>103.572861</v>
      </c>
      <c r="AH17" s="19">
        <v>104.304108</v>
      </c>
      <c r="AI17" s="19">
        <v>105.03019</v>
      </c>
      <c r="AJ17" s="19">
        <v>105.756004</v>
      </c>
      <c r="AK17" s="15">
        <v>7.7130000000000002E-3</v>
      </c>
    </row>
    <row r="18" spans="1:37" ht="15" customHeight="1" x14ac:dyDescent="0.35">
      <c r="A18" s="10" t="s">
        <v>254</v>
      </c>
      <c r="B18" s="17" t="s">
        <v>66</v>
      </c>
      <c r="C18" s="19">
        <v>30.983018999999999</v>
      </c>
      <c r="D18" s="19">
        <v>31.247095000000002</v>
      </c>
      <c r="E18" s="19">
        <v>31.515844000000001</v>
      </c>
      <c r="F18" s="19">
        <v>31.797284999999999</v>
      </c>
      <c r="G18" s="19">
        <v>32.074779999999997</v>
      </c>
      <c r="H18" s="19">
        <v>32.353290999999999</v>
      </c>
      <c r="I18" s="19">
        <v>32.624499999999998</v>
      </c>
      <c r="J18" s="19">
        <v>32.891376000000001</v>
      </c>
      <c r="K18" s="19">
        <v>33.160193999999997</v>
      </c>
      <c r="L18" s="19">
        <v>33.421452000000002</v>
      </c>
      <c r="M18" s="19">
        <v>33.669975000000001</v>
      </c>
      <c r="N18" s="19">
        <v>33.913170000000001</v>
      </c>
      <c r="O18" s="19">
        <v>34.147213000000001</v>
      </c>
      <c r="P18" s="19">
        <v>34.375633000000001</v>
      </c>
      <c r="Q18" s="19">
        <v>34.607491000000003</v>
      </c>
      <c r="R18" s="19">
        <v>34.830863999999998</v>
      </c>
      <c r="S18" s="19">
        <v>35.048015999999997</v>
      </c>
      <c r="T18" s="19">
        <v>35.263331999999998</v>
      </c>
      <c r="U18" s="19">
        <v>35.474888</v>
      </c>
      <c r="V18" s="19">
        <v>35.683346</v>
      </c>
      <c r="W18" s="19">
        <v>35.891441</v>
      </c>
      <c r="X18" s="19">
        <v>36.101855999999998</v>
      </c>
      <c r="Y18" s="19">
        <v>36.312491999999999</v>
      </c>
      <c r="Z18" s="19">
        <v>36.524723000000002</v>
      </c>
      <c r="AA18" s="19">
        <v>36.737941999999997</v>
      </c>
      <c r="AB18" s="19">
        <v>36.950240999999998</v>
      </c>
      <c r="AC18" s="19">
        <v>37.163699999999999</v>
      </c>
      <c r="AD18" s="19">
        <v>37.379314000000001</v>
      </c>
      <c r="AE18" s="19">
        <v>37.596260000000001</v>
      </c>
      <c r="AF18" s="19">
        <v>37.814877000000003</v>
      </c>
      <c r="AG18" s="19">
        <v>38.035899999999998</v>
      </c>
      <c r="AH18" s="19">
        <v>38.257365999999998</v>
      </c>
      <c r="AI18" s="19">
        <v>38.478886000000003</v>
      </c>
      <c r="AJ18" s="19">
        <v>38.700198999999998</v>
      </c>
      <c r="AK18" s="15">
        <v>6.7070000000000003E-3</v>
      </c>
    </row>
    <row r="19" spans="1:37" ht="15" customHeight="1" x14ac:dyDescent="0.35">
      <c r="A19" s="10" t="s">
        <v>253</v>
      </c>
      <c r="B19" s="17" t="s">
        <v>67</v>
      </c>
      <c r="C19" s="19">
        <v>6.5056919999999998</v>
      </c>
      <c r="D19" s="19">
        <v>6.397799</v>
      </c>
      <c r="E19" s="19">
        <v>6.3134220000000001</v>
      </c>
      <c r="F19" s="19">
        <v>6.2237999999999998</v>
      </c>
      <c r="G19" s="19">
        <v>6.1387229999999997</v>
      </c>
      <c r="H19" s="19">
        <v>6.0554899999999998</v>
      </c>
      <c r="I19" s="19">
        <v>5.9692980000000002</v>
      </c>
      <c r="J19" s="19">
        <v>5.885859</v>
      </c>
      <c r="K19" s="19">
        <v>5.8078019999999997</v>
      </c>
      <c r="L19" s="19">
        <v>5.7337119999999997</v>
      </c>
      <c r="M19" s="19">
        <v>5.6702690000000002</v>
      </c>
      <c r="N19" s="19">
        <v>5.612546</v>
      </c>
      <c r="O19" s="19">
        <v>5.5613979999999996</v>
      </c>
      <c r="P19" s="19">
        <v>5.5160470000000004</v>
      </c>
      <c r="Q19" s="19">
        <v>5.4745819999999998</v>
      </c>
      <c r="R19" s="19">
        <v>5.4356150000000003</v>
      </c>
      <c r="S19" s="19">
        <v>5.4010119999999997</v>
      </c>
      <c r="T19" s="19">
        <v>5.3677669999999997</v>
      </c>
      <c r="U19" s="19">
        <v>5.3336129999999997</v>
      </c>
      <c r="V19" s="19">
        <v>5.2974069999999998</v>
      </c>
      <c r="W19" s="19">
        <v>5.2586380000000004</v>
      </c>
      <c r="X19" s="19">
        <v>5.2160510000000002</v>
      </c>
      <c r="Y19" s="19">
        <v>5.1723869999999996</v>
      </c>
      <c r="Z19" s="19">
        <v>5.1291409999999997</v>
      </c>
      <c r="AA19" s="19">
        <v>5.0890120000000003</v>
      </c>
      <c r="AB19" s="19">
        <v>5.0538509999999999</v>
      </c>
      <c r="AC19" s="19">
        <v>5.0217710000000002</v>
      </c>
      <c r="AD19" s="19">
        <v>4.9940319999999998</v>
      </c>
      <c r="AE19" s="19">
        <v>4.970847</v>
      </c>
      <c r="AF19" s="19">
        <v>4.9518760000000004</v>
      </c>
      <c r="AG19" s="19">
        <v>4.9353790000000002</v>
      </c>
      <c r="AH19" s="19">
        <v>4.9179120000000003</v>
      </c>
      <c r="AI19" s="19">
        <v>4.9014040000000003</v>
      </c>
      <c r="AJ19" s="19">
        <v>4.8844260000000004</v>
      </c>
      <c r="AK19" s="15">
        <v>-8.3990000000000002E-3</v>
      </c>
    </row>
    <row r="20" spans="1:37" ht="15" customHeight="1" x14ac:dyDescent="0.35">
      <c r="A20" s="10" t="s">
        <v>252</v>
      </c>
      <c r="B20" s="14" t="s">
        <v>9</v>
      </c>
      <c r="C20" s="18">
        <v>119.51863899999999</v>
      </c>
      <c r="D20" s="18">
        <v>120.349739</v>
      </c>
      <c r="E20" s="18">
        <v>121.271942</v>
      </c>
      <c r="F20" s="18">
        <v>122.23159800000001</v>
      </c>
      <c r="G20" s="18">
        <v>123.186485</v>
      </c>
      <c r="H20" s="18">
        <v>124.14531700000001</v>
      </c>
      <c r="I20" s="18">
        <v>125.083359</v>
      </c>
      <c r="J20" s="18">
        <v>126.00907100000001</v>
      </c>
      <c r="K20" s="18">
        <v>126.9478</v>
      </c>
      <c r="L20" s="18">
        <v>127.86412799999999</v>
      </c>
      <c r="M20" s="18">
        <v>128.75174000000001</v>
      </c>
      <c r="N20" s="18">
        <v>129.62733499999999</v>
      </c>
      <c r="O20" s="18">
        <v>130.50889599999999</v>
      </c>
      <c r="P20" s="18">
        <v>131.41040000000001</v>
      </c>
      <c r="Q20" s="18">
        <v>132.32517999999999</v>
      </c>
      <c r="R20" s="18">
        <v>133.20436100000001</v>
      </c>
      <c r="S20" s="18">
        <v>134.086151</v>
      </c>
      <c r="T20" s="18">
        <v>134.98542800000001</v>
      </c>
      <c r="U20" s="18">
        <v>135.89027400000001</v>
      </c>
      <c r="V20" s="18">
        <v>136.77702300000001</v>
      </c>
      <c r="W20" s="18">
        <v>137.65631099999999</v>
      </c>
      <c r="X20" s="18">
        <v>138.53042600000001</v>
      </c>
      <c r="Y20" s="18">
        <v>139.39051799999999</v>
      </c>
      <c r="Z20" s="18">
        <v>140.25474500000001</v>
      </c>
      <c r="AA20" s="18">
        <v>141.122131</v>
      </c>
      <c r="AB20" s="18">
        <v>141.98625200000001</v>
      </c>
      <c r="AC20" s="18">
        <v>142.86003099999999</v>
      </c>
      <c r="AD20" s="18">
        <v>143.75439499999999</v>
      </c>
      <c r="AE20" s="18">
        <v>144.67070000000001</v>
      </c>
      <c r="AF20" s="18">
        <v>145.60292100000001</v>
      </c>
      <c r="AG20" s="18">
        <v>146.54414399999999</v>
      </c>
      <c r="AH20" s="18">
        <v>147.47938500000001</v>
      </c>
      <c r="AI20" s="18">
        <v>148.41047699999999</v>
      </c>
      <c r="AJ20" s="18">
        <v>149.34063699999999</v>
      </c>
      <c r="AK20" s="12">
        <v>6.7669999999999996E-3</v>
      </c>
    </row>
    <row r="22" spans="1:37" ht="15" customHeight="1" x14ac:dyDescent="0.35">
      <c r="A22" s="10" t="s">
        <v>251</v>
      </c>
      <c r="B22" s="14" t="s">
        <v>68</v>
      </c>
      <c r="C22" s="13">
        <v>1771.9003909999999</v>
      </c>
      <c r="D22" s="13">
        <v>1778.8583980000001</v>
      </c>
      <c r="E22" s="13">
        <v>1785.7476810000001</v>
      </c>
      <c r="F22" s="13">
        <v>1792.5820309999999</v>
      </c>
      <c r="G22" s="13">
        <v>1799.34375</v>
      </c>
      <c r="H22" s="13">
        <v>1806.0289310000001</v>
      </c>
      <c r="I22" s="13">
        <v>1812.697876</v>
      </c>
      <c r="J22" s="13">
        <v>1819.3000489999999</v>
      </c>
      <c r="K22" s="13">
        <v>1825.8179929999999</v>
      </c>
      <c r="L22" s="13">
        <v>1832.2777100000001</v>
      </c>
      <c r="M22" s="13">
        <v>1838.656616</v>
      </c>
      <c r="N22" s="13">
        <v>1844.9693600000001</v>
      </c>
      <c r="O22" s="13">
        <v>1851.2962649999999</v>
      </c>
      <c r="P22" s="13">
        <v>1857.6446530000001</v>
      </c>
      <c r="Q22" s="13">
        <v>1863.9232179999999</v>
      </c>
      <c r="R22" s="13">
        <v>1870.138428</v>
      </c>
      <c r="S22" s="13">
        <v>1876.3485109999999</v>
      </c>
      <c r="T22" s="13">
        <v>1882.5791019999999</v>
      </c>
      <c r="U22" s="13">
        <v>1888.8370359999999</v>
      </c>
      <c r="V22" s="13">
        <v>1895.0595699999999</v>
      </c>
      <c r="W22" s="13">
        <v>1901.2520750000001</v>
      </c>
      <c r="X22" s="13">
        <v>1907.408447</v>
      </c>
      <c r="Y22" s="13">
        <v>1913.499634</v>
      </c>
      <c r="Z22" s="13">
        <v>1919.55603</v>
      </c>
      <c r="AA22" s="13">
        <v>1925.5604249999999</v>
      </c>
      <c r="AB22" s="13">
        <v>1931.5001219999999</v>
      </c>
      <c r="AC22" s="13">
        <v>1937.4064940000001</v>
      </c>
      <c r="AD22" s="13">
        <v>1943.2957759999999</v>
      </c>
      <c r="AE22" s="13">
        <v>1949.1791989999999</v>
      </c>
      <c r="AF22" s="13">
        <v>1955.0386960000001</v>
      </c>
      <c r="AG22" s="13">
        <v>1960.861206</v>
      </c>
      <c r="AH22" s="13">
        <v>1966.64978</v>
      </c>
      <c r="AI22" s="13">
        <v>1972.3951420000001</v>
      </c>
      <c r="AJ22" s="13">
        <v>1978.1270750000001</v>
      </c>
      <c r="AK22" s="12">
        <v>3.3240000000000001E-3</v>
      </c>
    </row>
    <row r="24" spans="1:37" ht="15" customHeight="1" x14ac:dyDescent="0.35">
      <c r="B24" s="14" t="s">
        <v>69</v>
      </c>
    </row>
    <row r="25" spans="1:37" ht="15" customHeight="1" x14ac:dyDescent="0.35">
      <c r="B25" s="14" t="s">
        <v>70</v>
      </c>
    </row>
    <row r="26" spans="1:37" ht="15" customHeight="1" x14ac:dyDescent="0.35">
      <c r="A26" s="10" t="s">
        <v>250</v>
      </c>
      <c r="B26" s="17" t="s">
        <v>71</v>
      </c>
      <c r="C26" s="20">
        <v>88.689323000000002</v>
      </c>
      <c r="D26" s="20">
        <v>94.872032000000004</v>
      </c>
      <c r="E26" s="20">
        <v>93.116507999999996</v>
      </c>
      <c r="F26" s="20">
        <v>90.452774000000005</v>
      </c>
      <c r="G26" s="20">
        <v>89.187049999999999</v>
      </c>
      <c r="H26" s="20">
        <v>88.072586000000001</v>
      </c>
      <c r="I26" s="20">
        <v>87.042006999999998</v>
      </c>
      <c r="J26" s="20">
        <v>86.022345999999999</v>
      </c>
      <c r="K26" s="20">
        <v>85.025977999999995</v>
      </c>
      <c r="L26" s="20">
        <v>84.183623999999995</v>
      </c>
      <c r="M26" s="20">
        <v>83.459068000000002</v>
      </c>
      <c r="N26" s="20">
        <v>82.833022999999997</v>
      </c>
      <c r="O26" s="20">
        <v>82.204254000000006</v>
      </c>
      <c r="P26" s="20">
        <v>81.607414000000006</v>
      </c>
      <c r="Q26" s="20">
        <v>81.064109999999999</v>
      </c>
      <c r="R26" s="20">
        <v>80.533271999999997</v>
      </c>
      <c r="S26" s="20">
        <v>80.024651000000006</v>
      </c>
      <c r="T26" s="20">
        <v>79.581665000000001</v>
      </c>
      <c r="U26" s="20">
        <v>79.166702000000001</v>
      </c>
      <c r="V26" s="20">
        <v>78.776543000000004</v>
      </c>
      <c r="W26" s="20">
        <v>78.400161999999995</v>
      </c>
      <c r="X26" s="20">
        <v>78.053154000000006</v>
      </c>
      <c r="Y26" s="20">
        <v>77.732581999999994</v>
      </c>
      <c r="Z26" s="20">
        <v>77.418114000000003</v>
      </c>
      <c r="AA26" s="20">
        <v>77.093933000000007</v>
      </c>
      <c r="AB26" s="20">
        <v>76.790679999999995</v>
      </c>
      <c r="AC26" s="20">
        <v>76.486136999999999</v>
      </c>
      <c r="AD26" s="20">
        <v>76.185897999999995</v>
      </c>
      <c r="AE26" s="20">
        <v>75.877892000000003</v>
      </c>
      <c r="AF26" s="20">
        <v>75.570091000000005</v>
      </c>
      <c r="AG26" s="20">
        <v>75.256598999999994</v>
      </c>
      <c r="AH26" s="20">
        <v>74.943068999999994</v>
      </c>
      <c r="AI26" s="20">
        <v>74.624184</v>
      </c>
      <c r="AJ26" s="20">
        <v>74.324309999999997</v>
      </c>
      <c r="AK26" s="15">
        <v>-7.5989999999999999E-3</v>
      </c>
    </row>
    <row r="27" spans="1:37" ht="15" customHeight="1" x14ac:dyDescent="0.35">
      <c r="A27" s="10" t="s">
        <v>249</v>
      </c>
      <c r="B27" s="17" t="s">
        <v>72</v>
      </c>
      <c r="C27" s="20">
        <v>166.282715</v>
      </c>
      <c r="D27" s="20">
        <v>175.53064000000001</v>
      </c>
      <c r="E27" s="20">
        <v>171.29420500000001</v>
      </c>
      <c r="F27" s="20">
        <v>167.11239599999999</v>
      </c>
      <c r="G27" s="20">
        <v>163.28883400000001</v>
      </c>
      <c r="H27" s="20">
        <v>160.057312</v>
      </c>
      <c r="I27" s="20">
        <v>157.30117799999999</v>
      </c>
      <c r="J27" s="20">
        <v>155.08760100000001</v>
      </c>
      <c r="K27" s="20">
        <v>152.618347</v>
      </c>
      <c r="L27" s="20">
        <v>150.595764</v>
      </c>
      <c r="M27" s="20">
        <v>148.90902700000001</v>
      </c>
      <c r="N27" s="20">
        <v>147.533661</v>
      </c>
      <c r="O27" s="20">
        <v>146.46734599999999</v>
      </c>
      <c r="P27" s="20">
        <v>145.32809399999999</v>
      </c>
      <c r="Q27" s="20">
        <v>144.18777499999999</v>
      </c>
      <c r="R27" s="20">
        <v>142.744888</v>
      </c>
      <c r="S27" s="20">
        <v>141.69906599999999</v>
      </c>
      <c r="T27" s="20">
        <v>140.72112999999999</v>
      </c>
      <c r="U27" s="20">
        <v>139.97318999999999</v>
      </c>
      <c r="V27" s="20">
        <v>139.36402899999999</v>
      </c>
      <c r="W27" s="20">
        <v>138.65206900000001</v>
      </c>
      <c r="X27" s="20">
        <v>138.041168</v>
      </c>
      <c r="Y27" s="20">
        <v>137.53024300000001</v>
      </c>
      <c r="Z27" s="20">
        <v>136.99848900000001</v>
      </c>
      <c r="AA27" s="20">
        <v>136.393372</v>
      </c>
      <c r="AB27" s="20">
        <v>135.81120300000001</v>
      </c>
      <c r="AC27" s="20">
        <v>135.26101700000001</v>
      </c>
      <c r="AD27" s="20">
        <v>134.73611500000001</v>
      </c>
      <c r="AE27" s="20">
        <v>134.19236799999999</v>
      </c>
      <c r="AF27" s="20">
        <v>133.66911300000001</v>
      </c>
      <c r="AG27" s="20">
        <v>133.205872</v>
      </c>
      <c r="AH27" s="20">
        <v>132.69461100000001</v>
      </c>
      <c r="AI27" s="20">
        <v>132.224243</v>
      </c>
      <c r="AJ27" s="20">
        <v>131.74189799999999</v>
      </c>
      <c r="AK27" s="15">
        <v>-8.9280000000000002E-3</v>
      </c>
    </row>
    <row r="28" spans="1:37" ht="15" customHeight="1" x14ac:dyDescent="0.35">
      <c r="B28" s="14" t="s">
        <v>11</v>
      </c>
    </row>
    <row r="29" spans="1:37" ht="15" customHeight="1" x14ac:dyDescent="0.35">
      <c r="A29" s="10" t="s">
        <v>248</v>
      </c>
      <c r="B29" s="17" t="s">
        <v>71</v>
      </c>
      <c r="C29" s="20">
        <v>50.053218999999999</v>
      </c>
      <c r="D29" s="20">
        <v>53.333098999999997</v>
      </c>
      <c r="E29" s="20">
        <v>52.144272000000001</v>
      </c>
      <c r="F29" s="20">
        <v>50.459488</v>
      </c>
      <c r="G29" s="20">
        <v>49.566433000000004</v>
      </c>
      <c r="H29" s="20">
        <v>48.765881</v>
      </c>
      <c r="I29" s="20">
        <v>48.017932999999999</v>
      </c>
      <c r="J29" s="20">
        <v>47.283211000000001</v>
      </c>
      <c r="K29" s="20">
        <v>46.568702999999999</v>
      </c>
      <c r="L29" s="20">
        <v>45.944794000000002</v>
      </c>
      <c r="M29" s="20">
        <v>45.391326999999997</v>
      </c>
      <c r="N29" s="20">
        <v>44.89669</v>
      </c>
      <c r="O29" s="20">
        <v>44.403621999999999</v>
      </c>
      <c r="P29" s="20">
        <v>43.930584000000003</v>
      </c>
      <c r="Q29" s="20">
        <v>43.491123000000002</v>
      </c>
      <c r="R29" s="20">
        <v>43.062733000000001</v>
      </c>
      <c r="S29" s="20">
        <v>42.649138999999998</v>
      </c>
      <c r="T29" s="20">
        <v>42.272677999999999</v>
      </c>
      <c r="U29" s="20">
        <v>41.912936999999999</v>
      </c>
      <c r="V29" s="20">
        <v>41.569426999999997</v>
      </c>
      <c r="W29" s="20">
        <v>41.236069000000001</v>
      </c>
      <c r="X29" s="20">
        <v>40.921047000000002</v>
      </c>
      <c r="Y29" s="20">
        <v>40.623257000000002</v>
      </c>
      <c r="Z29" s="20">
        <v>40.331260999999998</v>
      </c>
      <c r="AA29" s="20">
        <v>40.037140000000001</v>
      </c>
      <c r="AB29" s="20">
        <v>39.757015000000003</v>
      </c>
      <c r="AC29" s="20">
        <v>39.478622000000001</v>
      </c>
      <c r="AD29" s="20">
        <v>39.204478999999999</v>
      </c>
      <c r="AE29" s="20">
        <v>38.928122999999999</v>
      </c>
      <c r="AF29" s="20">
        <v>38.654015000000001</v>
      </c>
      <c r="AG29" s="20">
        <v>38.379359999999998</v>
      </c>
      <c r="AH29" s="20">
        <v>38.106976000000003</v>
      </c>
      <c r="AI29" s="20">
        <v>37.834296999999999</v>
      </c>
      <c r="AJ29" s="20">
        <v>37.573073999999998</v>
      </c>
      <c r="AK29" s="15">
        <v>-1.0886E-2</v>
      </c>
    </row>
    <row r="30" spans="1:37" ht="15" customHeight="1" x14ac:dyDescent="0.35">
      <c r="A30" s="10" t="s">
        <v>247</v>
      </c>
      <c r="B30" s="17" t="s">
        <v>72</v>
      </c>
      <c r="C30" s="20">
        <v>93.844275999999994</v>
      </c>
      <c r="D30" s="20">
        <v>98.676002999999994</v>
      </c>
      <c r="E30" s="20">
        <v>95.922957999999994</v>
      </c>
      <c r="F30" s="20">
        <v>93.224402999999995</v>
      </c>
      <c r="G30" s="20">
        <v>90.749106999999995</v>
      </c>
      <c r="H30" s="20">
        <v>88.623885999999999</v>
      </c>
      <c r="I30" s="20">
        <v>86.777382000000003</v>
      </c>
      <c r="J30" s="20">
        <v>85.245750000000001</v>
      </c>
      <c r="K30" s="20">
        <v>83.589027000000002</v>
      </c>
      <c r="L30" s="20">
        <v>82.190467999999996</v>
      </c>
      <c r="M30" s="20">
        <v>80.987945999999994</v>
      </c>
      <c r="N30" s="20">
        <v>79.965378000000001</v>
      </c>
      <c r="O30" s="20">
        <v>79.116104000000007</v>
      </c>
      <c r="P30" s="20">
        <v>78.232451999999995</v>
      </c>
      <c r="Q30" s="20">
        <v>77.357140000000001</v>
      </c>
      <c r="R30" s="20">
        <v>76.328513999999998</v>
      </c>
      <c r="S30" s="20">
        <v>75.518517000000003</v>
      </c>
      <c r="T30" s="20">
        <v>74.749122999999997</v>
      </c>
      <c r="U30" s="20">
        <v>74.105484000000004</v>
      </c>
      <c r="V30" s="20">
        <v>73.540710000000004</v>
      </c>
      <c r="W30" s="20">
        <v>72.926711999999995</v>
      </c>
      <c r="X30" s="20">
        <v>72.371055999999996</v>
      </c>
      <c r="Y30" s="20">
        <v>71.873671999999999</v>
      </c>
      <c r="Z30" s="20">
        <v>71.369888000000003</v>
      </c>
      <c r="AA30" s="20">
        <v>70.833076000000005</v>
      </c>
      <c r="AB30" s="20">
        <v>70.313850000000002</v>
      </c>
      <c r="AC30" s="20">
        <v>69.815505999999999</v>
      </c>
      <c r="AD30" s="20">
        <v>69.333816999999996</v>
      </c>
      <c r="AE30" s="20">
        <v>68.845580999999996</v>
      </c>
      <c r="AF30" s="20">
        <v>68.371596999999994</v>
      </c>
      <c r="AG30" s="20">
        <v>67.932327000000001</v>
      </c>
      <c r="AH30" s="20">
        <v>67.472412000000006</v>
      </c>
      <c r="AI30" s="20">
        <v>67.037407000000002</v>
      </c>
      <c r="AJ30" s="20">
        <v>66.599311999999998</v>
      </c>
      <c r="AK30" s="15">
        <v>-1.2211E-2</v>
      </c>
    </row>
    <row r="32" spans="1:37" ht="15" customHeight="1" x14ac:dyDescent="0.35">
      <c r="B32" s="14" t="s">
        <v>15</v>
      </c>
    </row>
    <row r="33" spans="1:37" ht="15" customHeight="1" x14ac:dyDescent="0.35">
      <c r="B33" s="14" t="s">
        <v>16</v>
      </c>
    </row>
    <row r="34" spans="1:37" ht="15" customHeight="1" x14ac:dyDescent="0.35">
      <c r="A34" s="10" t="s">
        <v>246</v>
      </c>
      <c r="B34" s="17" t="s">
        <v>73</v>
      </c>
      <c r="C34" s="19">
        <v>0.54059400000000002</v>
      </c>
      <c r="D34" s="19">
        <v>0.70730599999999999</v>
      </c>
      <c r="E34" s="19">
        <v>0.69012700000000005</v>
      </c>
      <c r="F34" s="19">
        <v>0.64469399999999999</v>
      </c>
      <c r="G34" s="19">
        <v>0.63960700000000004</v>
      </c>
      <c r="H34" s="19">
        <v>0.63399499999999998</v>
      </c>
      <c r="I34" s="19">
        <v>0.62720500000000001</v>
      </c>
      <c r="J34" s="19">
        <v>0.61973199999999995</v>
      </c>
      <c r="K34" s="19">
        <v>0.61176900000000001</v>
      </c>
      <c r="L34" s="19">
        <v>0.60343999999999998</v>
      </c>
      <c r="M34" s="19">
        <v>0.59588799999999997</v>
      </c>
      <c r="N34" s="19">
        <v>0.58877199999999996</v>
      </c>
      <c r="O34" s="19">
        <v>0.58211800000000002</v>
      </c>
      <c r="P34" s="19">
        <v>0.57545500000000005</v>
      </c>
      <c r="Q34" s="19">
        <v>0.56887299999999996</v>
      </c>
      <c r="R34" s="19">
        <v>0.56205000000000005</v>
      </c>
      <c r="S34" s="19">
        <v>0.55531900000000001</v>
      </c>
      <c r="T34" s="19">
        <v>0.54893499999999995</v>
      </c>
      <c r="U34" s="19">
        <v>0.54279299999999997</v>
      </c>
      <c r="V34" s="19">
        <v>0.53673800000000005</v>
      </c>
      <c r="W34" s="19">
        <v>0.53071900000000005</v>
      </c>
      <c r="X34" s="19">
        <v>0.52481299999999997</v>
      </c>
      <c r="Y34" s="19">
        <v>0.51909499999999997</v>
      </c>
      <c r="Z34" s="19">
        <v>0.51361000000000001</v>
      </c>
      <c r="AA34" s="19">
        <v>0.50783599999999995</v>
      </c>
      <c r="AB34" s="19">
        <v>0.50239400000000001</v>
      </c>
      <c r="AC34" s="19">
        <v>0.49707400000000002</v>
      </c>
      <c r="AD34" s="19">
        <v>0.49192399999999997</v>
      </c>
      <c r="AE34" s="19">
        <v>0.48672100000000001</v>
      </c>
      <c r="AF34" s="19">
        <v>0.48139599999999999</v>
      </c>
      <c r="AG34" s="19">
        <v>0.47594799999999998</v>
      </c>
      <c r="AH34" s="19">
        <v>0.47065299999999999</v>
      </c>
      <c r="AI34" s="19">
        <v>0.46550799999999998</v>
      </c>
      <c r="AJ34" s="19">
        <v>0.46068599999999998</v>
      </c>
      <c r="AK34" s="15">
        <v>-1.3309E-2</v>
      </c>
    </row>
    <row r="35" spans="1:37" ht="15" customHeight="1" x14ac:dyDescent="0.35">
      <c r="A35" s="10" t="s">
        <v>245</v>
      </c>
      <c r="B35" s="17" t="s">
        <v>74</v>
      </c>
      <c r="C35" s="19">
        <v>0.60561699999999996</v>
      </c>
      <c r="D35" s="19">
        <v>0.73097100000000004</v>
      </c>
      <c r="E35" s="19">
        <v>0.59062700000000001</v>
      </c>
      <c r="F35" s="19">
        <v>0.67313599999999996</v>
      </c>
      <c r="G35" s="19">
        <v>0.68445999999999996</v>
      </c>
      <c r="H35" s="19">
        <v>0.69425400000000004</v>
      </c>
      <c r="I35" s="19">
        <v>0.70097600000000004</v>
      </c>
      <c r="J35" s="19">
        <v>0.70618000000000003</v>
      </c>
      <c r="K35" s="19">
        <v>0.71062400000000003</v>
      </c>
      <c r="L35" s="19">
        <v>0.71549499999999999</v>
      </c>
      <c r="M35" s="19">
        <v>0.72148599999999996</v>
      </c>
      <c r="N35" s="19">
        <v>0.72830499999999998</v>
      </c>
      <c r="O35" s="19">
        <v>0.73606400000000005</v>
      </c>
      <c r="P35" s="19">
        <v>0.74423799999999996</v>
      </c>
      <c r="Q35" s="19">
        <v>0.75289200000000001</v>
      </c>
      <c r="R35" s="19">
        <v>0.76102499999999995</v>
      </c>
      <c r="S35" s="19">
        <v>0.76954800000000001</v>
      </c>
      <c r="T35" s="19">
        <v>0.77918399999999999</v>
      </c>
      <c r="U35" s="19">
        <v>0.78931300000000004</v>
      </c>
      <c r="V35" s="19">
        <v>0.79967299999999997</v>
      </c>
      <c r="W35" s="19">
        <v>0.810562</v>
      </c>
      <c r="X35" s="19">
        <v>0.82135000000000002</v>
      </c>
      <c r="Y35" s="19">
        <v>0.83244499999999999</v>
      </c>
      <c r="Z35" s="19">
        <v>0.84397699999999998</v>
      </c>
      <c r="AA35" s="19">
        <v>0.85484899999999997</v>
      </c>
      <c r="AB35" s="19">
        <v>0.86635700000000004</v>
      </c>
      <c r="AC35" s="19">
        <v>0.87792800000000004</v>
      </c>
      <c r="AD35" s="19">
        <v>0.88960399999999995</v>
      </c>
      <c r="AE35" s="19">
        <v>0.90076500000000004</v>
      </c>
      <c r="AF35" s="19">
        <v>0.91222700000000001</v>
      </c>
      <c r="AG35" s="19">
        <v>0.92300400000000005</v>
      </c>
      <c r="AH35" s="19">
        <v>0.93372699999999997</v>
      </c>
      <c r="AI35" s="19">
        <v>0.94431299999999996</v>
      </c>
      <c r="AJ35" s="19">
        <v>0.95589800000000003</v>
      </c>
      <c r="AK35" s="15">
        <v>8.4189999999999994E-3</v>
      </c>
    </row>
    <row r="36" spans="1:37" ht="15" customHeight="1" x14ac:dyDescent="0.35">
      <c r="A36" s="10" t="s">
        <v>244</v>
      </c>
      <c r="B36" s="17" t="s">
        <v>75</v>
      </c>
      <c r="C36" s="19">
        <v>0.58785200000000004</v>
      </c>
      <c r="D36" s="19">
        <v>0.59226900000000005</v>
      </c>
      <c r="E36" s="19">
        <v>0.59535899999999997</v>
      </c>
      <c r="F36" s="19">
        <v>0.59726400000000002</v>
      </c>
      <c r="G36" s="19">
        <v>0.59796800000000006</v>
      </c>
      <c r="H36" s="19">
        <v>0.59892599999999996</v>
      </c>
      <c r="I36" s="19">
        <v>0.59882999999999997</v>
      </c>
      <c r="J36" s="19">
        <v>0.59748999999999997</v>
      </c>
      <c r="K36" s="19">
        <v>0.59504699999999999</v>
      </c>
      <c r="L36" s="19">
        <v>0.59212299999999995</v>
      </c>
      <c r="M36" s="19">
        <v>0.58984400000000003</v>
      </c>
      <c r="N36" s="19">
        <v>0.58790100000000001</v>
      </c>
      <c r="O36" s="19">
        <v>0.58642000000000005</v>
      </c>
      <c r="P36" s="19">
        <v>0.584982</v>
      </c>
      <c r="Q36" s="19">
        <v>0.58389100000000005</v>
      </c>
      <c r="R36" s="19">
        <v>0.582812</v>
      </c>
      <c r="S36" s="19">
        <v>0.58204100000000003</v>
      </c>
      <c r="T36" s="19">
        <v>0.58168399999999998</v>
      </c>
      <c r="U36" s="19">
        <v>0.58179700000000001</v>
      </c>
      <c r="V36" s="19">
        <v>0.58206500000000005</v>
      </c>
      <c r="W36" s="19">
        <v>0.58234399999999997</v>
      </c>
      <c r="X36" s="19">
        <v>0.58287199999999995</v>
      </c>
      <c r="Y36" s="19">
        <v>0.58336399999999999</v>
      </c>
      <c r="Z36" s="19">
        <v>0.58410099999999998</v>
      </c>
      <c r="AA36" s="19">
        <v>0.58439399999999997</v>
      </c>
      <c r="AB36" s="19">
        <v>0.58488700000000005</v>
      </c>
      <c r="AC36" s="19">
        <v>0.58555100000000004</v>
      </c>
      <c r="AD36" s="19">
        <v>0.58646299999999996</v>
      </c>
      <c r="AE36" s="19">
        <v>0.58736999999999995</v>
      </c>
      <c r="AF36" s="19">
        <v>0.58821599999999996</v>
      </c>
      <c r="AG36" s="19">
        <v>0.58904299999999998</v>
      </c>
      <c r="AH36" s="19">
        <v>0.58994999999999997</v>
      </c>
      <c r="AI36" s="19">
        <v>0.59114299999999997</v>
      </c>
      <c r="AJ36" s="19">
        <v>0.59260100000000004</v>
      </c>
      <c r="AK36" s="15">
        <v>1.8E-5</v>
      </c>
    </row>
    <row r="37" spans="1:37" ht="15" customHeight="1" x14ac:dyDescent="0.35">
      <c r="A37" s="10" t="s">
        <v>243</v>
      </c>
      <c r="B37" s="17" t="s">
        <v>23</v>
      </c>
      <c r="C37" s="19">
        <v>0.298958</v>
      </c>
      <c r="D37" s="19">
        <v>0.29726399999999997</v>
      </c>
      <c r="E37" s="19">
        <v>0.29567399999999999</v>
      </c>
      <c r="F37" s="19">
        <v>0.29407</v>
      </c>
      <c r="G37" s="19">
        <v>0.292356</v>
      </c>
      <c r="H37" s="19">
        <v>0.29052299999999998</v>
      </c>
      <c r="I37" s="19">
        <v>0.28853699999999999</v>
      </c>
      <c r="J37" s="19">
        <v>0.286715</v>
      </c>
      <c r="K37" s="19">
        <v>0.28512999999999999</v>
      </c>
      <c r="L37" s="19">
        <v>0.28370499999999998</v>
      </c>
      <c r="M37" s="19">
        <v>0.28243400000000002</v>
      </c>
      <c r="N37" s="19">
        <v>0.281364</v>
      </c>
      <c r="O37" s="19">
        <v>0.28055999999999998</v>
      </c>
      <c r="P37" s="19">
        <v>0.28008499999999997</v>
      </c>
      <c r="Q37" s="19">
        <v>0.27997</v>
      </c>
      <c r="R37" s="19">
        <v>0.28010400000000002</v>
      </c>
      <c r="S37" s="19">
        <v>0.28059800000000001</v>
      </c>
      <c r="T37" s="19">
        <v>0.28149600000000002</v>
      </c>
      <c r="U37" s="19">
        <v>0.28275899999999998</v>
      </c>
      <c r="V37" s="19">
        <v>0.28431499999999998</v>
      </c>
      <c r="W37" s="19">
        <v>0.28616599999999998</v>
      </c>
      <c r="X37" s="19">
        <v>0.28831299999999999</v>
      </c>
      <c r="Y37" s="19">
        <v>0.29070400000000002</v>
      </c>
      <c r="Z37" s="19">
        <v>0.293381</v>
      </c>
      <c r="AA37" s="19">
        <v>0.29633900000000002</v>
      </c>
      <c r="AB37" s="19">
        <v>0.29954500000000001</v>
      </c>
      <c r="AC37" s="19">
        <v>0.30274499999999999</v>
      </c>
      <c r="AD37" s="19">
        <v>0.30595699999999998</v>
      </c>
      <c r="AE37" s="19">
        <v>0.30917699999999998</v>
      </c>
      <c r="AF37" s="19">
        <v>0.31238199999999999</v>
      </c>
      <c r="AG37" s="19">
        <v>0.31554900000000002</v>
      </c>
      <c r="AH37" s="19">
        <v>0.31863799999999998</v>
      </c>
      <c r="AI37" s="19">
        <v>0.32165199999999999</v>
      </c>
      <c r="AJ37" s="19">
        <v>0.32459900000000003</v>
      </c>
      <c r="AK37" s="15">
        <v>2.7529999999999998E-3</v>
      </c>
    </row>
    <row r="38" spans="1:37" ht="15" customHeight="1" x14ac:dyDescent="0.35">
      <c r="A38" s="10" t="s">
        <v>242</v>
      </c>
      <c r="B38" s="17" t="s">
        <v>21</v>
      </c>
      <c r="C38" s="19">
        <v>5.3617999999999999E-2</v>
      </c>
      <c r="D38" s="19">
        <v>5.3818999999999999E-2</v>
      </c>
      <c r="E38" s="19">
        <v>5.4054999999999999E-2</v>
      </c>
      <c r="F38" s="19">
        <v>5.4302000000000003E-2</v>
      </c>
      <c r="G38" s="19">
        <v>5.4544000000000002E-2</v>
      </c>
      <c r="H38" s="19">
        <v>5.4781999999999997E-2</v>
      </c>
      <c r="I38" s="19">
        <v>5.5002000000000002E-2</v>
      </c>
      <c r="J38" s="19">
        <v>5.5208E-2</v>
      </c>
      <c r="K38" s="19">
        <v>5.5410000000000001E-2</v>
      </c>
      <c r="L38" s="19">
        <v>5.5594999999999999E-2</v>
      </c>
      <c r="M38" s="19">
        <v>5.5759999999999997E-2</v>
      </c>
      <c r="N38" s="19">
        <v>5.5910000000000001E-2</v>
      </c>
      <c r="O38" s="19">
        <v>5.6037999999999998E-2</v>
      </c>
      <c r="P38" s="19">
        <v>5.6148000000000003E-2</v>
      </c>
      <c r="Q38" s="19">
        <v>5.6231999999999997E-2</v>
      </c>
      <c r="R38" s="19">
        <v>5.6271000000000002E-2</v>
      </c>
      <c r="S38" s="19">
        <v>5.6328999999999997E-2</v>
      </c>
      <c r="T38" s="19">
        <v>5.6424000000000002E-2</v>
      </c>
      <c r="U38" s="19">
        <v>5.6554E-2</v>
      </c>
      <c r="V38" s="19">
        <v>5.6716000000000003E-2</v>
      </c>
      <c r="W38" s="19">
        <v>5.6916000000000001E-2</v>
      </c>
      <c r="X38" s="19">
        <v>5.7107999999999999E-2</v>
      </c>
      <c r="Y38" s="19">
        <v>5.7287999999999999E-2</v>
      </c>
      <c r="Z38" s="19">
        <v>5.7461999999999999E-2</v>
      </c>
      <c r="AA38" s="19">
        <v>5.7630000000000001E-2</v>
      </c>
      <c r="AB38" s="19">
        <v>5.7790000000000001E-2</v>
      </c>
      <c r="AC38" s="19">
        <v>5.7945999999999998E-2</v>
      </c>
      <c r="AD38" s="19">
        <v>5.8101E-2</v>
      </c>
      <c r="AE38" s="19">
        <v>5.8258999999999998E-2</v>
      </c>
      <c r="AF38" s="19">
        <v>5.8416999999999997E-2</v>
      </c>
      <c r="AG38" s="19">
        <v>5.8576000000000003E-2</v>
      </c>
      <c r="AH38" s="19">
        <v>5.8733E-2</v>
      </c>
      <c r="AI38" s="19">
        <v>5.8890999999999999E-2</v>
      </c>
      <c r="AJ38" s="19">
        <v>5.9054000000000002E-2</v>
      </c>
      <c r="AK38" s="15">
        <v>2.905E-3</v>
      </c>
    </row>
    <row r="39" spans="1:37" ht="15" customHeight="1" x14ac:dyDescent="0.35">
      <c r="A39" s="10" t="s">
        <v>241</v>
      </c>
      <c r="B39" s="17" t="s">
        <v>76</v>
      </c>
      <c r="C39" s="19">
        <v>0.200623</v>
      </c>
      <c r="D39" s="19">
        <v>0.20510600000000001</v>
      </c>
      <c r="E39" s="19">
        <v>0.20936299999999999</v>
      </c>
      <c r="F39" s="19">
        <v>0.21307699999999999</v>
      </c>
      <c r="G39" s="19">
        <v>0.21631300000000001</v>
      </c>
      <c r="H39" s="19">
        <v>0.219309</v>
      </c>
      <c r="I39" s="19">
        <v>0.22198200000000001</v>
      </c>
      <c r="J39" s="19">
        <v>0.22428899999999999</v>
      </c>
      <c r="K39" s="19">
        <v>0.22631299999999999</v>
      </c>
      <c r="L39" s="19">
        <v>0.228185</v>
      </c>
      <c r="M39" s="19">
        <v>0.23013400000000001</v>
      </c>
      <c r="N39" s="19">
        <v>0.23227200000000001</v>
      </c>
      <c r="O39" s="19">
        <v>0.23460900000000001</v>
      </c>
      <c r="P39" s="19">
        <v>0.23702300000000001</v>
      </c>
      <c r="Q39" s="19">
        <v>0.239505</v>
      </c>
      <c r="R39" s="19">
        <v>0.24187500000000001</v>
      </c>
      <c r="S39" s="19">
        <v>0.244339</v>
      </c>
      <c r="T39" s="19">
        <v>0.24698300000000001</v>
      </c>
      <c r="U39" s="19">
        <v>0.24983900000000001</v>
      </c>
      <c r="V39" s="19">
        <v>0.25276900000000002</v>
      </c>
      <c r="W39" s="19">
        <v>0.25560100000000002</v>
      </c>
      <c r="X39" s="19">
        <v>0.258438</v>
      </c>
      <c r="Y39" s="19">
        <v>0.26131199999999999</v>
      </c>
      <c r="Z39" s="19">
        <v>0.26432499999999998</v>
      </c>
      <c r="AA39" s="19">
        <v>0.26716000000000001</v>
      </c>
      <c r="AB39" s="19">
        <v>0.27002700000000002</v>
      </c>
      <c r="AC39" s="19">
        <v>0.27291799999999999</v>
      </c>
      <c r="AD39" s="19">
        <v>0.27586500000000003</v>
      </c>
      <c r="AE39" s="19">
        <v>0.27875100000000003</v>
      </c>
      <c r="AF39" s="19">
        <v>0.28156399999999998</v>
      </c>
      <c r="AG39" s="19">
        <v>0.28434300000000001</v>
      </c>
      <c r="AH39" s="19">
        <v>0.28709400000000002</v>
      </c>
      <c r="AI39" s="19">
        <v>0.28991400000000001</v>
      </c>
      <c r="AJ39" s="19">
        <v>0.29284100000000002</v>
      </c>
      <c r="AK39" s="15">
        <v>1.119E-2</v>
      </c>
    </row>
    <row r="40" spans="1:37" ht="15" customHeight="1" x14ac:dyDescent="0.35">
      <c r="A40" s="10" t="s">
        <v>240</v>
      </c>
      <c r="B40" s="17" t="s">
        <v>77</v>
      </c>
      <c r="C40" s="19">
        <v>6.9091E-2</v>
      </c>
      <c r="D40" s="19">
        <v>6.8774000000000002E-2</v>
      </c>
      <c r="E40" s="19">
        <v>6.8505999999999997E-2</v>
      </c>
      <c r="F40" s="19">
        <v>6.8250000000000005E-2</v>
      </c>
      <c r="G40" s="19">
        <v>6.7996000000000001E-2</v>
      </c>
      <c r="H40" s="19">
        <v>6.7741999999999997E-2</v>
      </c>
      <c r="I40" s="19">
        <v>6.7460999999999993E-2</v>
      </c>
      <c r="J40" s="19">
        <v>6.7154000000000005E-2</v>
      </c>
      <c r="K40" s="19">
        <v>6.6833000000000004E-2</v>
      </c>
      <c r="L40" s="19">
        <v>6.6481999999999999E-2</v>
      </c>
      <c r="M40" s="19">
        <v>6.6109000000000001E-2</v>
      </c>
      <c r="N40" s="19">
        <v>6.5759999999999999E-2</v>
      </c>
      <c r="O40" s="19">
        <v>6.5447000000000005E-2</v>
      </c>
      <c r="P40" s="19">
        <v>6.5178E-2</v>
      </c>
      <c r="Q40" s="19">
        <v>6.4943000000000001E-2</v>
      </c>
      <c r="R40" s="19">
        <v>6.4718999999999999E-2</v>
      </c>
      <c r="S40" s="19">
        <v>6.4531000000000005E-2</v>
      </c>
      <c r="T40" s="19">
        <v>6.4384999999999998E-2</v>
      </c>
      <c r="U40" s="19">
        <v>6.4273999999999998E-2</v>
      </c>
      <c r="V40" s="19">
        <v>6.4191999999999999E-2</v>
      </c>
      <c r="W40" s="19">
        <v>6.4139000000000002E-2</v>
      </c>
      <c r="X40" s="19">
        <v>6.4117999999999994E-2</v>
      </c>
      <c r="Y40" s="19">
        <v>6.4124E-2</v>
      </c>
      <c r="Z40" s="19">
        <v>6.4163999999999999E-2</v>
      </c>
      <c r="AA40" s="19">
        <v>6.4246999999999999E-2</v>
      </c>
      <c r="AB40" s="19">
        <v>6.4366999999999994E-2</v>
      </c>
      <c r="AC40" s="19">
        <v>6.4536999999999997E-2</v>
      </c>
      <c r="AD40" s="19">
        <v>6.4764000000000002E-2</v>
      </c>
      <c r="AE40" s="19">
        <v>6.5053E-2</v>
      </c>
      <c r="AF40" s="19">
        <v>6.5397999999999998E-2</v>
      </c>
      <c r="AG40" s="19">
        <v>6.5786999999999998E-2</v>
      </c>
      <c r="AH40" s="19">
        <v>6.6172999999999996E-2</v>
      </c>
      <c r="AI40" s="19">
        <v>6.6556000000000004E-2</v>
      </c>
      <c r="AJ40" s="19">
        <v>6.6936999999999997E-2</v>
      </c>
      <c r="AK40" s="15">
        <v>-8.4500000000000005E-4</v>
      </c>
    </row>
    <row r="41" spans="1:37" ht="15" customHeight="1" x14ac:dyDescent="0.35">
      <c r="A41" s="10" t="s">
        <v>239</v>
      </c>
      <c r="B41" s="17" t="s">
        <v>22</v>
      </c>
      <c r="C41" s="19">
        <v>0.32583000000000001</v>
      </c>
      <c r="D41" s="19">
        <v>0.31158999999999998</v>
      </c>
      <c r="E41" s="19">
        <v>0.29361199999999998</v>
      </c>
      <c r="F41" s="19">
        <v>0.24186199999999999</v>
      </c>
      <c r="G41" s="19">
        <v>0.20907100000000001</v>
      </c>
      <c r="H41" s="19">
        <v>0.19428100000000001</v>
      </c>
      <c r="I41" s="19">
        <v>0.19214300000000001</v>
      </c>
      <c r="J41" s="19">
        <v>0.191247</v>
      </c>
      <c r="K41" s="19">
        <v>0.19091900000000001</v>
      </c>
      <c r="L41" s="19">
        <v>0.19051299999999999</v>
      </c>
      <c r="M41" s="19">
        <v>0.190664</v>
      </c>
      <c r="N41" s="19">
        <v>0.191245</v>
      </c>
      <c r="O41" s="19">
        <v>0.19197</v>
      </c>
      <c r="P41" s="19">
        <v>0.19117600000000001</v>
      </c>
      <c r="Q41" s="19">
        <v>0.19047500000000001</v>
      </c>
      <c r="R41" s="19">
        <v>0.18987000000000001</v>
      </c>
      <c r="S41" s="19">
        <v>0.18954199999999999</v>
      </c>
      <c r="T41" s="19">
        <v>0.18948499999999999</v>
      </c>
      <c r="U41" s="19">
        <v>0.189828</v>
      </c>
      <c r="V41" s="19">
        <v>0.19033600000000001</v>
      </c>
      <c r="W41" s="19">
        <v>0.19098799999999999</v>
      </c>
      <c r="X41" s="19">
        <v>0.19184999999999999</v>
      </c>
      <c r="Y41" s="19">
        <v>0.19292100000000001</v>
      </c>
      <c r="Z41" s="19">
        <v>0.19202900000000001</v>
      </c>
      <c r="AA41" s="19">
        <v>0.191333</v>
      </c>
      <c r="AB41" s="19">
        <v>0.19086600000000001</v>
      </c>
      <c r="AC41" s="19">
        <v>0.190549</v>
      </c>
      <c r="AD41" s="19">
        <v>0.19037200000000001</v>
      </c>
      <c r="AE41" s="19">
        <v>0.19023399999999999</v>
      </c>
      <c r="AF41" s="19">
        <v>0.19011500000000001</v>
      </c>
      <c r="AG41" s="19">
        <v>0.19003500000000001</v>
      </c>
      <c r="AH41" s="19">
        <v>0.19000700000000001</v>
      </c>
      <c r="AI41" s="19">
        <v>0.19006799999999999</v>
      </c>
      <c r="AJ41" s="19">
        <v>0.19025500000000001</v>
      </c>
      <c r="AK41" s="15">
        <v>-1.5298000000000001E-2</v>
      </c>
    </row>
    <row r="42" spans="1:37" ht="15" customHeight="1" x14ac:dyDescent="0.35">
      <c r="A42" s="10" t="s">
        <v>238</v>
      </c>
      <c r="B42" s="17" t="s">
        <v>78</v>
      </c>
      <c r="C42" s="19">
        <v>3.5438999999999998E-2</v>
      </c>
      <c r="D42" s="19">
        <v>3.5714000000000003E-2</v>
      </c>
      <c r="E42" s="19">
        <v>3.6022999999999999E-2</v>
      </c>
      <c r="F42" s="19">
        <v>3.6315E-2</v>
      </c>
      <c r="G42" s="19">
        <v>3.6606E-2</v>
      </c>
      <c r="H42" s="19">
        <v>3.6899000000000001E-2</v>
      </c>
      <c r="I42" s="19">
        <v>3.7184000000000002E-2</v>
      </c>
      <c r="J42" s="19">
        <v>3.7463999999999997E-2</v>
      </c>
      <c r="K42" s="19">
        <v>3.7746000000000002E-2</v>
      </c>
      <c r="L42" s="19">
        <v>3.8017000000000002E-2</v>
      </c>
      <c r="M42" s="19">
        <v>3.8276999999999999E-2</v>
      </c>
      <c r="N42" s="19">
        <v>3.8538000000000003E-2</v>
      </c>
      <c r="O42" s="19">
        <v>3.8807000000000001E-2</v>
      </c>
      <c r="P42" s="19">
        <v>3.9107999999999997E-2</v>
      </c>
      <c r="Q42" s="19">
        <v>3.9418000000000002E-2</v>
      </c>
      <c r="R42" s="19">
        <v>3.9722E-2</v>
      </c>
      <c r="S42" s="19">
        <v>4.0034E-2</v>
      </c>
      <c r="T42" s="19">
        <v>4.036E-2</v>
      </c>
      <c r="U42" s="19">
        <v>4.0690999999999998E-2</v>
      </c>
      <c r="V42" s="19">
        <v>4.1016999999999998E-2</v>
      </c>
      <c r="W42" s="19">
        <v>4.1341000000000003E-2</v>
      </c>
      <c r="X42" s="19">
        <v>4.1664E-2</v>
      </c>
      <c r="Y42" s="19">
        <v>4.1982999999999999E-2</v>
      </c>
      <c r="Z42" s="19">
        <v>4.2304000000000001E-2</v>
      </c>
      <c r="AA42" s="19">
        <v>4.2625000000000003E-2</v>
      </c>
      <c r="AB42" s="19">
        <v>4.2944999999999997E-2</v>
      </c>
      <c r="AC42" s="19">
        <v>4.3268000000000001E-2</v>
      </c>
      <c r="AD42" s="19">
        <v>4.3596999999999997E-2</v>
      </c>
      <c r="AE42" s="19">
        <v>4.3934000000000001E-2</v>
      </c>
      <c r="AF42" s="19">
        <v>4.4275000000000002E-2</v>
      </c>
      <c r="AG42" s="19">
        <v>4.4617999999999998E-2</v>
      </c>
      <c r="AH42" s="19">
        <v>4.4957999999999998E-2</v>
      </c>
      <c r="AI42" s="19">
        <v>4.5296999999999997E-2</v>
      </c>
      <c r="AJ42" s="19">
        <v>4.5636000000000003E-2</v>
      </c>
      <c r="AK42" s="15">
        <v>7.6899999999999998E-3</v>
      </c>
    </row>
    <row r="43" spans="1:37" ht="15" customHeight="1" x14ac:dyDescent="0.35">
      <c r="A43" s="10" t="s">
        <v>237</v>
      </c>
      <c r="B43" s="17" t="s">
        <v>79</v>
      </c>
      <c r="C43" s="19">
        <v>2.5042999999999999E-2</v>
      </c>
      <c r="D43" s="19">
        <v>2.547E-2</v>
      </c>
      <c r="E43" s="19">
        <v>2.5908E-2</v>
      </c>
      <c r="F43" s="19">
        <v>2.6346000000000001E-2</v>
      </c>
      <c r="G43" s="19">
        <v>2.6769999999999999E-2</v>
      </c>
      <c r="H43" s="19">
        <v>2.7185000000000001E-2</v>
      </c>
      <c r="I43" s="19">
        <v>2.7585999999999999E-2</v>
      </c>
      <c r="J43" s="19">
        <v>2.7973000000000001E-2</v>
      </c>
      <c r="K43" s="19">
        <v>2.835E-2</v>
      </c>
      <c r="L43" s="19">
        <v>2.8707E-2</v>
      </c>
      <c r="M43" s="19">
        <v>2.9041999999999998E-2</v>
      </c>
      <c r="N43" s="19">
        <v>2.9408E-2</v>
      </c>
      <c r="O43" s="19">
        <v>2.9814E-2</v>
      </c>
      <c r="P43" s="19">
        <v>3.0259999999999999E-2</v>
      </c>
      <c r="Q43" s="19">
        <v>3.0747E-2</v>
      </c>
      <c r="R43" s="19">
        <v>3.1265000000000001E-2</v>
      </c>
      <c r="S43" s="19">
        <v>3.1826E-2</v>
      </c>
      <c r="T43" s="19">
        <v>3.2437000000000001E-2</v>
      </c>
      <c r="U43" s="19">
        <v>3.3048000000000001E-2</v>
      </c>
      <c r="V43" s="19">
        <v>3.3651E-2</v>
      </c>
      <c r="W43" s="19">
        <v>3.4249000000000002E-2</v>
      </c>
      <c r="X43" s="19">
        <v>3.4844E-2</v>
      </c>
      <c r="Y43" s="19">
        <v>3.5432999999999999E-2</v>
      </c>
      <c r="Z43" s="19">
        <v>3.6020999999999997E-2</v>
      </c>
      <c r="AA43" s="19">
        <v>3.6606E-2</v>
      </c>
      <c r="AB43" s="19">
        <v>3.7187999999999999E-2</v>
      </c>
      <c r="AC43" s="19">
        <v>3.7768999999999997E-2</v>
      </c>
      <c r="AD43" s="19">
        <v>3.8352999999999998E-2</v>
      </c>
      <c r="AE43" s="19">
        <v>3.8940000000000002E-2</v>
      </c>
      <c r="AF43" s="19">
        <v>3.9529000000000002E-2</v>
      </c>
      <c r="AG43" s="19">
        <v>4.0117E-2</v>
      </c>
      <c r="AH43" s="19">
        <v>4.0701000000000001E-2</v>
      </c>
      <c r="AI43" s="19">
        <v>4.1281999999999999E-2</v>
      </c>
      <c r="AJ43" s="19">
        <v>4.1860000000000001E-2</v>
      </c>
      <c r="AK43" s="15">
        <v>1.5647999999999999E-2</v>
      </c>
    </row>
    <row r="44" spans="1:37" ht="15" customHeight="1" x14ac:dyDescent="0.35">
      <c r="A44" s="10" t="s">
        <v>236</v>
      </c>
      <c r="B44" s="17" t="s">
        <v>80</v>
      </c>
      <c r="C44" s="19">
        <v>0.21662200000000001</v>
      </c>
      <c r="D44" s="19">
        <v>0.21262200000000001</v>
      </c>
      <c r="E44" s="19">
        <v>0.20895900000000001</v>
      </c>
      <c r="F44" s="19">
        <v>0.20524300000000001</v>
      </c>
      <c r="G44" s="19">
        <v>0.201708</v>
      </c>
      <c r="H44" s="19">
        <v>0.19867000000000001</v>
      </c>
      <c r="I44" s="19">
        <v>0.19611100000000001</v>
      </c>
      <c r="J44" s="19">
        <v>0.19400800000000001</v>
      </c>
      <c r="K44" s="19">
        <v>0.19250300000000001</v>
      </c>
      <c r="L44" s="19">
        <v>0.19167899999999999</v>
      </c>
      <c r="M44" s="19">
        <v>0.19172500000000001</v>
      </c>
      <c r="N44" s="19">
        <v>0.19258500000000001</v>
      </c>
      <c r="O44" s="19">
        <v>0.19422</v>
      </c>
      <c r="P44" s="19">
        <v>0.19646</v>
      </c>
      <c r="Q44" s="19">
        <v>0.199268</v>
      </c>
      <c r="R44" s="19">
        <v>0.202435</v>
      </c>
      <c r="S44" s="19">
        <v>0.20607200000000001</v>
      </c>
      <c r="T44" s="19">
        <v>0.210122</v>
      </c>
      <c r="U44" s="19">
        <v>0.21453800000000001</v>
      </c>
      <c r="V44" s="19">
        <v>0.21910299999999999</v>
      </c>
      <c r="W44" s="19">
        <v>0.223658</v>
      </c>
      <c r="X44" s="19">
        <v>0.228214</v>
      </c>
      <c r="Y44" s="19">
        <v>0.23266000000000001</v>
      </c>
      <c r="Z44" s="19">
        <v>0.23696400000000001</v>
      </c>
      <c r="AA44" s="19">
        <v>0.24063999999999999</v>
      </c>
      <c r="AB44" s="19">
        <v>0.24384800000000001</v>
      </c>
      <c r="AC44" s="19">
        <v>0.24678800000000001</v>
      </c>
      <c r="AD44" s="19">
        <v>0.24971699999999999</v>
      </c>
      <c r="AE44" s="19">
        <v>0.25253399999999998</v>
      </c>
      <c r="AF44" s="19">
        <v>0.25520300000000001</v>
      </c>
      <c r="AG44" s="19">
        <v>0.25777299999999997</v>
      </c>
      <c r="AH44" s="19">
        <v>0.260241</v>
      </c>
      <c r="AI44" s="19">
        <v>0.26266600000000001</v>
      </c>
      <c r="AJ44" s="19">
        <v>0.26511200000000001</v>
      </c>
      <c r="AK44" s="15">
        <v>6.9189999999999998E-3</v>
      </c>
    </row>
    <row r="45" spans="1:37" ht="15" customHeight="1" x14ac:dyDescent="0.35">
      <c r="A45" s="10" t="s">
        <v>235</v>
      </c>
      <c r="B45" s="17" t="s">
        <v>81</v>
      </c>
      <c r="C45" s="19">
        <v>9.3064999999999995E-2</v>
      </c>
      <c r="D45" s="19">
        <v>9.0291999999999997E-2</v>
      </c>
      <c r="E45" s="19">
        <v>8.7673000000000001E-2</v>
      </c>
      <c r="F45" s="19">
        <v>8.5026000000000004E-2</v>
      </c>
      <c r="G45" s="19">
        <v>8.2430000000000003E-2</v>
      </c>
      <c r="H45" s="19">
        <v>7.9978999999999995E-2</v>
      </c>
      <c r="I45" s="19">
        <v>7.7660999999999994E-2</v>
      </c>
      <c r="J45" s="19">
        <v>7.5458999999999998E-2</v>
      </c>
      <c r="K45" s="19">
        <v>7.3398000000000005E-2</v>
      </c>
      <c r="L45" s="19">
        <v>7.1510000000000004E-2</v>
      </c>
      <c r="M45" s="19">
        <v>6.9841E-2</v>
      </c>
      <c r="N45" s="19">
        <v>6.8362000000000006E-2</v>
      </c>
      <c r="O45" s="19">
        <v>6.7036999999999999E-2</v>
      </c>
      <c r="P45" s="19">
        <v>6.5787999999999999E-2</v>
      </c>
      <c r="Q45" s="19">
        <v>6.4598000000000003E-2</v>
      </c>
      <c r="R45" s="19">
        <v>6.3391000000000003E-2</v>
      </c>
      <c r="S45" s="19">
        <v>6.2192999999999998E-2</v>
      </c>
      <c r="T45" s="19">
        <v>6.0982000000000001E-2</v>
      </c>
      <c r="U45" s="19">
        <v>5.9734000000000002E-2</v>
      </c>
      <c r="V45" s="19">
        <v>5.8386E-2</v>
      </c>
      <c r="W45" s="19">
        <v>5.7049000000000002E-2</v>
      </c>
      <c r="X45" s="19">
        <v>5.5749E-2</v>
      </c>
      <c r="Y45" s="19">
        <v>5.4466000000000001E-2</v>
      </c>
      <c r="Z45" s="19">
        <v>5.3213000000000003E-2</v>
      </c>
      <c r="AA45" s="19">
        <v>5.1906000000000001E-2</v>
      </c>
      <c r="AB45" s="19">
        <v>5.0575000000000002E-2</v>
      </c>
      <c r="AC45" s="19">
        <v>4.9230999999999997E-2</v>
      </c>
      <c r="AD45" s="19">
        <v>4.7865999999999999E-2</v>
      </c>
      <c r="AE45" s="19">
        <v>4.6440000000000002E-2</v>
      </c>
      <c r="AF45" s="19">
        <v>4.4941000000000002E-2</v>
      </c>
      <c r="AG45" s="19">
        <v>4.3360999999999997E-2</v>
      </c>
      <c r="AH45" s="19">
        <v>4.1700000000000001E-2</v>
      </c>
      <c r="AI45" s="19">
        <v>3.9928999999999999E-2</v>
      </c>
      <c r="AJ45" s="19">
        <v>3.8051000000000001E-2</v>
      </c>
      <c r="AK45" s="15">
        <v>-2.6641999999999999E-2</v>
      </c>
    </row>
    <row r="46" spans="1:37" ht="15" customHeight="1" x14ac:dyDescent="0.35">
      <c r="A46" s="10" t="s">
        <v>234</v>
      </c>
      <c r="B46" s="17" t="s">
        <v>82</v>
      </c>
      <c r="C46" s="19">
        <v>6.8451999999999999E-2</v>
      </c>
      <c r="D46" s="19">
        <v>8.6289000000000005E-2</v>
      </c>
      <c r="E46" s="19">
        <v>8.3104999999999998E-2</v>
      </c>
      <c r="F46" s="19">
        <v>7.8534999999999994E-2</v>
      </c>
      <c r="G46" s="19">
        <v>7.8560000000000005E-2</v>
      </c>
      <c r="H46" s="19">
        <v>7.8599000000000002E-2</v>
      </c>
      <c r="I46" s="19">
        <v>7.8604999999999994E-2</v>
      </c>
      <c r="J46" s="19">
        <v>7.8552999999999998E-2</v>
      </c>
      <c r="K46" s="19">
        <v>7.85E-2</v>
      </c>
      <c r="L46" s="19">
        <v>7.8461000000000003E-2</v>
      </c>
      <c r="M46" s="19">
        <v>7.8520000000000006E-2</v>
      </c>
      <c r="N46" s="19">
        <v>7.8556000000000001E-2</v>
      </c>
      <c r="O46" s="19">
        <v>7.8481999999999996E-2</v>
      </c>
      <c r="P46" s="19">
        <v>7.8359999999999999E-2</v>
      </c>
      <c r="Q46" s="19">
        <v>7.8159999999999993E-2</v>
      </c>
      <c r="R46" s="19">
        <v>7.7779000000000001E-2</v>
      </c>
      <c r="S46" s="19">
        <v>7.7184000000000003E-2</v>
      </c>
      <c r="T46" s="19">
        <v>7.6440999999999995E-2</v>
      </c>
      <c r="U46" s="19">
        <v>7.5562000000000004E-2</v>
      </c>
      <c r="V46" s="19">
        <v>7.4554999999999996E-2</v>
      </c>
      <c r="W46" s="19">
        <v>7.3455000000000006E-2</v>
      </c>
      <c r="X46" s="19">
        <v>7.2267999999999999E-2</v>
      </c>
      <c r="Y46" s="19">
        <v>7.1056999999999995E-2</v>
      </c>
      <c r="Z46" s="19">
        <v>6.9851999999999997E-2</v>
      </c>
      <c r="AA46" s="19">
        <v>6.8717E-2</v>
      </c>
      <c r="AB46" s="19">
        <v>6.7629999999999996E-2</v>
      </c>
      <c r="AC46" s="19">
        <v>6.6615999999999995E-2</v>
      </c>
      <c r="AD46" s="19">
        <v>6.5701999999999997E-2</v>
      </c>
      <c r="AE46" s="19">
        <v>6.4894999999999994E-2</v>
      </c>
      <c r="AF46" s="19">
        <v>6.4198000000000005E-2</v>
      </c>
      <c r="AG46" s="19">
        <v>6.3599000000000003E-2</v>
      </c>
      <c r="AH46" s="19">
        <v>6.3089999999999993E-2</v>
      </c>
      <c r="AI46" s="19">
        <v>6.2656000000000003E-2</v>
      </c>
      <c r="AJ46" s="19">
        <v>6.234E-2</v>
      </c>
      <c r="AK46" s="15">
        <v>-1.0108000000000001E-2</v>
      </c>
    </row>
    <row r="47" spans="1:37" ht="15" customHeight="1" x14ac:dyDescent="0.35">
      <c r="A47" s="10" t="s">
        <v>233</v>
      </c>
      <c r="B47" s="17" t="s">
        <v>29</v>
      </c>
      <c r="C47" s="19">
        <v>1.583726</v>
      </c>
      <c r="D47" s="19">
        <v>1.570263</v>
      </c>
      <c r="E47" s="19">
        <v>1.6874579999999999</v>
      </c>
      <c r="F47" s="19">
        <v>1.7152940000000001</v>
      </c>
      <c r="G47" s="19">
        <v>1.721644</v>
      </c>
      <c r="H47" s="19">
        <v>1.7260660000000001</v>
      </c>
      <c r="I47" s="19">
        <v>1.729309</v>
      </c>
      <c r="J47" s="19">
        <v>1.7316</v>
      </c>
      <c r="K47" s="19">
        <v>1.7338990000000001</v>
      </c>
      <c r="L47" s="19">
        <v>1.7468649999999999</v>
      </c>
      <c r="M47" s="19">
        <v>1.7596080000000001</v>
      </c>
      <c r="N47" s="19">
        <v>1.776424</v>
      </c>
      <c r="O47" s="19">
        <v>1.791757</v>
      </c>
      <c r="P47" s="19">
        <v>1.8069550000000001</v>
      </c>
      <c r="Q47" s="19">
        <v>1.8233109999999999</v>
      </c>
      <c r="R47" s="19">
        <v>1.8387199999999999</v>
      </c>
      <c r="S47" s="19">
        <v>1.854196</v>
      </c>
      <c r="T47" s="19">
        <v>1.8740319999999999</v>
      </c>
      <c r="U47" s="19">
        <v>1.8931309999999999</v>
      </c>
      <c r="V47" s="19">
        <v>1.911694</v>
      </c>
      <c r="W47" s="19">
        <v>1.9300029999999999</v>
      </c>
      <c r="X47" s="19">
        <v>1.948787</v>
      </c>
      <c r="Y47" s="19">
        <v>1.9678960000000001</v>
      </c>
      <c r="Z47" s="19">
        <v>1.98807</v>
      </c>
      <c r="AA47" s="19">
        <v>2.0070990000000002</v>
      </c>
      <c r="AB47" s="19">
        <v>2.026516</v>
      </c>
      <c r="AC47" s="19">
        <v>2.0463170000000002</v>
      </c>
      <c r="AD47" s="19">
        <v>2.0665979999999999</v>
      </c>
      <c r="AE47" s="19">
        <v>2.0867360000000001</v>
      </c>
      <c r="AF47" s="19">
        <v>2.1065499999999999</v>
      </c>
      <c r="AG47" s="19">
        <v>2.1261350000000001</v>
      </c>
      <c r="AH47" s="19">
        <v>2.1452939999999998</v>
      </c>
      <c r="AI47" s="19">
        <v>2.1641050000000002</v>
      </c>
      <c r="AJ47" s="19">
        <v>2.1824720000000002</v>
      </c>
      <c r="AK47" s="15">
        <v>1.0340999999999999E-2</v>
      </c>
    </row>
    <row r="48" spans="1:37" ht="15" customHeight="1" x14ac:dyDescent="0.35">
      <c r="A48" s="10" t="s">
        <v>232</v>
      </c>
      <c r="B48" s="14" t="s">
        <v>25</v>
      </c>
      <c r="C48" s="18">
        <v>4.7045310000000002</v>
      </c>
      <c r="D48" s="18">
        <v>4.987749</v>
      </c>
      <c r="E48" s="18">
        <v>4.9264489999999999</v>
      </c>
      <c r="F48" s="18">
        <v>4.933414</v>
      </c>
      <c r="G48" s="18">
        <v>4.9100339999999996</v>
      </c>
      <c r="H48" s="18">
        <v>4.901211</v>
      </c>
      <c r="I48" s="18">
        <v>4.898593</v>
      </c>
      <c r="J48" s="18">
        <v>4.8930720000000001</v>
      </c>
      <c r="K48" s="18">
        <v>4.8864419999999997</v>
      </c>
      <c r="L48" s="18">
        <v>4.8907790000000002</v>
      </c>
      <c r="M48" s="18">
        <v>4.8993330000000004</v>
      </c>
      <c r="N48" s="18">
        <v>4.9154030000000004</v>
      </c>
      <c r="O48" s="18">
        <v>4.9333419999999997</v>
      </c>
      <c r="P48" s="18">
        <v>4.9512150000000004</v>
      </c>
      <c r="Q48" s="18">
        <v>4.972283</v>
      </c>
      <c r="R48" s="18">
        <v>4.9920390000000001</v>
      </c>
      <c r="S48" s="18">
        <v>5.0137520000000002</v>
      </c>
      <c r="T48" s="18">
        <v>5.0429519999999997</v>
      </c>
      <c r="U48" s="18">
        <v>5.0738589999999997</v>
      </c>
      <c r="V48" s="18">
        <v>5.1052099999999996</v>
      </c>
      <c r="W48" s="18">
        <v>5.1371909999999996</v>
      </c>
      <c r="X48" s="18">
        <v>5.1703869999999998</v>
      </c>
      <c r="Y48" s="18">
        <v>5.2047489999999996</v>
      </c>
      <c r="Z48" s="18">
        <v>5.2394740000000004</v>
      </c>
      <c r="AA48" s="18">
        <v>5.2713809999999999</v>
      </c>
      <c r="AB48" s="18">
        <v>5.3049359999999997</v>
      </c>
      <c r="AC48" s="18">
        <v>5.3392350000000004</v>
      </c>
      <c r="AD48" s="18">
        <v>5.3748849999999999</v>
      </c>
      <c r="AE48" s="18">
        <v>5.4098069999999998</v>
      </c>
      <c r="AF48" s="18">
        <v>5.4444119999999998</v>
      </c>
      <c r="AG48" s="18">
        <v>5.477887</v>
      </c>
      <c r="AH48" s="18">
        <v>5.5109589999999997</v>
      </c>
      <c r="AI48" s="18">
        <v>5.5439800000000004</v>
      </c>
      <c r="AJ48" s="18">
        <v>5.578341</v>
      </c>
      <c r="AK48" s="12">
        <v>3.503E-3</v>
      </c>
    </row>
    <row r="50" spans="1:37" ht="15" customHeight="1" x14ac:dyDescent="0.35">
      <c r="B50" s="14" t="s">
        <v>26</v>
      </c>
    </row>
    <row r="51" spans="1:37" ht="15" customHeight="1" x14ac:dyDescent="0.35">
      <c r="A51" s="10" t="s">
        <v>231</v>
      </c>
      <c r="B51" s="17" t="s">
        <v>73</v>
      </c>
      <c r="C51" s="19">
        <v>3.1516199999999999</v>
      </c>
      <c r="D51" s="19">
        <v>3.5858620000000001</v>
      </c>
      <c r="E51" s="19">
        <v>3.555685</v>
      </c>
      <c r="F51" s="19">
        <v>3.3903750000000001</v>
      </c>
      <c r="G51" s="19">
        <v>3.3716240000000002</v>
      </c>
      <c r="H51" s="19">
        <v>3.3528410000000002</v>
      </c>
      <c r="I51" s="19">
        <v>3.3318940000000001</v>
      </c>
      <c r="J51" s="19">
        <v>3.3087550000000001</v>
      </c>
      <c r="K51" s="19">
        <v>3.2860019999999999</v>
      </c>
      <c r="L51" s="19">
        <v>3.2651219999999999</v>
      </c>
      <c r="M51" s="19">
        <v>3.2472470000000002</v>
      </c>
      <c r="N51" s="19">
        <v>3.2306949999999999</v>
      </c>
      <c r="O51" s="19">
        <v>3.212059</v>
      </c>
      <c r="P51" s="19">
        <v>3.1955420000000001</v>
      </c>
      <c r="Q51" s="19">
        <v>3.1816990000000001</v>
      </c>
      <c r="R51" s="19">
        <v>3.16675</v>
      </c>
      <c r="S51" s="19">
        <v>3.151713</v>
      </c>
      <c r="T51" s="19">
        <v>3.1384370000000001</v>
      </c>
      <c r="U51" s="19">
        <v>3.1263839999999998</v>
      </c>
      <c r="V51" s="19">
        <v>3.1146060000000002</v>
      </c>
      <c r="W51" s="19">
        <v>3.1033949999999999</v>
      </c>
      <c r="X51" s="19">
        <v>3.0935100000000002</v>
      </c>
      <c r="Y51" s="19">
        <v>3.084095</v>
      </c>
      <c r="Z51" s="19">
        <v>3.074678</v>
      </c>
      <c r="AA51" s="19">
        <v>3.0659540000000001</v>
      </c>
      <c r="AB51" s="19">
        <v>3.0572339999999998</v>
      </c>
      <c r="AC51" s="19">
        <v>3.0478519999999998</v>
      </c>
      <c r="AD51" s="19">
        <v>3.0384540000000002</v>
      </c>
      <c r="AE51" s="19">
        <v>3.0290729999999999</v>
      </c>
      <c r="AF51" s="19">
        <v>3.0198450000000001</v>
      </c>
      <c r="AG51" s="19">
        <v>3.010602</v>
      </c>
      <c r="AH51" s="19">
        <v>3.0006059999999999</v>
      </c>
      <c r="AI51" s="19">
        <v>2.9893380000000001</v>
      </c>
      <c r="AJ51" s="19">
        <v>2.9785819999999998</v>
      </c>
      <c r="AK51" s="15">
        <v>-5.7819999999999998E-3</v>
      </c>
    </row>
    <row r="52" spans="1:37" ht="15" customHeight="1" x14ac:dyDescent="0.35">
      <c r="A52" s="10" t="s">
        <v>230</v>
      </c>
      <c r="B52" s="17" t="s">
        <v>74</v>
      </c>
      <c r="C52" s="19">
        <v>5.5534E-2</v>
      </c>
      <c r="D52" s="19">
        <v>6.2703999999999996E-2</v>
      </c>
      <c r="E52" s="19">
        <v>5.2080000000000001E-2</v>
      </c>
      <c r="F52" s="19">
        <v>5.7641999999999999E-2</v>
      </c>
      <c r="G52" s="19">
        <v>5.7314999999999998E-2</v>
      </c>
      <c r="H52" s="19">
        <v>5.6934999999999999E-2</v>
      </c>
      <c r="I52" s="19">
        <v>5.6474000000000003E-2</v>
      </c>
      <c r="J52" s="19">
        <v>5.5989999999999998E-2</v>
      </c>
      <c r="K52" s="19">
        <v>5.5522000000000002E-2</v>
      </c>
      <c r="L52" s="19">
        <v>5.5115999999999998E-2</v>
      </c>
      <c r="M52" s="19">
        <v>5.4779000000000001E-2</v>
      </c>
      <c r="N52" s="19">
        <v>5.4470999999999999E-2</v>
      </c>
      <c r="O52" s="19">
        <v>5.4125E-2</v>
      </c>
      <c r="P52" s="19">
        <v>5.3787000000000001E-2</v>
      </c>
      <c r="Q52" s="19">
        <v>5.3454000000000002E-2</v>
      </c>
      <c r="R52" s="19">
        <v>5.3086000000000001E-2</v>
      </c>
      <c r="S52" s="19">
        <v>5.271E-2</v>
      </c>
      <c r="T52" s="19">
        <v>5.2398E-2</v>
      </c>
      <c r="U52" s="19">
        <v>5.2145999999999998E-2</v>
      </c>
      <c r="V52" s="19">
        <v>5.1992999999999998E-2</v>
      </c>
      <c r="W52" s="19">
        <v>5.1949000000000002E-2</v>
      </c>
      <c r="X52" s="19">
        <v>5.1950999999999997E-2</v>
      </c>
      <c r="Y52" s="19">
        <v>5.1965999999999998E-2</v>
      </c>
      <c r="Z52" s="19">
        <v>5.1982E-2</v>
      </c>
      <c r="AA52" s="19">
        <v>5.1998999999999997E-2</v>
      </c>
      <c r="AB52" s="19">
        <v>5.1996000000000001E-2</v>
      </c>
      <c r="AC52" s="19">
        <v>5.1986999999999998E-2</v>
      </c>
      <c r="AD52" s="19">
        <v>5.1978999999999997E-2</v>
      </c>
      <c r="AE52" s="19">
        <v>5.1954E-2</v>
      </c>
      <c r="AF52" s="19">
        <v>5.1959999999999999E-2</v>
      </c>
      <c r="AG52" s="19">
        <v>5.1947E-2</v>
      </c>
      <c r="AH52" s="19">
        <v>5.1936999999999997E-2</v>
      </c>
      <c r="AI52" s="19">
        <v>5.1916999999999998E-2</v>
      </c>
      <c r="AJ52" s="19">
        <v>5.1920000000000001E-2</v>
      </c>
      <c r="AK52" s="15">
        <v>-5.8799999999999998E-3</v>
      </c>
    </row>
    <row r="53" spans="1:37" ht="15" customHeight="1" x14ac:dyDescent="0.35">
      <c r="A53" s="10" t="s">
        <v>229</v>
      </c>
      <c r="B53" s="17" t="s">
        <v>75</v>
      </c>
      <c r="C53" s="19">
        <v>0.99796499999999999</v>
      </c>
      <c r="D53" s="19">
        <v>0.99669099999999999</v>
      </c>
      <c r="E53" s="19">
        <v>0.99561999999999995</v>
      </c>
      <c r="F53" s="19">
        <v>0.99317100000000003</v>
      </c>
      <c r="G53" s="19">
        <v>0.991784</v>
      </c>
      <c r="H53" s="19">
        <v>0.99199800000000005</v>
      </c>
      <c r="I53" s="19">
        <v>0.99299999999999999</v>
      </c>
      <c r="J53" s="19">
        <v>0.99482300000000001</v>
      </c>
      <c r="K53" s="19">
        <v>0.99781699999999995</v>
      </c>
      <c r="L53" s="19">
        <v>1.002642</v>
      </c>
      <c r="M53" s="19">
        <v>1.009085</v>
      </c>
      <c r="N53" s="19">
        <v>1.0169490000000001</v>
      </c>
      <c r="O53" s="19">
        <v>1.023663</v>
      </c>
      <c r="P53" s="19">
        <v>1.0324260000000001</v>
      </c>
      <c r="Q53" s="19">
        <v>1.041647</v>
      </c>
      <c r="R53" s="19">
        <v>1.0507</v>
      </c>
      <c r="S53" s="19">
        <v>1.0593980000000001</v>
      </c>
      <c r="T53" s="19">
        <v>1.0682640000000001</v>
      </c>
      <c r="U53" s="19">
        <v>1.0771500000000001</v>
      </c>
      <c r="V53" s="19">
        <v>1.085539</v>
      </c>
      <c r="W53" s="19">
        <v>1.0934569999999999</v>
      </c>
      <c r="X53" s="19">
        <v>1.1012</v>
      </c>
      <c r="Y53" s="19">
        <v>1.1086929999999999</v>
      </c>
      <c r="Z53" s="19">
        <v>1.115939</v>
      </c>
      <c r="AA53" s="19">
        <v>1.123264</v>
      </c>
      <c r="AB53" s="19">
        <v>1.1305289999999999</v>
      </c>
      <c r="AC53" s="19">
        <v>1.1378649999999999</v>
      </c>
      <c r="AD53" s="19">
        <v>1.1455280000000001</v>
      </c>
      <c r="AE53" s="19">
        <v>1.153519</v>
      </c>
      <c r="AF53" s="19">
        <v>1.1619139999999999</v>
      </c>
      <c r="AG53" s="19">
        <v>1.1705730000000001</v>
      </c>
      <c r="AH53" s="19">
        <v>1.1791659999999999</v>
      </c>
      <c r="AI53" s="19">
        <v>1.1875039999999999</v>
      </c>
      <c r="AJ53" s="19">
        <v>1.1959390000000001</v>
      </c>
      <c r="AK53" s="15">
        <v>5.7109999999999999E-3</v>
      </c>
    </row>
    <row r="54" spans="1:37" ht="15" customHeight="1" x14ac:dyDescent="0.35">
      <c r="A54" s="10" t="s">
        <v>228</v>
      </c>
      <c r="B54" s="17" t="s">
        <v>21</v>
      </c>
      <c r="C54" s="19">
        <v>0.10252699999999999</v>
      </c>
      <c r="D54" s="19">
        <v>0.102506</v>
      </c>
      <c r="E54" s="19">
        <v>0.102517</v>
      </c>
      <c r="F54" s="19">
        <v>0.102536</v>
      </c>
      <c r="G54" s="19">
        <v>0.10255400000000001</v>
      </c>
      <c r="H54" s="19">
        <v>0.10258100000000001</v>
      </c>
      <c r="I54" s="19">
        <v>0.102613</v>
      </c>
      <c r="J54" s="19">
        <v>0.10266</v>
      </c>
      <c r="K54" s="19">
        <v>0.102738</v>
      </c>
      <c r="L54" s="19">
        <v>0.102809</v>
      </c>
      <c r="M54" s="19">
        <v>0.102865</v>
      </c>
      <c r="N54" s="19">
        <v>0.102946</v>
      </c>
      <c r="O54" s="19">
        <v>0.103112</v>
      </c>
      <c r="P54" s="19">
        <v>0.10337399999999999</v>
      </c>
      <c r="Q54" s="19">
        <v>0.10374</v>
      </c>
      <c r="R54" s="19">
        <v>0.104185</v>
      </c>
      <c r="S54" s="19">
        <v>0.10474700000000001</v>
      </c>
      <c r="T54" s="19">
        <v>0.10538599999999999</v>
      </c>
      <c r="U54" s="19">
        <v>0.106098</v>
      </c>
      <c r="V54" s="19">
        <v>0.106854</v>
      </c>
      <c r="W54" s="19">
        <v>0.107656</v>
      </c>
      <c r="X54" s="19">
        <v>0.108482</v>
      </c>
      <c r="Y54" s="19">
        <v>0.10932600000000001</v>
      </c>
      <c r="Z54" s="19">
        <v>0.110197</v>
      </c>
      <c r="AA54" s="19">
        <v>0.111098</v>
      </c>
      <c r="AB54" s="19">
        <v>0.112021</v>
      </c>
      <c r="AC54" s="19">
        <v>0.11297500000000001</v>
      </c>
      <c r="AD54" s="19">
        <v>0.113965</v>
      </c>
      <c r="AE54" s="19">
        <v>0.114986</v>
      </c>
      <c r="AF54" s="19">
        <v>0.11602700000000001</v>
      </c>
      <c r="AG54" s="19">
        <v>0.117077</v>
      </c>
      <c r="AH54" s="19">
        <v>0.118119</v>
      </c>
      <c r="AI54" s="19">
        <v>0.119143</v>
      </c>
      <c r="AJ54" s="19">
        <v>0.120147</v>
      </c>
      <c r="AK54" s="15">
        <v>4.9750000000000003E-3</v>
      </c>
    </row>
    <row r="55" spans="1:37" ht="15" customHeight="1" x14ac:dyDescent="0.35">
      <c r="A55" s="10" t="s">
        <v>227</v>
      </c>
      <c r="B55" s="17" t="s">
        <v>76</v>
      </c>
      <c r="C55" s="19">
        <v>3.7273000000000001E-2</v>
      </c>
      <c r="D55" s="19">
        <v>3.7756999999999999E-2</v>
      </c>
      <c r="E55" s="19">
        <v>3.8254000000000003E-2</v>
      </c>
      <c r="F55" s="19">
        <v>3.8703000000000001E-2</v>
      </c>
      <c r="G55" s="19">
        <v>3.9137999999999999E-2</v>
      </c>
      <c r="H55" s="19">
        <v>3.9593999999999997E-2</v>
      </c>
      <c r="I55" s="19">
        <v>4.0045999999999998E-2</v>
      </c>
      <c r="J55" s="19">
        <v>4.0499E-2</v>
      </c>
      <c r="K55" s="19">
        <v>4.0967999999999997E-2</v>
      </c>
      <c r="L55" s="19">
        <v>4.1494000000000003E-2</v>
      </c>
      <c r="M55" s="19">
        <v>4.2088E-2</v>
      </c>
      <c r="N55" s="19">
        <v>4.2693000000000002E-2</v>
      </c>
      <c r="O55" s="19">
        <v>4.3194999999999997E-2</v>
      </c>
      <c r="P55" s="19">
        <v>4.3742999999999997E-2</v>
      </c>
      <c r="Q55" s="19">
        <v>4.4334999999999999E-2</v>
      </c>
      <c r="R55" s="19">
        <v>4.4937999999999999E-2</v>
      </c>
      <c r="S55" s="19">
        <v>4.5531000000000002E-2</v>
      </c>
      <c r="T55" s="19">
        <v>4.6129000000000003E-2</v>
      </c>
      <c r="U55" s="19">
        <v>4.6719999999999998E-2</v>
      </c>
      <c r="V55" s="19">
        <v>4.7286000000000002E-2</v>
      </c>
      <c r="W55" s="19">
        <v>4.7868000000000001E-2</v>
      </c>
      <c r="X55" s="19">
        <v>4.8476999999999999E-2</v>
      </c>
      <c r="Y55" s="19">
        <v>4.9098999999999997E-2</v>
      </c>
      <c r="Z55" s="19">
        <v>4.9727E-2</v>
      </c>
      <c r="AA55" s="19">
        <v>5.0367000000000002E-2</v>
      </c>
      <c r="AB55" s="19">
        <v>5.1005000000000002E-2</v>
      </c>
      <c r="AC55" s="19">
        <v>5.1638000000000003E-2</v>
      </c>
      <c r="AD55" s="19">
        <v>5.2269000000000003E-2</v>
      </c>
      <c r="AE55" s="19">
        <v>5.2892000000000002E-2</v>
      </c>
      <c r="AF55" s="19">
        <v>5.3512999999999998E-2</v>
      </c>
      <c r="AG55" s="19">
        <v>5.4127000000000002E-2</v>
      </c>
      <c r="AH55" s="19">
        <v>5.4725000000000003E-2</v>
      </c>
      <c r="AI55" s="19">
        <v>5.5302999999999998E-2</v>
      </c>
      <c r="AJ55" s="19">
        <v>5.5878999999999998E-2</v>
      </c>
      <c r="AK55" s="15">
        <v>1.2326E-2</v>
      </c>
    </row>
    <row r="56" spans="1:37" ht="15" customHeight="1" x14ac:dyDescent="0.35">
      <c r="A56" s="10" t="s">
        <v>226</v>
      </c>
      <c r="B56" s="17" t="s">
        <v>83</v>
      </c>
      <c r="C56" s="19">
        <v>0.23061200000000001</v>
      </c>
      <c r="D56" s="19">
        <v>0.23025699999999999</v>
      </c>
      <c r="E56" s="19">
        <v>0.229963</v>
      </c>
      <c r="F56" s="19">
        <v>0.22916800000000001</v>
      </c>
      <c r="G56" s="19">
        <v>0.22809299999999999</v>
      </c>
      <c r="H56" s="19">
        <v>0.22700600000000001</v>
      </c>
      <c r="I56" s="19">
        <v>0.225824</v>
      </c>
      <c r="J56" s="19">
        <v>0.22454199999999999</v>
      </c>
      <c r="K56" s="19">
        <v>0.22317799999999999</v>
      </c>
      <c r="L56" s="19">
        <v>0.22194700000000001</v>
      </c>
      <c r="M56" s="19">
        <v>0.22090199999999999</v>
      </c>
      <c r="N56" s="19">
        <v>0.21993499999999999</v>
      </c>
      <c r="O56" s="19">
        <v>0.21834400000000001</v>
      </c>
      <c r="P56" s="19">
        <v>0.21698500000000001</v>
      </c>
      <c r="Q56" s="19">
        <v>0.215862</v>
      </c>
      <c r="R56" s="19">
        <v>0.214892</v>
      </c>
      <c r="S56" s="19">
        <v>0.213916</v>
      </c>
      <c r="T56" s="19">
        <v>0.21299699999999999</v>
      </c>
      <c r="U56" s="19">
        <v>0.21212300000000001</v>
      </c>
      <c r="V56" s="19">
        <v>0.21126</v>
      </c>
      <c r="W56" s="19">
        <v>0.210396</v>
      </c>
      <c r="X56" s="19">
        <v>0.20958499999999999</v>
      </c>
      <c r="Y56" s="19">
        <v>0.20879600000000001</v>
      </c>
      <c r="Z56" s="19">
        <v>0.20798800000000001</v>
      </c>
      <c r="AA56" s="19">
        <v>0.20719699999999999</v>
      </c>
      <c r="AB56" s="19">
        <v>0.206399</v>
      </c>
      <c r="AC56" s="19">
        <v>0.20557300000000001</v>
      </c>
      <c r="AD56" s="19">
        <v>0.204734</v>
      </c>
      <c r="AE56" s="19">
        <v>0.203874</v>
      </c>
      <c r="AF56" s="19">
        <v>0.20302200000000001</v>
      </c>
      <c r="AG56" s="19">
        <v>0.20217199999999999</v>
      </c>
      <c r="AH56" s="19">
        <v>0.20130400000000001</v>
      </c>
      <c r="AI56" s="19">
        <v>0.20039999999999999</v>
      </c>
      <c r="AJ56" s="19">
        <v>0.19952</v>
      </c>
      <c r="AK56" s="15">
        <v>-4.4679999999999997E-3</v>
      </c>
    </row>
    <row r="57" spans="1:37" ht="15" customHeight="1" x14ac:dyDescent="0.35">
      <c r="A57" s="10" t="s">
        <v>225</v>
      </c>
      <c r="B57" s="14" t="s">
        <v>25</v>
      </c>
      <c r="C57" s="18">
        <v>4.5755309999999998</v>
      </c>
      <c r="D57" s="18">
        <v>5.0157780000000001</v>
      </c>
      <c r="E57" s="18">
        <v>4.9741179999999998</v>
      </c>
      <c r="F57" s="18">
        <v>4.8115940000000004</v>
      </c>
      <c r="G57" s="18">
        <v>4.7905100000000003</v>
      </c>
      <c r="H57" s="18">
        <v>4.7709539999999997</v>
      </c>
      <c r="I57" s="18">
        <v>4.7498519999999997</v>
      </c>
      <c r="J57" s="18">
        <v>4.7272699999999999</v>
      </c>
      <c r="K57" s="18">
        <v>4.7062249999999999</v>
      </c>
      <c r="L57" s="18">
        <v>4.6891290000000003</v>
      </c>
      <c r="M57" s="18">
        <v>4.6769679999999996</v>
      </c>
      <c r="N57" s="18">
        <v>4.6676909999999996</v>
      </c>
      <c r="O57" s="18">
        <v>4.6544980000000002</v>
      </c>
      <c r="P57" s="18">
        <v>4.6458579999999996</v>
      </c>
      <c r="Q57" s="18">
        <v>4.6407369999999997</v>
      </c>
      <c r="R57" s="18">
        <v>4.6345510000000001</v>
      </c>
      <c r="S57" s="18">
        <v>4.6280159999999997</v>
      </c>
      <c r="T57" s="18">
        <v>4.6236100000000002</v>
      </c>
      <c r="U57" s="18">
        <v>4.6206209999999999</v>
      </c>
      <c r="V57" s="18">
        <v>4.6175379999999997</v>
      </c>
      <c r="W57" s="18">
        <v>4.6147210000000003</v>
      </c>
      <c r="X57" s="18">
        <v>4.6132049999999998</v>
      </c>
      <c r="Y57" s="18">
        <v>4.611974</v>
      </c>
      <c r="Z57" s="18">
        <v>4.6105109999999998</v>
      </c>
      <c r="AA57" s="18">
        <v>4.6098790000000003</v>
      </c>
      <c r="AB57" s="18">
        <v>4.6091860000000002</v>
      </c>
      <c r="AC57" s="18">
        <v>4.6078919999999997</v>
      </c>
      <c r="AD57" s="18">
        <v>4.6069290000000001</v>
      </c>
      <c r="AE57" s="18">
        <v>4.6062969999999996</v>
      </c>
      <c r="AF57" s="18">
        <v>4.6062810000000001</v>
      </c>
      <c r="AG57" s="18">
        <v>4.6064990000000003</v>
      </c>
      <c r="AH57" s="18">
        <v>4.6058570000000003</v>
      </c>
      <c r="AI57" s="18">
        <v>4.6036039999999998</v>
      </c>
      <c r="AJ57" s="18">
        <v>4.6019870000000003</v>
      </c>
      <c r="AK57" s="12">
        <v>-2.6870000000000002E-3</v>
      </c>
    </row>
    <row r="59" spans="1:37" ht="15" customHeight="1" x14ac:dyDescent="0.35">
      <c r="B59" s="14" t="s">
        <v>352</v>
      </c>
    </row>
    <row r="60" spans="1:37" ht="15" customHeight="1" x14ac:dyDescent="0.35">
      <c r="A60" s="10" t="s">
        <v>224</v>
      </c>
      <c r="B60" s="17" t="s">
        <v>73</v>
      </c>
      <c r="C60" s="19">
        <v>0.40032699999999999</v>
      </c>
      <c r="D60" s="19">
        <v>0.41546300000000003</v>
      </c>
      <c r="E60" s="19">
        <v>0.40943499999999999</v>
      </c>
      <c r="F60" s="19">
        <v>0.36902800000000002</v>
      </c>
      <c r="G60" s="19">
        <v>0.35987599999999997</v>
      </c>
      <c r="H60" s="19">
        <v>0.35111599999999998</v>
      </c>
      <c r="I60" s="19">
        <v>0.34220200000000001</v>
      </c>
      <c r="J60" s="19">
        <v>0.33268199999999998</v>
      </c>
      <c r="K60" s="19">
        <v>0.323488</v>
      </c>
      <c r="L60" s="19">
        <v>0.314801</v>
      </c>
      <c r="M60" s="19">
        <v>0.306396</v>
      </c>
      <c r="N60" s="19">
        <v>0.29865399999999998</v>
      </c>
      <c r="O60" s="19">
        <v>0.29124100000000003</v>
      </c>
      <c r="P60" s="19">
        <v>0.28440500000000002</v>
      </c>
      <c r="Q60" s="19">
        <v>0.277887</v>
      </c>
      <c r="R60" s="19">
        <v>0.27150000000000002</v>
      </c>
      <c r="S60" s="19">
        <v>0.26521</v>
      </c>
      <c r="T60" s="19">
        <v>0.25930300000000001</v>
      </c>
      <c r="U60" s="19">
        <v>0.253604</v>
      </c>
      <c r="V60" s="19">
        <v>0.247889</v>
      </c>
      <c r="W60" s="19">
        <v>0.24263799999999999</v>
      </c>
      <c r="X60" s="19">
        <v>0.23757900000000001</v>
      </c>
      <c r="Y60" s="19">
        <v>0.23266700000000001</v>
      </c>
      <c r="Z60" s="19">
        <v>0.227773</v>
      </c>
      <c r="AA60" s="19">
        <v>0.22309799999999999</v>
      </c>
      <c r="AB60" s="19">
        <v>0.21840899999999999</v>
      </c>
      <c r="AC60" s="19">
        <v>0.21376100000000001</v>
      </c>
      <c r="AD60" s="19">
        <v>0.209233</v>
      </c>
      <c r="AE60" s="19">
        <v>0.20470099999999999</v>
      </c>
      <c r="AF60" s="19">
        <v>0.20028599999999999</v>
      </c>
      <c r="AG60" s="19">
        <v>0.195912</v>
      </c>
      <c r="AH60" s="19">
        <v>0.191437</v>
      </c>
      <c r="AI60" s="19">
        <v>0.18700700000000001</v>
      </c>
      <c r="AJ60" s="19">
        <v>0.18262300000000001</v>
      </c>
      <c r="AK60" s="15">
        <v>-2.5359E-2</v>
      </c>
    </row>
    <row r="61" spans="1:37" ht="15" customHeight="1" x14ac:dyDescent="0.35">
      <c r="A61" s="10" t="s">
        <v>223</v>
      </c>
      <c r="B61" s="17" t="s">
        <v>75</v>
      </c>
      <c r="C61" s="19">
        <v>5.5864999999999998E-2</v>
      </c>
      <c r="D61" s="19">
        <v>5.2595000000000003E-2</v>
      </c>
      <c r="E61" s="19">
        <v>4.9368000000000002E-2</v>
      </c>
      <c r="F61" s="19">
        <v>4.6523000000000002E-2</v>
      </c>
      <c r="G61" s="19">
        <v>4.41E-2</v>
      </c>
      <c r="H61" s="19">
        <v>4.1911999999999998E-2</v>
      </c>
      <c r="I61" s="19">
        <v>3.9912000000000003E-2</v>
      </c>
      <c r="J61" s="19">
        <v>3.8073999999999997E-2</v>
      </c>
      <c r="K61" s="19">
        <v>3.6495E-2</v>
      </c>
      <c r="L61" s="19">
        <v>3.5163E-2</v>
      </c>
      <c r="M61" s="19">
        <v>3.4025E-2</v>
      </c>
      <c r="N61" s="19">
        <v>3.3123E-2</v>
      </c>
      <c r="O61" s="19">
        <v>3.2413999999999998E-2</v>
      </c>
      <c r="P61" s="19">
        <v>3.1920999999999998E-2</v>
      </c>
      <c r="Q61" s="19">
        <v>3.1392000000000003E-2</v>
      </c>
      <c r="R61" s="19">
        <v>3.0832999999999999E-2</v>
      </c>
      <c r="S61" s="19">
        <v>3.0247E-2</v>
      </c>
      <c r="T61" s="19">
        <v>2.9666000000000001E-2</v>
      </c>
      <c r="U61" s="19">
        <v>2.9080000000000002E-2</v>
      </c>
      <c r="V61" s="19">
        <v>2.8475E-2</v>
      </c>
      <c r="W61" s="19">
        <v>2.7900000000000001E-2</v>
      </c>
      <c r="X61" s="19">
        <v>2.7333E-2</v>
      </c>
      <c r="Y61" s="19">
        <v>2.6773000000000002E-2</v>
      </c>
      <c r="Z61" s="19">
        <v>2.6218000000000002E-2</v>
      </c>
      <c r="AA61" s="19">
        <v>2.5693000000000001E-2</v>
      </c>
      <c r="AB61" s="19">
        <v>2.5187999999999999E-2</v>
      </c>
      <c r="AC61" s="19">
        <v>2.4715000000000001E-2</v>
      </c>
      <c r="AD61" s="19">
        <v>2.4278000000000001E-2</v>
      </c>
      <c r="AE61" s="19">
        <v>2.3864E-2</v>
      </c>
      <c r="AF61" s="19">
        <v>2.3477000000000001E-2</v>
      </c>
      <c r="AG61" s="19">
        <v>2.3115E-2</v>
      </c>
      <c r="AH61" s="19">
        <v>2.2761E-2</v>
      </c>
      <c r="AI61" s="19">
        <v>2.2422000000000001E-2</v>
      </c>
      <c r="AJ61" s="19">
        <v>2.2093000000000002E-2</v>
      </c>
      <c r="AK61" s="15">
        <v>-2.674E-2</v>
      </c>
    </row>
    <row r="62" spans="1:37" ht="15" customHeight="1" x14ac:dyDescent="0.35">
      <c r="A62" s="10" t="s">
        <v>222</v>
      </c>
      <c r="B62" s="17" t="s">
        <v>353</v>
      </c>
      <c r="C62" s="19">
        <v>7.9260000000000008E-3</v>
      </c>
      <c r="D62" s="19">
        <v>7.7559999999999999E-3</v>
      </c>
      <c r="E62" s="19">
        <v>7.6020000000000003E-3</v>
      </c>
      <c r="F62" s="19">
        <v>7.5079999999999999E-3</v>
      </c>
      <c r="G62" s="19">
        <v>7.45E-3</v>
      </c>
      <c r="H62" s="19">
        <v>7.3969999999999999E-3</v>
      </c>
      <c r="I62" s="19">
        <v>7.3400000000000002E-3</v>
      </c>
      <c r="J62" s="19">
        <v>7.2700000000000004E-3</v>
      </c>
      <c r="K62" s="19">
        <v>7.2030000000000002E-3</v>
      </c>
      <c r="L62" s="19">
        <v>7.1440000000000002E-3</v>
      </c>
      <c r="M62" s="19">
        <v>7.084E-3</v>
      </c>
      <c r="N62" s="19">
        <v>7.0320000000000001E-3</v>
      </c>
      <c r="O62" s="19">
        <v>6.9810000000000002E-3</v>
      </c>
      <c r="P62" s="19">
        <v>6.9360000000000003E-3</v>
      </c>
      <c r="Q62" s="19">
        <v>6.8929999999999998E-3</v>
      </c>
      <c r="R62" s="19">
        <v>6.8510000000000003E-3</v>
      </c>
      <c r="S62" s="19">
        <v>6.8079999999999998E-3</v>
      </c>
      <c r="T62" s="19">
        <v>6.7689999999999998E-3</v>
      </c>
      <c r="U62" s="19">
        <v>6.731E-3</v>
      </c>
      <c r="V62" s="19">
        <v>6.6899999999999998E-3</v>
      </c>
      <c r="W62" s="19">
        <v>6.6559999999999996E-3</v>
      </c>
      <c r="X62" s="19">
        <v>6.6220000000000003E-3</v>
      </c>
      <c r="Y62" s="19">
        <v>6.5890000000000002E-3</v>
      </c>
      <c r="Z62" s="19">
        <v>6.5539999999999999E-3</v>
      </c>
      <c r="AA62" s="19">
        <v>6.522E-3</v>
      </c>
      <c r="AB62" s="19">
        <v>6.489E-3</v>
      </c>
      <c r="AC62" s="19">
        <v>6.4580000000000002E-3</v>
      </c>
      <c r="AD62" s="19">
        <v>6.4310000000000001E-3</v>
      </c>
      <c r="AE62" s="19">
        <v>6.4029999999999998E-3</v>
      </c>
      <c r="AF62" s="19">
        <v>6.3769999999999999E-3</v>
      </c>
      <c r="AG62" s="19">
        <v>6.3530000000000001E-3</v>
      </c>
      <c r="AH62" s="19">
        <v>6.3270000000000002E-3</v>
      </c>
      <c r="AI62" s="19">
        <v>6.3020000000000003E-3</v>
      </c>
      <c r="AJ62" s="19">
        <v>6.2769999999999996E-3</v>
      </c>
      <c r="AK62" s="15">
        <v>-6.5880000000000001E-3</v>
      </c>
    </row>
    <row r="63" spans="1:37" ht="15" customHeight="1" x14ac:dyDescent="0.35">
      <c r="A63" s="10" t="s">
        <v>221</v>
      </c>
      <c r="B63" s="14" t="s">
        <v>25</v>
      </c>
      <c r="C63" s="18">
        <v>0.48074</v>
      </c>
      <c r="D63" s="18">
        <v>0.48813800000000002</v>
      </c>
      <c r="E63" s="18">
        <v>0.47878500000000002</v>
      </c>
      <c r="F63" s="18">
        <v>0.43493799999999999</v>
      </c>
      <c r="G63" s="18">
        <v>0.42297699999999999</v>
      </c>
      <c r="H63" s="18">
        <v>0.41167900000000002</v>
      </c>
      <c r="I63" s="18">
        <v>0.40043299999999998</v>
      </c>
      <c r="J63" s="18">
        <v>0.38873999999999997</v>
      </c>
      <c r="K63" s="18">
        <v>0.37766499999999997</v>
      </c>
      <c r="L63" s="18">
        <v>0.36738199999999999</v>
      </c>
      <c r="M63" s="18">
        <v>0.35759800000000003</v>
      </c>
      <c r="N63" s="18">
        <v>0.34875400000000001</v>
      </c>
      <c r="O63" s="18">
        <v>0.34046199999999999</v>
      </c>
      <c r="P63" s="18">
        <v>0.33300000000000002</v>
      </c>
      <c r="Q63" s="18">
        <v>0.325818</v>
      </c>
      <c r="R63" s="18">
        <v>0.31873299999999999</v>
      </c>
      <c r="S63" s="18">
        <v>0.31171300000000002</v>
      </c>
      <c r="T63" s="18">
        <v>0.305091</v>
      </c>
      <c r="U63" s="18">
        <v>0.29867199999999999</v>
      </c>
      <c r="V63" s="18">
        <v>0.29221200000000003</v>
      </c>
      <c r="W63" s="18">
        <v>0.28625899999999999</v>
      </c>
      <c r="X63" s="18">
        <v>0.28050799999999998</v>
      </c>
      <c r="Y63" s="18">
        <v>0.27491100000000002</v>
      </c>
      <c r="Z63" s="18">
        <v>0.26933600000000002</v>
      </c>
      <c r="AA63" s="18">
        <v>0.264017</v>
      </c>
      <c r="AB63" s="18">
        <v>0.25870500000000002</v>
      </c>
      <c r="AC63" s="18">
        <v>0.25347399999999998</v>
      </c>
      <c r="AD63" s="18">
        <v>0.24840799999999999</v>
      </c>
      <c r="AE63" s="18">
        <v>0.243364</v>
      </c>
      <c r="AF63" s="18">
        <v>0.23846999999999999</v>
      </c>
      <c r="AG63" s="18">
        <v>0.23364699999999999</v>
      </c>
      <c r="AH63" s="18">
        <v>0.22873099999999999</v>
      </c>
      <c r="AI63" s="18">
        <v>0.22387499999999999</v>
      </c>
      <c r="AJ63" s="18">
        <v>0.21908</v>
      </c>
      <c r="AK63" s="12">
        <v>-2.4725E-2</v>
      </c>
    </row>
    <row r="65" spans="1:37" ht="15" customHeight="1" x14ac:dyDescent="0.35">
      <c r="B65" s="14" t="s">
        <v>84</v>
      </c>
    </row>
    <row r="66" spans="1:37" ht="15" customHeight="1" x14ac:dyDescent="0.35">
      <c r="A66" s="10" t="s">
        <v>220</v>
      </c>
      <c r="B66" s="17" t="s">
        <v>73</v>
      </c>
      <c r="C66" s="19">
        <v>0.33402599999999999</v>
      </c>
      <c r="D66" s="19">
        <v>0.34806700000000002</v>
      </c>
      <c r="E66" s="19">
        <v>0.32796399999999998</v>
      </c>
      <c r="F66" s="19">
        <v>0.30721100000000001</v>
      </c>
      <c r="G66" s="19">
        <v>0.300705</v>
      </c>
      <c r="H66" s="19">
        <v>0.29484900000000003</v>
      </c>
      <c r="I66" s="19">
        <v>0.28938399999999997</v>
      </c>
      <c r="J66" s="19">
        <v>0.28410600000000003</v>
      </c>
      <c r="K66" s="19">
        <v>0.27896500000000002</v>
      </c>
      <c r="L66" s="19">
        <v>0.27387600000000001</v>
      </c>
      <c r="M66" s="19">
        <v>0.269173</v>
      </c>
      <c r="N66" s="19">
        <v>0.26483600000000002</v>
      </c>
      <c r="O66" s="19">
        <v>0.26084800000000002</v>
      </c>
      <c r="P66" s="19">
        <v>0.25723200000000002</v>
      </c>
      <c r="Q66" s="19">
        <v>0.25394</v>
      </c>
      <c r="R66" s="19">
        <v>0.25079499999999999</v>
      </c>
      <c r="S66" s="19">
        <v>0.24776100000000001</v>
      </c>
      <c r="T66" s="19">
        <v>0.24487400000000001</v>
      </c>
      <c r="U66" s="19">
        <v>0.24212400000000001</v>
      </c>
      <c r="V66" s="19">
        <v>0.23949200000000001</v>
      </c>
      <c r="W66" s="19">
        <v>0.236987</v>
      </c>
      <c r="X66" s="19">
        <v>0.23460900000000001</v>
      </c>
      <c r="Y66" s="19">
        <v>0.23233500000000001</v>
      </c>
      <c r="Z66" s="19">
        <v>0.230152</v>
      </c>
      <c r="AA66" s="19">
        <v>0.22811999999999999</v>
      </c>
      <c r="AB66" s="19">
        <v>0.22611600000000001</v>
      </c>
      <c r="AC66" s="19">
        <v>0.22411500000000001</v>
      </c>
      <c r="AD66" s="19">
        <v>0.22214700000000001</v>
      </c>
      <c r="AE66" s="19">
        <v>0.22023599999999999</v>
      </c>
      <c r="AF66" s="19">
        <v>0.21840000000000001</v>
      </c>
      <c r="AG66" s="19">
        <v>0.21662500000000001</v>
      </c>
      <c r="AH66" s="19">
        <v>0.21490999999999999</v>
      </c>
      <c r="AI66" s="19">
        <v>0.213251</v>
      </c>
      <c r="AJ66" s="19">
        <v>0.211699</v>
      </c>
      <c r="AK66" s="15">
        <v>-1.5417999999999999E-2</v>
      </c>
    </row>
    <row r="67" spans="1:37" ht="15" customHeight="1" x14ac:dyDescent="0.35">
      <c r="A67" s="10" t="s">
        <v>219</v>
      </c>
      <c r="B67" s="17" t="s">
        <v>75</v>
      </c>
      <c r="C67" s="19">
        <v>7.0847999999999994E-2</v>
      </c>
      <c r="D67" s="19">
        <v>6.7312999999999998E-2</v>
      </c>
      <c r="E67" s="19">
        <v>6.3423999999999994E-2</v>
      </c>
      <c r="F67" s="19">
        <v>5.9686000000000003E-2</v>
      </c>
      <c r="G67" s="19">
        <v>5.6552999999999999E-2</v>
      </c>
      <c r="H67" s="19">
        <v>5.3784999999999999E-2</v>
      </c>
      <c r="I67" s="19">
        <v>5.1337000000000001E-2</v>
      </c>
      <c r="J67" s="19">
        <v>4.9182999999999998E-2</v>
      </c>
      <c r="K67" s="19">
        <v>4.7274999999999998E-2</v>
      </c>
      <c r="L67" s="19">
        <v>4.5581000000000003E-2</v>
      </c>
      <c r="M67" s="19">
        <v>4.4111999999999998E-2</v>
      </c>
      <c r="N67" s="19">
        <v>4.2872E-2</v>
      </c>
      <c r="O67" s="19">
        <v>4.1840000000000002E-2</v>
      </c>
      <c r="P67" s="19">
        <v>4.1057999999999997E-2</v>
      </c>
      <c r="Q67" s="19">
        <v>4.0238000000000003E-2</v>
      </c>
      <c r="R67" s="19">
        <v>3.9379999999999998E-2</v>
      </c>
      <c r="S67" s="19">
        <v>3.8491999999999998E-2</v>
      </c>
      <c r="T67" s="19">
        <v>3.7590999999999999E-2</v>
      </c>
      <c r="U67" s="19">
        <v>3.6691000000000001E-2</v>
      </c>
      <c r="V67" s="19">
        <v>3.5797000000000002E-2</v>
      </c>
      <c r="W67" s="19">
        <v>3.4925999999999999E-2</v>
      </c>
      <c r="X67" s="19">
        <v>3.4085999999999998E-2</v>
      </c>
      <c r="Y67" s="19">
        <v>3.3285000000000002E-2</v>
      </c>
      <c r="Z67" s="19">
        <v>3.2530999999999997E-2</v>
      </c>
      <c r="AA67" s="19">
        <v>3.1834000000000001E-2</v>
      </c>
      <c r="AB67" s="19">
        <v>3.1195000000000001E-2</v>
      </c>
      <c r="AC67" s="19">
        <v>3.0609999999999998E-2</v>
      </c>
      <c r="AD67" s="19">
        <v>3.0081E-2</v>
      </c>
      <c r="AE67" s="19">
        <v>2.9607999999999999E-2</v>
      </c>
      <c r="AF67" s="19">
        <v>2.9187000000000001E-2</v>
      </c>
      <c r="AG67" s="19">
        <v>2.8806999999999999E-2</v>
      </c>
      <c r="AH67" s="19">
        <v>2.8458000000000001E-2</v>
      </c>
      <c r="AI67" s="19">
        <v>2.8139999999999998E-2</v>
      </c>
      <c r="AJ67" s="19">
        <v>2.785E-2</v>
      </c>
      <c r="AK67" s="15">
        <v>-2.7202E-2</v>
      </c>
    </row>
    <row r="68" spans="1:37" ht="15" customHeight="1" x14ac:dyDescent="0.35">
      <c r="A68" s="10" t="s">
        <v>218</v>
      </c>
      <c r="B68" s="17" t="s">
        <v>21</v>
      </c>
      <c r="C68" s="19">
        <v>1.7127E-2</v>
      </c>
      <c r="D68" s="19">
        <v>1.6920999999999999E-2</v>
      </c>
      <c r="E68" s="19">
        <v>1.6712000000000001E-2</v>
      </c>
      <c r="F68" s="19">
        <v>1.6494000000000002E-2</v>
      </c>
      <c r="G68" s="19">
        <v>1.6271000000000001E-2</v>
      </c>
      <c r="H68" s="19">
        <v>1.6042000000000001E-2</v>
      </c>
      <c r="I68" s="19">
        <v>1.5806000000000001E-2</v>
      </c>
      <c r="J68" s="19">
        <v>1.5566999999999999E-2</v>
      </c>
      <c r="K68" s="19">
        <v>1.5323E-2</v>
      </c>
      <c r="L68" s="19">
        <v>1.5068E-2</v>
      </c>
      <c r="M68" s="19">
        <v>1.4800000000000001E-2</v>
      </c>
      <c r="N68" s="19">
        <v>1.4522999999999999E-2</v>
      </c>
      <c r="O68" s="19">
        <v>1.4239E-2</v>
      </c>
      <c r="P68" s="19">
        <v>1.3949E-2</v>
      </c>
      <c r="Q68" s="19">
        <v>1.3656E-2</v>
      </c>
      <c r="R68" s="19">
        <v>1.3358999999999999E-2</v>
      </c>
      <c r="S68" s="19">
        <v>1.3105E-2</v>
      </c>
      <c r="T68" s="19">
        <v>1.2893E-2</v>
      </c>
      <c r="U68" s="19">
        <v>1.2723999999999999E-2</v>
      </c>
      <c r="V68" s="19">
        <v>1.2597000000000001E-2</v>
      </c>
      <c r="W68" s="19">
        <v>1.2514000000000001E-2</v>
      </c>
      <c r="X68" s="19">
        <v>1.2425E-2</v>
      </c>
      <c r="Y68" s="19">
        <v>1.2331999999999999E-2</v>
      </c>
      <c r="Z68" s="19">
        <v>1.2234999999999999E-2</v>
      </c>
      <c r="AA68" s="19">
        <v>1.2134000000000001E-2</v>
      </c>
      <c r="AB68" s="19">
        <v>1.2030000000000001E-2</v>
      </c>
      <c r="AC68" s="19">
        <v>1.1924000000000001E-2</v>
      </c>
      <c r="AD68" s="19">
        <v>1.1821E-2</v>
      </c>
      <c r="AE68" s="19">
        <v>1.172E-2</v>
      </c>
      <c r="AF68" s="19">
        <v>1.1625E-2</v>
      </c>
      <c r="AG68" s="19">
        <v>1.1537E-2</v>
      </c>
      <c r="AH68" s="19">
        <v>1.1454000000000001E-2</v>
      </c>
      <c r="AI68" s="19">
        <v>1.1376000000000001E-2</v>
      </c>
      <c r="AJ68" s="19">
        <v>1.1302E-2</v>
      </c>
      <c r="AK68" s="15">
        <v>-1.2532E-2</v>
      </c>
    </row>
    <row r="69" spans="1:37" ht="15" customHeight="1" x14ac:dyDescent="0.35">
      <c r="A69" s="10" t="s">
        <v>217</v>
      </c>
      <c r="B69" s="17" t="s">
        <v>353</v>
      </c>
      <c r="C69" s="19">
        <v>6.6054000000000002E-2</v>
      </c>
      <c r="D69" s="19">
        <v>6.6831000000000002E-2</v>
      </c>
      <c r="E69" s="19">
        <v>6.7338999999999996E-2</v>
      </c>
      <c r="F69" s="19">
        <v>6.7988000000000007E-2</v>
      </c>
      <c r="G69" s="19">
        <v>6.8956000000000003E-2</v>
      </c>
      <c r="H69" s="19">
        <v>7.0073999999999997E-2</v>
      </c>
      <c r="I69" s="19">
        <v>7.1271000000000001E-2</v>
      </c>
      <c r="J69" s="19">
        <v>7.2507000000000002E-2</v>
      </c>
      <c r="K69" s="19">
        <v>7.3775999999999994E-2</v>
      </c>
      <c r="L69" s="19">
        <v>7.5065999999999994E-2</v>
      </c>
      <c r="M69" s="19">
        <v>7.6400999999999997E-2</v>
      </c>
      <c r="N69" s="19">
        <v>7.7797000000000005E-2</v>
      </c>
      <c r="O69" s="19">
        <v>7.9227000000000006E-2</v>
      </c>
      <c r="P69" s="19">
        <v>8.0755999999999994E-2</v>
      </c>
      <c r="Q69" s="19">
        <v>8.2357E-2</v>
      </c>
      <c r="R69" s="19">
        <v>8.3970000000000003E-2</v>
      </c>
      <c r="S69" s="19">
        <v>8.5593000000000002E-2</v>
      </c>
      <c r="T69" s="19">
        <v>8.7234999999999993E-2</v>
      </c>
      <c r="U69" s="19">
        <v>8.8895000000000002E-2</v>
      </c>
      <c r="V69" s="19">
        <v>9.0554999999999997E-2</v>
      </c>
      <c r="W69" s="19">
        <v>9.2229000000000005E-2</v>
      </c>
      <c r="X69" s="19">
        <v>9.3923999999999994E-2</v>
      </c>
      <c r="Y69" s="19">
        <v>9.5630999999999994E-2</v>
      </c>
      <c r="Z69" s="19">
        <v>9.7361000000000003E-2</v>
      </c>
      <c r="AA69" s="19">
        <v>9.9118999999999999E-2</v>
      </c>
      <c r="AB69" s="19">
        <v>0.100895</v>
      </c>
      <c r="AC69" s="19">
        <v>0.10269399999999999</v>
      </c>
      <c r="AD69" s="19">
        <v>0.104523</v>
      </c>
      <c r="AE69" s="19">
        <v>0.106394</v>
      </c>
      <c r="AF69" s="19">
        <v>0.108306</v>
      </c>
      <c r="AG69" s="19">
        <v>0.110254</v>
      </c>
      <c r="AH69" s="19">
        <v>0.112221</v>
      </c>
      <c r="AI69" s="19">
        <v>0.114215</v>
      </c>
      <c r="AJ69" s="19">
        <v>0.116248</v>
      </c>
      <c r="AK69" s="15">
        <v>1.7448999999999999E-2</v>
      </c>
    </row>
    <row r="70" spans="1:37" ht="15" customHeight="1" x14ac:dyDescent="0.35">
      <c r="A70" s="10" t="s">
        <v>216</v>
      </c>
      <c r="B70" s="14" t="s">
        <v>25</v>
      </c>
      <c r="C70" s="18">
        <v>0.48805500000000002</v>
      </c>
      <c r="D70" s="18">
        <v>0.49913200000000002</v>
      </c>
      <c r="E70" s="18">
        <v>0.475439</v>
      </c>
      <c r="F70" s="18">
        <v>0.45137899999999997</v>
      </c>
      <c r="G70" s="18">
        <v>0.44248399999999999</v>
      </c>
      <c r="H70" s="18">
        <v>0.43475000000000003</v>
      </c>
      <c r="I70" s="18">
        <v>0.42779800000000001</v>
      </c>
      <c r="J70" s="18">
        <v>0.42136299999999999</v>
      </c>
      <c r="K70" s="18">
        <v>0.41533900000000001</v>
      </c>
      <c r="L70" s="18">
        <v>0.40959099999999998</v>
      </c>
      <c r="M70" s="18">
        <v>0.40448600000000001</v>
      </c>
      <c r="N70" s="18">
        <v>0.40002700000000002</v>
      </c>
      <c r="O70" s="18">
        <v>0.39615400000000001</v>
      </c>
      <c r="P70" s="18">
        <v>0.39299600000000001</v>
      </c>
      <c r="Q70" s="18">
        <v>0.39019100000000001</v>
      </c>
      <c r="R70" s="18">
        <v>0.38750400000000002</v>
      </c>
      <c r="S70" s="18">
        <v>0.38495200000000002</v>
      </c>
      <c r="T70" s="18">
        <v>0.38259300000000002</v>
      </c>
      <c r="U70" s="18">
        <v>0.38043399999999999</v>
      </c>
      <c r="V70" s="18">
        <v>0.37844100000000003</v>
      </c>
      <c r="W70" s="18">
        <v>0.37665500000000002</v>
      </c>
      <c r="X70" s="18">
        <v>0.37504300000000002</v>
      </c>
      <c r="Y70" s="18">
        <v>0.373583</v>
      </c>
      <c r="Z70" s="18">
        <v>0.372278</v>
      </c>
      <c r="AA70" s="18">
        <v>0.37120700000000001</v>
      </c>
      <c r="AB70" s="18">
        <v>0.37023600000000001</v>
      </c>
      <c r="AC70" s="18">
        <v>0.36934400000000001</v>
      </c>
      <c r="AD70" s="18">
        <v>0.36857200000000001</v>
      </c>
      <c r="AE70" s="18">
        <v>0.36795800000000001</v>
      </c>
      <c r="AF70" s="18">
        <v>0.36751800000000001</v>
      </c>
      <c r="AG70" s="18">
        <v>0.36722399999999999</v>
      </c>
      <c r="AH70" s="18">
        <v>0.36704399999999998</v>
      </c>
      <c r="AI70" s="18">
        <v>0.36698199999999997</v>
      </c>
      <c r="AJ70" s="18">
        <v>0.36709900000000001</v>
      </c>
      <c r="AK70" s="12">
        <v>-9.5549999999999993E-3</v>
      </c>
    </row>
    <row r="72" spans="1:37" ht="15" customHeight="1" x14ac:dyDescent="0.35">
      <c r="A72" s="10" t="s">
        <v>215</v>
      </c>
      <c r="B72" s="17" t="s">
        <v>354</v>
      </c>
      <c r="C72" s="19">
        <v>0.36779099999999998</v>
      </c>
      <c r="D72" s="19">
        <v>0.43935099999999999</v>
      </c>
      <c r="E72" s="19">
        <v>0.45001000000000002</v>
      </c>
      <c r="F72" s="19">
        <v>0.43674099999999999</v>
      </c>
      <c r="G72" s="19">
        <v>0.43218499999999999</v>
      </c>
      <c r="H72" s="19">
        <v>0.42646099999999998</v>
      </c>
      <c r="I72" s="19">
        <v>0.42180899999999999</v>
      </c>
      <c r="J72" s="19">
        <v>0.41986600000000002</v>
      </c>
      <c r="K72" s="19">
        <v>0.41866900000000001</v>
      </c>
      <c r="L72" s="19">
        <v>0.41746100000000003</v>
      </c>
      <c r="M72" s="19">
        <v>0.417209</v>
      </c>
      <c r="N72" s="19">
        <v>0.41549399999999997</v>
      </c>
      <c r="O72" s="19">
        <v>0.41375400000000001</v>
      </c>
      <c r="P72" s="19">
        <v>0.41073500000000002</v>
      </c>
      <c r="Q72" s="19">
        <v>0.407439</v>
      </c>
      <c r="R72" s="19">
        <v>0.40410699999999999</v>
      </c>
      <c r="S72" s="19">
        <v>0.40121499999999999</v>
      </c>
      <c r="T72" s="19">
        <v>0.39747399999999999</v>
      </c>
      <c r="U72" s="19">
        <v>0.39365699999999998</v>
      </c>
      <c r="V72" s="19">
        <v>0.39057700000000001</v>
      </c>
      <c r="W72" s="19">
        <v>0.386517</v>
      </c>
      <c r="X72" s="19">
        <v>0.38256499999999999</v>
      </c>
      <c r="Y72" s="19">
        <v>0.37885200000000002</v>
      </c>
      <c r="Z72" s="19">
        <v>0.37545200000000001</v>
      </c>
      <c r="AA72" s="19">
        <v>0.37187999999999999</v>
      </c>
      <c r="AB72" s="19">
        <v>0.36877900000000002</v>
      </c>
      <c r="AC72" s="19">
        <v>0.36540899999999998</v>
      </c>
      <c r="AD72" s="19">
        <v>0.36173</v>
      </c>
      <c r="AE72" s="19">
        <v>0.35827500000000001</v>
      </c>
      <c r="AF72" s="19">
        <v>0.35487400000000002</v>
      </c>
      <c r="AG72" s="19">
        <v>0.35142400000000001</v>
      </c>
      <c r="AH72" s="19">
        <v>0.34817599999999999</v>
      </c>
      <c r="AI72" s="19">
        <v>0.34471400000000002</v>
      </c>
      <c r="AJ72" s="19">
        <v>0.34121899999999999</v>
      </c>
      <c r="AK72" s="15">
        <v>-7.868E-3</v>
      </c>
    </row>
    <row r="73" spans="1:37" ht="15" customHeight="1" x14ac:dyDescent="0.35">
      <c r="A73" s="10" t="s">
        <v>214</v>
      </c>
    </row>
    <row r="74" spans="1:37" ht="15" customHeight="1" x14ac:dyDescent="0.35">
      <c r="B74" s="14" t="s">
        <v>32</v>
      </c>
    </row>
    <row r="75" spans="1:37" ht="15" customHeight="1" x14ac:dyDescent="0.35">
      <c r="B75" s="17" t="s">
        <v>85</v>
      </c>
      <c r="C75" s="19">
        <v>4.794359</v>
      </c>
      <c r="D75" s="19">
        <v>5.4960500000000003</v>
      </c>
      <c r="E75" s="19">
        <v>5.4332200000000004</v>
      </c>
      <c r="F75" s="19">
        <v>5.1480480000000002</v>
      </c>
      <c r="G75" s="19">
        <v>5.1039969999999997</v>
      </c>
      <c r="H75" s="19">
        <v>5.0592610000000002</v>
      </c>
      <c r="I75" s="19">
        <v>5.0124940000000002</v>
      </c>
      <c r="J75" s="19">
        <v>4.9651399999999999</v>
      </c>
      <c r="K75" s="19">
        <v>4.9188919999999996</v>
      </c>
      <c r="L75" s="19">
        <v>4.8746989999999997</v>
      </c>
      <c r="M75" s="19">
        <v>4.8359120000000004</v>
      </c>
      <c r="N75" s="19">
        <v>4.7984499999999999</v>
      </c>
      <c r="O75" s="19">
        <v>4.7600199999999999</v>
      </c>
      <c r="P75" s="19">
        <v>4.7233689999999999</v>
      </c>
      <c r="Q75" s="19">
        <v>4.689838</v>
      </c>
      <c r="R75" s="19">
        <v>4.6552009999999999</v>
      </c>
      <c r="S75" s="19">
        <v>4.6212179999999998</v>
      </c>
      <c r="T75" s="19">
        <v>4.5890230000000001</v>
      </c>
      <c r="U75" s="19">
        <v>4.5585610000000001</v>
      </c>
      <c r="V75" s="19">
        <v>4.5293020000000004</v>
      </c>
      <c r="W75" s="19">
        <v>4.5002550000000001</v>
      </c>
      <c r="X75" s="19">
        <v>4.4730749999999997</v>
      </c>
      <c r="Y75" s="19">
        <v>4.447044</v>
      </c>
      <c r="Z75" s="19">
        <v>4.4216639999999998</v>
      </c>
      <c r="AA75" s="19">
        <v>4.3968870000000004</v>
      </c>
      <c r="AB75" s="19">
        <v>4.3729310000000003</v>
      </c>
      <c r="AC75" s="19">
        <v>4.3482120000000002</v>
      </c>
      <c r="AD75" s="19">
        <v>4.3234890000000004</v>
      </c>
      <c r="AE75" s="19">
        <v>4.2990060000000003</v>
      </c>
      <c r="AF75" s="19">
        <v>4.2748010000000001</v>
      </c>
      <c r="AG75" s="19">
        <v>4.2505119999999996</v>
      </c>
      <c r="AH75" s="19">
        <v>4.2257819999999997</v>
      </c>
      <c r="AI75" s="19">
        <v>4.1998170000000004</v>
      </c>
      <c r="AJ75" s="19">
        <v>4.1748089999999998</v>
      </c>
      <c r="AK75" s="15">
        <v>-8.5559999999999994E-3</v>
      </c>
    </row>
    <row r="76" spans="1:37" ht="15" customHeight="1" x14ac:dyDescent="0.35">
      <c r="A76" s="10" t="s">
        <v>213</v>
      </c>
      <c r="B76" s="17" t="s">
        <v>86</v>
      </c>
      <c r="C76" s="19">
        <v>0.66115100000000004</v>
      </c>
      <c r="D76" s="19">
        <v>0.79367500000000002</v>
      </c>
      <c r="E76" s="19">
        <v>0.64270700000000003</v>
      </c>
      <c r="F76" s="19">
        <v>0.73077899999999996</v>
      </c>
      <c r="G76" s="19">
        <v>0.74177599999999999</v>
      </c>
      <c r="H76" s="19">
        <v>0.751189</v>
      </c>
      <c r="I76" s="19">
        <v>0.75745099999999999</v>
      </c>
      <c r="J76" s="19">
        <v>0.76217000000000001</v>
      </c>
      <c r="K76" s="19">
        <v>0.76614599999999999</v>
      </c>
      <c r="L76" s="19">
        <v>0.77061100000000005</v>
      </c>
      <c r="M76" s="19">
        <v>0.77626499999999998</v>
      </c>
      <c r="N76" s="19">
        <v>0.78277600000000003</v>
      </c>
      <c r="O76" s="19">
        <v>0.79018999999999995</v>
      </c>
      <c r="P76" s="19">
        <v>0.79802499999999998</v>
      </c>
      <c r="Q76" s="19">
        <v>0.80634499999999998</v>
      </c>
      <c r="R76" s="19">
        <v>0.81411100000000003</v>
      </c>
      <c r="S76" s="19">
        <v>0.82225899999999996</v>
      </c>
      <c r="T76" s="19">
        <v>0.83158200000000004</v>
      </c>
      <c r="U76" s="19">
        <v>0.84145800000000004</v>
      </c>
      <c r="V76" s="19">
        <v>0.85166600000000003</v>
      </c>
      <c r="W76" s="19">
        <v>0.86251199999999995</v>
      </c>
      <c r="X76" s="19">
        <v>0.87330200000000002</v>
      </c>
      <c r="Y76" s="19">
        <v>0.88441000000000003</v>
      </c>
      <c r="Z76" s="19">
        <v>0.89595899999999995</v>
      </c>
      <c r="AA76" s="19">
        <v>0.90684699999999996</v>
      </c>
      <c r="AB76" s="19">
        <v>0.91835299999999997</v>
      </c>
      <c r="AC76" s="19">
        <v>0.92991500000000005</v>
      </c>
      <c r="AD76" s="19">
        <v>0.94158299999999995</v>
      </c>
      <c r="AE76" s="19">
        <v>0.95271899999999998</v>
      </c>
      <c r="AF76" s="19">
        <v>0.96418700000000002</v>
      </c>
      <c r="AG76" s="19">
        <v>0.97495100000000001</v>
      </c>
      <c r="AH76" s="19">
        <v>0.98566399999999998</v>
      </c>
      <c r="AI76" s="19">
        <v>0.99622999999999995</v>
      </c>
      <c r="AJ76" s="19">
        <v>1.0078180000000001</v>
      </c>
      <c r="AK76" s="15">
        <v>7.4929999999999997E-3</v>
      </c>
    </row>
    <row r="77" spans="1:37" ht="15" customHeight="1" x14ac:dyDescent="0.35">
      <c r="A77" s="10" t="s">
        <v>212</v>
      </c>
      <c r="B77" s="17" t="s">
        <v>87</v>
      </c>
      <c r="C77" s="19">
        <v>1.7125300000000001</v>
      </c>
      <c r="D77" s="19">
        <v>1.708869</v>
      </c>
      <c r="E77" s="19">
        <v>1.7037709999999999</v>
      </c>
      <c r="F77" s="19">
        <v>1.696644</v>
      </c>
      <c r="G77" s="19">
        <v>1.6904049999999999</v>
      </c>
      <c r="H77" s="19">
        <v>1.6866220000000001</v>
      </c>
      <c r="I77" s="19">
        <v>1.6830799999999999</v>
      </c>
      <c r="J77" s="19">
        <v>1.6795709999999999</v>
      </c>
      <c r="K77" s="19">
        <v>1.676634</v>
      </c>
      <c r="L77" s="19">
        <v>1.6755089999999999</v>
      </c>
      <c r="M77" s="19">
        <v>1.6770659999999999</v>
      </c>
      <c r="N77" s="19">
        <v>1.6808449999999999</v>
      </c>
      <c r="O77" s="19">
        <v>1.684337</v>
      </c>
      <c r="P77" s="19">
        <v>1.690388</v>
      </c>
      <c r="Q77" s="19">
        <v>1.697168</v>
      </c>
      <c r="R77" s="19">
        <v>1.7037249999999999</v>
      </c>
      <c r="S77" s="19">
        <v>1.710178</v>
      </c>
      <c r="T77" s="19">
        <v>1.7172050000000001</v>
      </c>
      <c r="U77" s="19">
        <v>1.7247189999999999</v>
      </c>
      <c r="V77" s="19">
        <v>1.7318770000000001</v>
      </c>
      <c r="W77" s="19">
        <v>1.7386269999999999</v>
      </c>
      <c r="X77" s="19">
        <v>1.74549</v>
      </c>
      <c r="Y77" s="19">
        <v>1.7521139999999999</v>
      </c>
      <c r="Z77" s="19">
        <v>1.7587889999999999</v>
      </c>
      <c r="AA77" s="19">
        <v>1.7651859999999999</v>
      </c>
      <c r="AB77" s="19">
        <v>1.771798</v>
      </c>
      <c r="AC77" s="19">
        <v>1.77874</v>
      </c>
      <c r="AD77" s="19">
        <v>1.7863500000000001</v>
      </c>
      <c r="AE77" s="19">
        <v>1.79436</v>
      </c>
      <c r="AF77" s="19">
        <v>1.802794</v>
      </c>
      <c r="AG77" s="19">
        <v>1.8115380000000001</v>
      </c>
      <c r="AH77" s="19">
        <v>1.820336</v>
      </c>
      <c r="AI77" s="19">
        <v>1.8292090000000001</v>
      </c>
      <c r="AJ77" s="19">
        <v>1.838484</v>
      </c>
      <c r="AK77" s="15">
        <v>2.287E-3</v>
      </c>
    </row>
    <row r="78" spans="1:37" ht="15" customHeight="1" x14ac:dyDescent="0.35">
      <c r="A78" s="10" t="s">
        <v>211</v>
      </c>
      <c r="B78" s="17" t="s">
        <v>88</v>
      </c>
      <c r="C78" s="19">
        <v>0.298958</v>
      </c>
      <c r="D78" s="19">
        <v>0.29726399999999997</v>
      </c>
      <c r="E78" s="19">
        <v>0.29567399999999999</v>
      </c>
      <c r="F78" s="19">
        <v>0.29407</v>
      </c>
      <c r="G78" s="19">
        <v>0.292356</v>
      </c>
      <c r="H78" s="19">
        <v>0.29052299999999998</v>
      </c>
      <c r="I78" s="19">
        <v>0.28853699999999999</v>
      </c>
      <c r="J78" s="19">
        <v>0.286715</v>
      </c>
      <c r="K78" s="19">
        <v>0.28512999999999999</v>
      </c>
      <c r="L78" s="19">
        <v>0.28370499999999998</v>
      </c>
      <c r="M78" s="19">
        <v>0.28243400000000002</v>
      </c>
      <c r="N78" s="19">
        <v>0.281364</v>
      </c>
      <c r="O78" s="19">
        <v>0.28055999999999998</v>
      </c>
      <c r="P78" s="19">
        <v>0.28008499999999997</v>
      </c>
      <c r="Q78" s="19">
        <v>0.27997</v>
      </c>
      <c r="R78" s="19">
        <v>0.28010400000000002</v>
      </c>
      <c r="S78" s="19">
        <v>0.28059800000000001</v>
      </c>
      <c r="T78" s="19">
        <v>0.28149600000000002</v>
      </c>
      <c r="U78" s="19">
        <v>0.28275899999999998</v>
      </c>
      <c r="V78" s="19">
        <v>0.28431499999999998</v>
      </c>
      <c r="W78" s="19">
        <v>0.28616599999999998</v>
      </c>
      <c r="X78" s="19">
        <v>0.28831299999999999</v>
      </c>
      <c r="Y78" s="19">
        <v>0.29070400000000002</v>
      </c>
      <c r="Z78" s="19">
        <v>0.293381</v>
      </c>
      <c r="AA78" s="19">
        <v>0.29633900000000002</v>
      </c>
      <c r="AB78" s="19">
        <v>0.29954500000000001</v>
      </c>
      <c r="AC78" s="19">
        <v>0.30274499999999999</v>
      </c>
      <c r="AD78" s="19">
        <v>0.30595699999999998</v>
      </c>
      <c r="AE78" s="19">
        <v>0.30917699999999998</v>
      </c>
      <c r="AF78" s="19">
        <v>0.31238199999999999</v>
      </c>
      <c r="AG78" s="19">
        <v>0.31554900000000002</v>
      </c>
      <c r="AH78" s="19">
        <v>0.31863799999999998</v>
      </c>
      <c r="AI78" s="19">
        <v>0.32165199999999999</v>
      </c>
      <c r="AJ78" s="19">
        <v>0.32459900000000003</v>
      </c>
      <c r="AK78" s="15">
        <v>2.7529999999999998E-3</v>
      </c>
    </row>
    <row r="79" spans="1:37" ht="15" customHeight="1" x14ac:dyDescent="0.35">
      <c r="A79" s="10" t="s">
        <v>210</v>
      </c>
      <c r="B79" s="17" t="s">
        <v>89</v>
      </c>
      <c r="C79" s="19">
        <v>0.17327200000000001</v>
      </c>
      <c r="D79" s="19">
        <v>0.17324600000000001</v>
      </c>
      <c r="E79" s="19">
        <v>0.17328299999999999</v>
      </c>
      <c r="F79" s="19">
        <v>0.17333299999999999</v>
      </c>
      <c r="G79" s="19">
        <v>0.17336799999999999</v>
      </c>
      <c r="H79" s="19">
        <v>0.173404</v>
      </c>
      <c r="I79" s="19">
        <v>0.17342099999999999</v>
      </c>
      <c r="J79" s="19">
        <v>0.17343500000000001</v>
      </c>
      <c r="K79" s="19">
        <v>0.17347099999999999</v>
      </c>
      <c r="L79" s="19">
        <v>0.17347299999999999</v>
      </c>
      <c r="M79" s="19">
        <v>0.173425</v>
      </c>
      <c r="N79" s="19">
        <v>0.17337900000000001</v>
      </c>
      <c r="O79" s="19">
        <v>0.17338899999999999</v>
      </c>
      <c r="P79" s="19">
        <v>0.17347099999999999</v>
      </c>
      <c r="Q79" s="19">
        <v>0.173628</v>
      </c>
      <c r="R79" s="19">
        <v>0.173815</v>
      </c>
      <c r="S79" s="19">
        <v>0.174181</v>
      </c>
      <c r="T79" s="19">
        <v>0.174703</v>
      </c>
      <c r="U79" s="19">
        <v>0.175375</v>
      </c>
      <c r="V79" s="19">
        <v>0.17616699999999999</v>
      </c>
      <c r="W79" s="19">
        <v>0.17708599999999999</v>
      </c>
      <c r="X79" s="19">
        <v>0.17801600000000001</v>
      </c>
      <c r="Y79" s="19">
        <v>0.17894599999999999</v>
      </c>
      <c r="Z79" s="19">
        <v>0.179894</v>
      </c>
      <c r="AA79" s="19">
        <v>0.18086199999999999</v>
      </c>
      <c r="AB79" s="19">
        <v>0.181841</v>
      </c>
      <c r="AC79" s="19">
        <v>0.18284600000000001</v>
      </c>
      <c r="AD79" s="19">
        <v>0.18388699999999999</v>
      </c>
      <c r="AE79" s="19">
        <v>0.18496499999999999</v>
      </c>
      <c r="AF79" s="19">
        <v>0.18607000000000001</v>
      </c>
      <c r="AG79" s="19">
        <v>0.18719</v>
      </c>
      <c r="AH79" s="19">
        <v>0.188305</v>
      </c>
      <c r="AI79" s="19">
        <v>0.18941</v>
      </c>
      <c r="AJ79" s="19">
        <v>0.19050300000000001</v>
      </c>
      <c r="AK79" s="15">
        <v>2.9719999999999998E-3</v>
      </c>
    </row>
    <row r="80" spans="1:37" ht="15" customHeight="1" x14ac:dyDescent="0.35">
      <c r="A80" s="10" t="s">
        <v>209</v>
      </c>
      <c r="B80" s="17" t="s">
        <v>90</v>
      </c>
      <c r="C80" s="19">
        <v>0.237896</v>
      </c>
      <c r="D80" s="19">
        <v>0.242863</v>
      </c>
      <c r="E80" s="19">
        <v>0.247617</v>
      </c>
      <c r="F80" s="19">
        <v>0.25178</v>
      </c>
      <c r="G80" s="19">
        <v>0.25545099999999998</v>
      </c>
      <c r="H80" s="19">
        <v>0.25890299999999999</v>
      </c>
      <c r="I80" s="19">
        <v>0.26202799999999998</v>
      </c>
      <c r="J80" s="19">
        <v>0.26478800000000002</v>
      </c>
      <c r="K80" s="19">
        <v>0.26728099999999999</v>
      </c>
      <c r="L80" s="19">
        <v>0.269679</v>
      </c>
      <c r="M80" s="19">
        <v>0.27222299999999999</v>
      </c>
      <c r="N80" s="19">
        <v>0.27496599999999999</v>
      </c>
      <c r="O80" s="19">
        <v>0.277804</v>
      </c>
      <c r="P80" s="19">
        <v>0.28076600000000002</v>
      </c>
      <c r="Q80" s="19">
        <v>0.28383900000000001</v>
      </c>
      <c r="R80" s="19">
        <v>0.28681299999999998</v>
      </c>
      <c r="S80" s="19">
        <v>0.28987000000000002</v>
      </c>
      <c r="T80" s="19">
        <v>0.29311300000000001</v>
      </c>
      <c r="U80" s="19">
        <v>0.29655900000000002</v>
      </c>
      <c r="V80" s="19">
        <v>0.30005500000000002</v>
      </c>
      <c r="W80" s="19">
        <v>0.30347000000000002</v>
      </c>
      <c r="X80" s="19">
        <v>0.30691400000000002</v>
      </c>
      <c r="Y80" s="19">
        <v>0.31041099999999999</v>
      </c>
      <c r="Z80" s="19">
        <v>0.314052</v>
      </c>
      <c r="AA80" s="19">
        <v>0.317527</v>
      </c>
      <c r="AB80" s="19">
        <v>0.32103300000000001</v>
      </c>
      <c r="AC80" s="19">
        <v>0.32455600000000001</v>
      </c>
      <c r="AD80" s="19">
        <v>0.32813399999999998</v>
      </c>
      <c r="AE80" s="19">
        <v>0.33164300000000002</v>
      </c>
      <c r="AF80" s="19">
        <v>0.33507700000000001</v>
      </c>
      <c r="AG80" s="19">
        <v>0.33846900000000002</v>
      </c>
      <c r="AH80" s="19">
        <v>0.34181899999999998</v>
      </c>
      <c r="AI80" s="19">
        <v>0.345217</v>
      </c>
      <c r="AJ80" s="19">
        <v>0.34871999999999997</v>
      </c>
      <c r="AK80" s="15">
        <v>1.1369000000000001E-2</v>
      </c>
    </row>
    <row r="81" spans="1:37" ht="15" customHeight="1" x14ac:dyDescent="0.35">
      <c r="A81" s="10" t="s">
        <v>208</v>
      </c>
      <c r="B81" s="17" t="s">
        <v>91</v>
      </c>
      <c r="C81" s="19">
        <v>6.9091E-2</v>
      </c>
      <c r="D81" s="19">
        <v>6.8774000000000002E-2</v>
      </c>
      <c r="E81" s="19">
        <v>6.8505999999999997E-2</v>
      </c>
      <c r="F81" s="19">
        <v>6.8250000000000005E-2</v>
      </c>
      <c r="G81" s="19">
        <v>6.7996000000000001E-2</v>
      </c>
      <c r="H81" s="19">
        <v>6.7741999999999997E-2</v>
      </c>
      <c r="I81" s="19">
        <v>6.7460999999999993E-2</v>
      </c>
      <c r="J81" s="19">
        <v>6.7154000000000005E-2</v>
      </c>
      <c r="K81" s="19">
        <v>6.6833000000000004E-2</v>
      </c>
      <c r="L81" s="19">
        <v>6.6481999999999999E-2</v>
      </c>
      <c r="M81" s="19">
        <v>6.6109000000000001E-2</v>
      </c>
      <c r="N81" s="19">
        <v>6.5759999999999999E-2</v>
      </c>
      <c r="O81" s="19">
        <v>6.5447000000000005E-2</v>
      </c>
      <c r="P81" s="19">
        <v>6.5178E-2</v>
      </c>
      <c r="Q81" s="19">
        <v>6.4943000000000001E-2</v>
      </c>
      <c r="R81" s="19">
        <v>6.4718999999999999E-2</v>
      </c>
      <c r="S81" s="19">
        <v>6.4531000000000005E-2</v>
      </c>
      <c r="T81" s="19">
        <v>6.4384999999999998E-2</v>
      </c>
      <c r="U81" s="19">
        <v>6.4273999999999998E-2</v>
      </c>
      <c r="V81" s="19">
        <v>6.4191999999999999E-2</v>
      </c>
      <c r="W81" s="19">
        <v>6.4139000000000002E-2</v>
      </c>
      <c r="X81" s="19">
        <v>6.4117999999999994E-2</v>
      </c>
      <c r="Y81" s="19">
        <v>6.4124E-2</v>
      </c>
      <c r="Z81" s="19">
        <v>6.4163999999999999E-2</v>
      </c>
      <c r="AA81" s="19">
        <v>6.4246999999999999E-2</v>
      </c>
      <c r="AB81" s="19">
        <v>6.4366999999999994E-2</v>
      </c>
      <c r="AC81" s="19">
        <v>6.4536999999999997E-2</v>
      </c>
      <c r="AD81" s="19">
        <v>6.4764000000000002E-2</v>
      </c>
      <c r="AE81" s="19">
        <v>6.5053E-2</v>
      </c>
      <c r="AF81" s="19">
        <v>6.5397999999999998E-2</v>
      </c>
      <c r="AG81" s="19">
        <v>6.5786999999999998E-2</v>
      </c>
      <c r="AH81" s="19">
        <v>6.6172999999999996E-2</v>
      </c>
      <c r="AI81" s="19">
        <v>6.6556000000000004E-2</v>
      </c>
      <c r="AJ81" s="19">
        <v>6.6936999999999997E-2</v>
      </c>
      <c r="AK81" s="15">
        <v>-8.4500000000000005E-4</v>
      </c>
    </row>
    <row r="82" spans="1:37" ht="15" customHeight="1" x14ac:dyDescent="0.35">
      <c r="A82" s="10" t="s">
        <v>207</v>
      </c>
      <c r="B82" s="17" t="s">
        <v>92</v>
      </c>
      <c r="C82" s="19">
        <v>0.32583000000000001</v>
      </c>
      <c r="D82" s="19">
        <v>0.31158999999999998</v>
      </c>
      <c r="E82" s="19">
        <v>0.29361199999999998</v>
      </c>
      <c r="F82" s="19">
        <v>0.24186199999999999</v>
      </c>
      <c r="G82" s="19">
        <v>0.20907100000000001</v>
      </c>
      <c r="H82" s="19">
        <v>0.19428100000000001</v>
      </c>
      <c r="I82" s="19">
        <v>0.19214300000000001</v>
      </c>
      <c r="J82" s="19">
        <v>0.191247</v>
      </c>
      <c r="K82" s="19">
        <v>0.19091900000000001</v>
      </c>
      <c r="L82" s="19">
        <v>0.19051299999999999</v>
      </c>
      <c r="M82" s="19">
        <v>0.190664</v>
      </c>
      <c r="N82" s="19">
        <v>0.191245</v>
      </c>
      <c r="O82" s="19">
        <v>0.19197</v>
      </c>
      <c r="P82" s="19">
        <v>0.19117600000000001</v>
      </c>
      <c r="Q82" s="19">
        <v>0.19047500000000001</v>
      </c>
      <c r="R82" s="19">
        <v>0.18987000000000001</v>
      </c>
      <c r="S82" s="19">
        <v>0.18954199999999999</v>
      </c>
      <c r="T82" s="19">
        <v>0.18948499999999999</v>
      </c>
      <c r="U82" s="19">
        <v>0.189828</v>
      </c>
      <c r="V82" s="19">
        <v>0.19033600000000001</v>
      </c>
      <c r="W82" s="19">
        <v>0.19098799999999999</v>
      </c>
      <c r="X82" s="19">
        <v>0.19184999999999999</v>
      </c>
      <c r="Y82" s="19">
        <v>0.19292100000000001</v>
      </c>
      <c r="Z82" s="19">
        <v>0.19202900000000001</v>
      </c>
      <c r="AA82" s="19">
        <v>0.191333</v>
      </c>
      <c r="AB82" s="19">
        <v>0.19086600000000001</v>
      </c>
      <c r="AC82" s="19">
        <v>0.190549</v>
      </c>
      <c r="AD82" s="19">
        <v>0.19037200000000001</v>
      </c>
      <c r="AE82" s="19">
        <v>0.19023399999999999</v>
      </c>
      <c r="AF82" s="19">
        <v>0.19011500000000001</v>
      </c>
      <c r="AG82" s="19">
        <v>0.19003500000000001</v>
      </c>
      <c r="AH82" s="19">
        <v>0.19000700000000001</v>
      </c>
      <c r="AI82" s="19">
        <v>0.19006799999999999</v>
      </c>
      <c r="AJ82" s="19">
        <v>0.19025500000000001</v>
      </c>
      <c r="AK82" s="15">
        <v>-1.5298000000000001E-2</v>
      </c>
    </row>
    <row r="83" spans="1:37" ht="15" customHeight="1" x14ac:dyDescent="0.35">
      <c r="A83" s="10" t="s">
        <v>206</v>
      </c>
      <c r="B83" s="17" t="s">
        <v>93</v>
      </c>
      <c r="C83" s="19">
        <v>3.5438999999999998E-2</v>
      </c>
      <c r="D83" s="19">
        <v>3.5714000000000003E-2</v>
      </c>
      <c r="E83" s="19">
        <v>3.6022999999999999E-2</v>
      </c>
      <c r="F83" s="19">
        <v>3.6315E-2</v>
      </c>
      <c r="G83" s="19">
        <v>3.6606E-2</v>
      </c>
      <c r="H83" s="19">
        <v>3.6899000000000001E-2</v>
      </c>
      <c r="I83" s="19">
        <v>3.7184000000000002E-2</v>
      </c>
      <c r="J83" s="19">
        <v>3.7463999999999997E-2</v>
      </c>
      <c r="K83" s="19">
        <v>3.7746000000000002E-2</v>
      </c>
      <c r="L83" s="19">
        <v>3.8017000000000002E-2</v>
      </c>
      <c r="M83" s="19">
        <v>3.8276999999999999E-2</v>
      </c>
      <c r="N83" s="19">
        <v>3.8538000000000003E-2</v>
      </c>
      <c r="O83" s="19">
        <v>3.8807000000000001E-2</v>
      </c>
      <c r="P83" s="19">
        <v>3.9107999999999997E-2</v>
      </c>
      <c r="Q83" s="19">
        <v>3.9418000000000002E-2</v>
      </c>
      <c r="R83" s="19">
        <v>3.9722E-2</v>
      </c>
      <c r="S83" s="19">
        <v>4.0034E-2</v>
      </c>
      <c r="T83" s="19">
        <v>4.036E-2</v>
      </c>
      <c r="U83" s="19">
        <v>4.0690999999999998E-2</v>
      </c>
      <c r="V83" s="19">
        <v>4.1016999999999998E-2</v>
      </c>
      <c r="W83" s="19">
        <v>4.1341000000000003E-2</v>
      </c>
      <c r="X83" s="19">
        <v>4.1664E-2</v>
      </c>
      <c r="Y83" s="19">
        <v>4.1982999999999999E-2</v>
      </c>
      <c r="Z83" s="19">
        <v>4.2304000000000001E-2</v>
      </c>
      <c r="AA83" s="19">
        <v>4.2625000000000003E-2</v>
      </c>
      <c r="AB83" s="19">
        <v>4.2944999999999997E-2</v>
      </c>
      <c r="AC83" s="19">
        <v>4.3268000000000001E-2</v>
      </c>
      <c r="AD83" s="19">
        <v>4.3596999999999997E-2</v>
      </c>
      <c r="AE83" s="19">
        <v>4.3934000000000001E-2</v>
      </c>
      <c r="AF83" s="19">
        <v>4.4275000000000002E-2</v>
      </c>
      <c r="AG83" s="19">
        <v>4.4617999999999998E-2</v>
      </c>
      <c r="AH83" s="19">
        <v>4.4957999999999998E-2</v>
      </c>
      <c r="AI83" s="19">
        <v>4.5296999999999997E-2</v>
      </c>
      <c r="AJ83" s="19">
        <v>4.5636000000000003E-2</v>
      </c>
      <c r="AK83" s="15">
        <v>7.6899999999999998E-3</v>
      </c>
    </row>
    <row r="84" spans="1:37" ht="15" customHeight="1" x14ac:dyDescent="0.35">
      <c r="A84" s="10" t="s">
        <v>205</v>
      </c>
      <c r="B84" s="17" t="s">
        <v>94</v>
      </c>
      <c r="C84" s="19">
        <v>2.5042999999999999E-2</v>
      </c>
      <c r="D84" s="19">
        <v>2.547E-2</v>
      </c>
      <c r="E84" s="19">
        <v>2.5908E-2</v>
      </c>
      <c r="F84" s="19">
        <v>2.6346000000000001E-2</v>
      </c>
      <c r="G84" s="19">
        <v>2.6769999999999999E-2</v>
      </c>
      <c r="H84" s="19">
        <v>2.7185000000000001E-2</v>
      </c>
      <c r="I84" s="19">
        <v>2.7585999999999999E-2</v>
      </c>
      <c r="J84" s="19">
        <v>2.7973000000000001E-2</v>
      </c>
      <c r="K84" s="19">
        <v>2.835E-2</v>
      </c>
      <c r="L84" s="19">
        <v>2.8707E-2</v>
      </c>
      <c r="M84" s="19">
        <v>2.9041999999999998E-2</v>
      </c>
      <c r="N84" s="19">
        <v>2.9408E-2</v>
      </c>
      <c r="O84" s="19">
        <v>2.9814E-2</v>
      </c>
      <c r="P84" s="19">
        <v>3.0259999999999999E-2</v>
      </c>
      <c r="Q84" s="19">
        <v>3.0747E-2</v>
      </c>
      <c r="R84" s="19">
        <v>3.1265000000000001E-2</v>
      </c>
      <c r="S84" s="19">
        <v>3.1826E-2</v>
      </c>
      <c r="T84" s="19">
        <v>3.2437000000000001E-2</v>
      </c>
      <c r="U84" s="19">
        <v>3.3048000000000001E-2</v>
      </c>
      <c r="V84" s="19">
        <v>3.3651E-2</v>
      </c>
      <c r="W84" s="19">
        <v>3.4249000000000002E-2</v>
      </c>
      <c r="X84" s="19">
        <v>3.4844E-2</v>
      </c>
      <c r="Y84" s="19">
        <v>3.5432999999999999E-2</v>
      </c>
      <c r="Z84" s="19">
        <v>3.6020999999999997E-2</v>
      </c>
      <c r="AA84" s="19">
        <v>3.6606E-2</v>
      </c>
      <c r="AB84" s="19">
        <v>3.7187999999999999E-2</v>
      </c>
      <c r="AC84" s="19">
        <v>3.7768999999999997E-2</v>
      </c>
      <c r="AD84" s="19">
        <v>3.8352999999999998E-2</v>
      </c>
      <c r="AE84" s="19">
        <v>3.8940000000000002E-2</v>
      </c>
      <c r="AF84" s="19">
        <v>3.9529000000000002E-2</v>
      </c>
      <c r="AG84" s="19">
        <v>4.0117E-2</v>
      </c>
      <c r="AH84" s="19">
        <v>4.0701000000000001E-2</v>
      </c>
      <c r="AI84" s="19">
        <v>4.1281999999999999E-2</v>
      </c>
      <c r="AJ84" s="19">
        <v>4.1860000000000001E-2</v>
      </c>
      <c r="AK84" s="15">
        <v>1.5647999999999999E-2</v>
      </c>
    </row>
    <row r="85" spans="1:37" ht="15" customHeight="1" x14ac:dyDescent="0.35">
      <c r="A85" s="10" t="s">
        <v>204</v>
      </c>
      <c r="B85" s="17" t="s">
        <v>95</v>
      </c>
      <c r="C85" s="19">
        <v>0.21662200000000001</v>
      </c>
      <c r="D85" s="19">
        <v>0.21262200000000001</v>
      </c>
      <c r="E85" s="19">
        <v>0.20895900000000001</v>
      </c>
      <c r="F85" s="19">
        <v>0.20524300000000001</v>
      </c>
      <c r="G85" s="19">
        <v>0.201708</v>
      </c>
      <c r="H85" s="19">
        <v>0.19867000000000001</v>
      </c>
      <c r="I85" s="19">
        <v>0.19611100000000001</v>
      </c>
      <c r="J85" s="19">
        <v>0.19400800000000001</v>
      </c>
      <c r="K85" s="19">
        <v>0.19250300000000001</v>
      </c>
      <c r="L85" s="19">
        <v>0.19167899999999999</v>
      </c>
      <c r="M85" s="19">
        <v>0.19172500000000001</v>
      </c>
      <c r="N85" s="19">
        <v>0.19258500000000001</v>
      </c>
      <c r="O85" s="19">
        <v>0.19422</v>
      </c>
      <c r="P85" s="19">
        <v>0.19646</v>
      </c>
      <c r="Q85" s="19">
        <v>0.199268</v>
      </c>
      <c r="R85" s="19">
        <v>0.202435</v>
      </c>
      <c r="S85" s="19">
        <v>0.20607200000000001</v>
      </c>
      <c r="T85" s="19">
        <v>0.210122</v>
      </c>
      <c r="U85" s="19">
        <v>0.21453800000000001</v>
      </c>
      <c r="V85" s="19">
        <v>0.21910299999999999</v>
      </c>
      <c r="W85" s="19">
        <v>0.223658</v>
      </c>
      <c r="X85" s="19">
        <v>0.228214</v>
      </c>
      <c r="Y85" s="19">
        <v>0.23266000000000001</v>
      </c>
      <c r="Z85" s="19">
        <v>0.23696400000000001</v>
      </c>
      <c r="AA85" s="19">
        <v>0.24063999999999999</v>
      </c>
      <c r="AB85" s="19">
        <v>0.24384800000000001</v>
      </c>
      <c r="AC85" s="19">
        <v>0.24678800000000001</v>
      </c>
      <c r="AD85" s="19">
        <v>0.24971699999999999</v>
      </c>
      <c r="AE85" s="19">
        <v>0.25253399999999998</v>
      </c>
      <c r="AF85" s="19">
        <v>0.25520300000000001</v>
      </c>
      <c r="AG85" s="19">
        <v>0.25777299999999997</v>
      </c>
      <c r="AH85" s="19">
        <v>0.260241</v>
      </c>
      <c r="AI85" s="19">
        <v>0.26266600000000001</v>
      </c>
      <c r="AJ85" s="19">
        <v>0.26511200000000001</v>
      </c>
      <c r="AK85" s="15">
        <v>6.9189999999999998E-3</v>
      </c>
    </row>
    <row r="86" spans="1:37" ht="15" customHeight="1" x14ac:dyDescent="0.35">
      <c r="A86" s="10" t="s">
        <v>203</v>
      </c>
      <c r="B86" s="17" t="s">
        <v>96</v>
      </c>
      <c r="C86" s="19">
        <v>9.3064999999999995E-2</v>
      </c>
      <c r="D86" s="19">
        <v>9.0291999999999997E-2</v>
      </c>
      <c r="E86" s="19">
        <v>8.7673000000000001E-2</v>
      </c>
      <c r="F86" s="19">
        <v>8.5026000000000004E-2</v>
      </c>
      <c r="G86" s="19">
        <v>8.2430000000000003E-2</v>
      </c>
      <c r="H86" s="19">
        <v>7.9978999999999995E-2</v>
      </c>
      <c r="I86" s="19">
        <v>7.7660999999999994E-2</v>
      </c>
      <c r="J86" s="19">
        <v>7.5458999999999998E-2</v>
      </c>
      <c r="K86" s="19">
        <v>7.3398000000000005E-2</v>
      </c>
      <c r="L86" s="19">
        <v>7.1510000000000004E-2</v>
      </c>
      <c r="M86" s="19">
        <v>6.9841E-2</v>
      </c>
      <c r="N86" s="19">
        <v>6.8362000000000006E-2</v>
      </c>
      <c r="O86" s="19">
        <v>6.7036999999999999E-2</v>
      </c>
      <c r="P86" s="19">
        <v>6.5787999999999999E-2</v>
      </c>
      <c r="Q86" s="19">
        <v>6.4598000000000003E-2</v>
      </c>
      <c r="R86" s="19">
        <v>6.3391000000000003E-2</v>
      </c>
      <c r="S86" s="19">
        <v>6.2192999999999998E-2</v>
      </c>
      <c r="T86" s="19">
        <v>6.0982000000000001E-2</v>
      </c>
      <c r="U86" s="19">
        <v>5.9734000000000002E-2</v>
      </c>
      <c r="V86" s="19">
        <v>5.8386E-2</v>
      </c>
      <c r="W86" s="19">
        <v>5.7049000000000002E-2</v>
      </c>
      <c r="X86" s="19">
        <v>5.5749E-2</v>
      </c>
      <c r="Y86" s="19">
        <v>5.4466000000000001E-2</v>
      </c>
      <c r="Z86" s="19">
        <v>5.3213000000000003E-2</v>
      </c>
      <c r="AA86" s="19">
        <v>5.1906000000000001E-2</v>
      </c>
      <c r="AB86" s="19">
        <v>5.0575000000000002E-2</v>
      </c>
      <c r="AC86" s="19">
        <v>4.9230999999999997E-2</v>
      </c>
      <c r="AD86" s="19">
        <v>4.7865999999999999E-2</v>
      </c>
      <c r="AE86" s="19">
        <v>4.6440000000000002E-2</v>
      </c>
      <c r="AF86" s="19">
        <v>4.4941000000000002E-2</v>
      </c>
      <c r="AG86" s="19">
        <v>4.3360999999999997E-2</v>
      </c>
      <c r="AH86" s="19">
        <v>4.1700000000000001E-2</v>
      </c>
      <c r="AI86" s="19">
        <v>3.9928999999999999E-2</v>
      </c>
      <c r="AJ86" s="19">
        <v>3.8051000000000001E-2</v>
      </c>
      <c r="AK86" s="15">
        <v>-2.6641999999999999E-2</v>
      </c>
    </row>
    <row r="87" spans="1:37" ht="15" customHeight="1" x14ac:dyDescent="0.35">
      <c r="A87" s="10" t="s">
        <v>202</v>
      </c>
      <c r="B87" s="17" t="s">
        <v>97</v>
      </c>
      <c r="C87" s="19">
        <v>6.8451999999999999E-2</v>
      </c>
      <c r="D87" s="19">
        <v>8.6289000000000005E-2</v>
      </c>
      <c r="E87" s="19">
        <v>8.3104999999999998E-2</v>
      </c>
      <c r="F87" s="19">
        <v>7.8534999999999994E-2</v>
      </c>
      <c r="G87" s="19">
        <v>7.8560000000000005E-2</v>
      </c>
      <c r="H87" s="19">
        <v>7.8599000000000002E-2</v>
      </c>
      <c r="I87" s="19">
        <v>7.8604999999999994E-2</v>
      </c>
      <c r="J87" s="19">
        <v>7.8552999999999998E-2</v>
      </c>
      <c r="K87" s="19">
        <v>7.85E-2</v>
      </c>
      <c r="L87" s="19">
        <v>7.8461000000000003E-2</v>
      </c>
      <c r="M87" s="19">
        <v>7.8520000000000006E-2</v>
      </c>
      <c r="N87" s="19">
        <v>7.8556000000000001E-2</v>
      </c>
      <c r="O87" s="19">
        <v>7.8481999999999996E-2</v>
      </c>
      <c r="P87" s="19">
        <v>7.8359999999999999E-2</v>
      </c>
      <c r="Q87" s="19">
        <v>7.8159999999999993E-2</v>
      </c>
      <c r="R87" s="19">
        <v>7.7779000000000001E-2</v>
      </c>
      <c r="S87" s="19">
        <v>7.7184000000000003E-2</v>
      </c>
      <c r="T87" s="19">
        <v>7.6440999999999995E-2</v>
      </c>
      <c r="U87" s="19">
        <v>7.5562000000000004E-2</v>
      </c>
      <c r="V87" s="19">
        <v>7.4554999999999996E-2</v>
      </c>
      <c r="W87" s="19">
        <v>7.3455000000000006E-2</v>
      </c>
      <c r="X87" s="19">
        <v>7.2267999999999999E-2</v>
      </c>
      <c r="Y87" s="19">
        <v>7.1056999999999995E-2</v>
      </c>
      <c r="Z87" s="19">
        <v>6.9851999999999997E-2</v>
      </c>
      <c r="AA87" s="19">
        <v>6.8717E-2</v>
      </c>
      <c r="AB87" s="19">
        <v>6.7629999999999996E-2</v>
      </c>
      <c r="AC87" s="19">
        <v>6.6615999999999995E-2</v>
      </c>
      <c r="AD87" s="19">
        <v>6.5701999999999997E-2</v>
      </c>
      <c r="AE87" s="19">
        <v>6.4894999999999994E-2</v>
      </c>
      <c r="AF87" s="19">
        <v>6.4198000000000005E-2</v>
      </c>
      <c r="AG87" s="19">
        <v>6.3599000000000003E-2</v>
      </c>
      <c r="AH87" s="19">
        <v>6.3089999999999993E-2</v>
      </c>
      <c r="AI87" s="19">
        <v>6.2656000000000003E-2</v>
      </c>
      <c r="AJ87" s="19">
        <v>6.234E-2</v>
      </c>
      <c r="AK87" s="15">
        <v>-1.0108000000000001E-2</v>
      </c>
    </row>
    <row r="88" spans="1:37" ht="15" customHeight="1" x14ac:dyDescent="0.35">
      <c r="A88" s="10" t="s">
        <v>201</v>
      </c>
      <c r="B88" s="17" t="s">
        <v>355</v>
      </c>
      <c r="C88" s="19">
        <v>1.8883179999999999</v>
      </c>
      <c r="D88" s="19">
        <v>1.8751059999999999</v>
      </c>
      <c r="E88" s="19">
        <v>1.992361</v>
      </c>
      <c r="F88" s="19">
        <v>2.0199579999999999</v>
      </c>
      <c r="G88" s="19">
        <v>2.0261429999999998</v>
      </c>
      <c r="H88" s="19">
        <v>2.0305430000000002</v>
      </c>
      <c r="I88" s="19">
        <v>2.0337429999999999</v>
      </c>
      <c r="J88" s="19">
        <v>2.0359189999999998</v>
      </c>
      <c r="K88" s="19">
        <v>2.0380569999999998</v>
      </c>
      <c r="L88" s="19">
        <v>2.051021</v>
      </c>
      <c r="M88" s="19">
        <v>2.0639959999999999</v>
      </c>
      <c r="N88" s="19">
        <v>2.0811890000000002</v>
      </c>
      <c r="O88" s="19">
        <v>2.0963099999999999</v>
      </c>
      <c r="P88" s="19">
        <v>2.111631</v>
      </c>
      <c r="Q88" s="19">
        <v>2.1284239999999999</v>
      </c>
      <c r="R88" s="19">
        <v>2.1444329999999998</v>
      </c>
      <c r="S88" s="19">
        <v>2.1605129999999999</v>
      </c>
      <c r="T88" s="19">
        <v>2.1810320000000001</v>
      </c>
      <c r="U88" s="19">
        <v>2.200879</v>
      </c>
      <c r="V88" s="19">
        <v>2.220199</v>
      </c>
      <c r="W88" s="19">
        <v>2.2392840000000001</v>
      </c>
      <c r="X88" s="19">
        <v>2.258918</v>
      </c>
      <c r="Y88" s="19">
        <v>2.2789109999999999</v>
      </c>
      <c r="Z88" s="19">
        <v>2.299973</v>
      </c>
      <c r="AA88" s="19">
        <v>2.3199369999999999</v>
      </c>
      <c r="AB88" s="19">
        <v>2.3402989999999999</v>
      </c>
      <c r="AC88" s="19">
        <v>2.3610419999999999</v>
      </c>
      <c r="AD88" s="19">
        <v>2.3822860000000001</v>
      </c>
      <c r="AE88" s="19">
        <v>2.4034059999999999</v>
      </c>
      <c r="AF88" s="19">
        <v>2.424255</v>
      </c>
      <c r="AG88" s="19">
        <v>2.4449139999999998</v>
      </c>
      <c r="AH88" s="19">
        <v>2.4651450000000001</v>
      </c>
      <c r="AI88" s="19">
        <v>2.4850219999999998</v>
      </c>
      <c r="AJ88" s="19">
        <v>2.5045160000000002</v>
      </c>
      <c r="AK88" s="15">
        <v>9.0860000000000003E-3</v>
      </c>
    </row>
    <row r="89" spans="1:37" ht="15" customHeight="1" x14ac:dyDescent="0.35">
      <c r="A89" s="10" t="s">
        <v>200</v>
      </c>
      <c r="B89" s="14" t="s">
        <v>98</v>
      </c>
      <c r="C89" s="18">
        <v>10.600025</v>
      </c>
      <c r="D89" s="18">
        <v>11.417824</v>
      </c>
      <c r="E89" s="18">
        <v>11.292419000000001</v>
      </c>
      <c r="F89" s="18">
        <v>11.056188000000001</v>
      </c>
      <c r="G89" s="18">
        <v>10.986639</v>
      </c>
      <c r="H89" s="18">
        <v>10.933801000000001</v>
      </c>
      <c r="I89" s="18">
        <v>10.887505000000001</v>
      </c>
      <c r="J89" s="18">
        <v>10.839594999999999</v>
      </c>
      <c r="K89" s="18">
        <v>10.793858999999999</v>
      </c>
      <c r="L89" s="18">
        <v>10.76407</v>
      </c>
      <c r="M89" s="18">
        <v>10.7455</v>
      </c>
      <c r="N89" s="18">
        <v>10.737423</v>
      </c>
      <c r="O89" s="18">
        <v>10.728384999999999</v>
      </c>
      <c r="P89" s="18">
        <v>10.724065</v>
      </c>
      <c r="Q89" s="18">
        <v>10.726824000000001</v>
      </c>
      <c r="R89" s="18">
        <v>10.727384000000001</v>
      </c>
      <c r="S89" s="18">
        <v>10.730197</v>
      </c>
      <c r="T89" s="18">
        <v>10.742368000000001</v>
      </c>
      <c r="U89" s="18">
        <v>10.757982999999999</v>
      </c>
      <c r="V89" s="18">
        <v>10.774819000000001</v>
      </c>
      <c r="W89" s="18">
        <v>10.792277</v>
      </c>
      <c r="X89" s="18">
        <v>10.812737</v>
      </c>
      <c r="Y89" s="18">
        <v>10.835183000000001</v>
      </c>
      <c r="Z89" s="18">
        <v>10.858259</v>
      </c>
      <c r="AA89" s="18">
        <v>10.879659999999999</v>
      </c>
      <c r="AB89" s="18">
        <v>10.903219</v>
      </c>
      <c r="AC89" s="18">
        <v>10.926812999999999</v>
      </c>
      <c r="AD89" s="18">
        <v>10.952059</v>
      </c>
      <c r="AE89" s="18">
        <v>10.977306</v>
      </c>
      <c r="AF89" s="18">
        <v>11.003225</v>
      </c>
      <c r="AG89" s="18">
        <v>11.028414</v>
      </c>
      <c r="AH89" s="18">
        <v>11.052557999999999</v>
      </c>
      <c r="AI89" s="18">
        <v>11.075011</v>
      </c>
      <c r="AJ89" s="18">
        <v>11.099641</v>
      </c>
      <c r="AK89" s="12">
        <v>-8.83E-4</v>
      </c>
    </row>
    <row r="90" spans="1:37" ht="15" customHeight="1" x14ac:dyDescent="0.35">
      <c r="A90" s="10" t="s">
        <v>199</v>
      </c>
    </row>
    <row r="91" spans="1:37" ht="15" customHeight="1" x14ac:dyDescent="0.35">
      <c r="B91" s="14" t="s">
        <v>34</v>
      </c>
      <c r="C91" s="18">
        <v>9.2738580000000006</v>
      </c>
      <c r="D91" s="18">
        <v>9.7072430000000001</v>
      </c>
      <c r="E91" s="18">
        <v>9.4807620000000004</v>
      </c>
      <c r="F91" s="18">
        <v>9.3702269999999999</v>
      </c>
      <c r="G91" s="18">
        <v>9.1283379999999994</v>
      </c>
      <c r="H91" s="18">
        <v>8.9365649999999999</v>
      </c>
      <c r="I91" s="18">
        <v>8.7882529999999992</v>
      </c>
      <c r="J91" s="18">
        <v>8.7028490000000005</v>
      </c>
      <c r="K91" s="18">
        <v>8.5807029999999997</v>
      </c>
      <c r="L91" s="18">
        <v>8.4917300000000004</v>
      </c>
      <c r="M91" s="18">
        <v>8.4267950000000003</v>
      </c>
      <c r="N91" s="18">
        <v>8.3869720000000001</v>
      </c>
      <c r="O91" s="18">
        <v>8.3869039999999995</v>
      </c>
      <c r="P91" s="18">
        <v>8.3735590000000002</v>
      </c>
      <c r="Q91" s="18">
        <v>8.3528520000000004</v>
      </c>
      <c r="R91" s="18">
        <v>8.2868589999999998</v>
      </c>
      <c r="S91" s="18">
        <v>8.2696839999999998</v>
      </c>
      <c r="T91" s="18">
        <v>8.252936</v>
      </c>
      <c r="U91" s="18">
        <v>8.2630099999999995</v>
      </c>
      <c r="V91" s="18">
        <v>8.2869759999999992</v>
      </c>
      <c r="W91" s="18">
        <v>8.2940559999999994</v>
      </c>
      <c r="X91" s="18">
        <v>8.3101649999999996</v>
      </c>
      <c r="Y91" s="18">
        <v>8.3352280000000007</v>
      </c>
      <c r="Z91" s="18">
        <v>8.3564310000000006</v>
      </c>
      <c r="AA91" s="18">
        <v>8.3684639999999995</v>
      </c>
      <c r="AB91" s="18">
        <v>8.3801030000000001</v>
      </c>
      <c r="AC91" s="18">
        <v>8.3965829999999997</v>
      </c>
      <c r="AD91" s="18">
        <v>8.4168500000000002</v>
      </c>
      <c r="AE91" s="18">
        <v>8.4363969999999995</v>
      </c>
      <c r="AF91" s="18">
        <v>8.4593880000000006</v>
      </c>
      <c r="AG91" s="18">
        <v>8.4921260000000007</v>
      </c>
      <c r="AH91" s="18">
        <v>8.5171620000000008</v>
      </c>
      <c r="AI91" s="18">
        <v>8.5484519999999993</v>
      </c>
      <c r="AJ91" s="18">
        <v>8.5747789999999995</v>
      </c>
      <c r="AK91" s="12">
        <v>-3.869E-3</v>
      </c>
    </row>
    <row r="92" spans="1:37" ht="15" customHeight="1" x14ac:dyDescent="0.35">
      <c r="A92" s="10" t="s">
        <v>198</v>
      </c>
    </row>
    <row r="93" spans="1:37" ht="15" customHeight="1" x14ac:dyDescent="0.35">
      <c r="B93" s="14" t="s">
        <v>35</v>
      </c>
    </row>
    <row r="94" spans="1:37" ht="15" customHeight="1" x14ac:dyDescent="0.35">
      <c r="B94" s="17" t="s">
        <v>85</v>
      </c>
      <c r="C94" s="19">
        <v>5.8600110000000001</v>
      </c>
      <c r="D94" s="19">
        <v>6.8726209999999996</v>
      </c>
      <c r="E94" s="19">
        <v>6.7613430000000001</v>
      </c>
      <c r="F94" s="19">
        <v>6.3725399999999999</v>
      </c>
      <c r="G94" s="19">
        <v>6.2931030000000003</v>
      </c>
      <c r="H94" s="19">
        <v>6.215249</v>
      </c>
      <c r="I94" s="19">
        <v>6.1377220000000001</v>
      </c>
      <c r="J94" s="19">
        <v>6.0674000000000001</v>
      </c>
      <c r="K94" s="19">
        <v>5.9931720000000004</v>
      </c>
      <c r="L94" s="19">
        <v>5.9224360000000003</v>
      </c>
      <c r="M94" s="19">
        <v>5.8608320000000003</v>
      </c>
      <c r="N94" s="19">
        <v>5.803051</v>
      </c>
      <c r="O94" s="19">
        <v>5.7496460000000003</v>
      </c>
      <c r="P94" s="19">
        <v>5.6965870000000001</v>
      </c>
      <c r="Q94" s="19">
        <v>5.6454769999999996</v>
      </c>
      <c r="R94" s="19">
        <v>5.5882120000000004</v>
      </c>
      <c r="S94" s="19">
        <v>5.5371610000000002</v>
      </c>
      <c r="T94" s="19">
        <v>5.4873710000000004</v>
      </c>
      <c r="U94" s="19">
        <v>5.4425239999999997</v>
      </c>
      <c r="V94" s="19">
        <v>5.4005570000000001</v>
      </c>
      <c r="W94" s="19">
        <v>5.3571070000000001</v>
      </c>
      <c r="X94" s="19">
        <v>5.3165870000000002</v>
      </c>
      <c r="Y94" s="19">
        <v>5.2783579999999999</v>
      </c>
      <c r="Z94" s="19">
        <v>5.2408210000000004</v>
      </c>
      <c r="AA94" s="19">
        <v>5.2030900000000004</v>
      </c>
      <c r="AB94" s="19">
        <v>5.1665530000000004</v>
      </c>
      <c r="AC94" s="19">
        <v>5.1299210000000004</v>
      </c>
      <c r="AD94" s="19">
        <v>5.0938220000000003</v>
      </c>
      <c r="AE94" s="19">
        <v>5.0580299999999996</v>
      </c>
      <c r="AF94" s="19">
        <v>5.0227810000000002</v>
      </c>
      <c r="AG94" s="19">
        <v>4.988353</v>
      </c>
      <c r="AH94" s="19">
        <v>4.9531749999999999</v>
      </c>
      <c r="AI94" s="19">
        <v>4.9175990000000001</v>
      </c>
      <c r="AJ94" s="19">
        <v>4.8829560000000001</v>
      </c>
      <c r="AK94" s="15">
        <v>-1.0624E-2</v>
      </c>
    </row>
    <row r="95" spans="1:37" ht="15" customHeight="1" x14ac:dyDescent="0.35">
      <c r="A95" s="10" t="s">
        <v>197</v>
      </c>
      <c r="B95" s="17" t="s">
        <v>86</v>
      </c>
      <c r="C95" s="19">
        <v>1.8549789999999999</v>
      </c>
      <c r="D95" s="19">
        <v>2.2163029999999999</v>
      </c>
      <c r="E95" s="19">
        <v>1.779347</v>
      </c>
      <c r="F95" s="19">
        <v>2.009293</v>
      </c>
      <c r="G95" s="19">
        <v>2.0142690000000001</v>
      </c>
      <c r="H95" s="19">
        <v>2.017048</v>
      </c>
      <c r="I95" s="19">
        <v>2.015028</v>
      </c>
      <c r="J95" s="19">
        <v>2.018186</v>
      </c>
      <c r="K95" s="19">
        <v>2.0140189999999998</v>
      </c>
      <c r="L95" s="19">
        <v>2.0129060000000001</v>
      </c>
      <c r="M95" s="19">
        <v>2.0172110000000001</v>
      </c>
      <c r="N95" s="19">
        <v>2.025455</v>
      </c>
      <c r="O95" s="19">
        <v>2.0415320000000001</v>
      </c>
      <c r="P95" s="19">
        <v>2.0566900000000001</v>
      </c>
      <c r="Q95" s="19">
        <v>2.0711140000000001</v>
      </c>
      <c r="R95" s="19">
        <v>2.0774249999999999</v>
      </c>
      <c r="S95" s="19">
        <v>2.0915520000000001</v>
      </c>
      <c r="T95" s="19">
        <v>2.1067399999999998</v>
      </c>
      <c r="U95" s="19">
        <v>2.1268910000000001</v>
      </c>
      <c r="V95" s="19">
        <v>2.1497269999999999</v>
      </c>
      <c r="W95" s="19">
        <v>2.1711740000000002</v>
      </c>
      <c r="X95" s="19">
        <v>2.1934269999999998</v>
      </c>
      <c r="Y95" s="19">
        <v>2.2175419999999999</v>
      </c>
      <c r="Z95" s="19">
        <v>2.2420170000000001</v>
      </c>
      <c r="AA95" s="19">
        <v>2.2639429999999998</v>
      </c>
      <c r="AB95" s="19">
        <v>2.2869199999999998</v>
      </c>
      <c r="AC95" s="19">
        <v>2.3105600000000002</v>
      </c>
      <c r="AD95" s="19">
        <v>2.334667</v>
      </c>
      <c r="AE95" s="19">
        <v>2.3574299999999999</v>
      </c>
      <c r="AF95" s="19">
        <v>2.3815819999999999</v>
      </c>
      <c r="AG95" s="19">
        <v>2.4058419999999998</v>
      </c>
      <c r="AH95" s="19">
        <v>2.4287339999999999</v>
      </c>
      <c r="AI95" s="19">
        <v>2.4522979999999999</v>
      </c>
      <c r="AJ95" s="19">
        <v>2.477182</v>
      </c>
      <c r="AK95" s="15">
        <v>3.4840000000000001E-3</v>
      </c>
    </row>
    <row r="96" spans="1:37" ht="15" customHeight="1" x14ac:dyDescent="0.35">
      <c r="A96" s="10" t="s">
        <v>196</v>
      </c>
      <c r="B96" s="17" t="s">
        <v>87</v>
      </c>
      <c r="C96" s="19">
        <v>2.8713410000000001</v>
      </c>
      <c r="D96" s="19">
        <v>2.8615529999999998</v>
      </c>
      <c r="E96" s="19">
        <v>2.8495170000000001</v>
      </c>
      <c r="F96" s="19">
        <v>2.8310499999999998</v>
      </c>
      <c r="G96" s="19">
        <v>2.8020999999999998</v>
      </c>
      <c r="H96" s="19">
        <v>2.778667</v>
      </c>
      <c r="I96" s="19">
        <v>2.7574019999999999</v>
      </c>
      <c r="J96" s="19">
        <v>2.7422710000000001</v>
      </c>
      <c r="K96" s="19">
        <v>2.7215509999999998</v>
      </c>
      <c r="L96" s="19">
        <v>2.7035960000000001</v>
      </c>
      <c r="M96" s="19">
        <v>2.6915909999999998</v>
      </c>
      <c r="N96" s="19">
        <v>2.6839590000000002</v>
      </c>
      <c r="O96" s="19">
        <v>2.6812770000000001</v>
      </c>
      <c r="P96" s="19">
        <v>2.6797179999999998</v>
      </c>
      <c r="Q96" s="19">
        <v>2.6780369999999998</v>
      </c>
      <c r="R96" s="19">
        <v>2.6712009999999999</v>
      </c>
      <c r="S96" s="19">
        <v>2.6701969999999999</v>
      </c>
      <c r="T96" s="19">
        <v>2.6691479999999999</v>
      </c>
      <c r="U96" s="19">
        <v>2.672202</v>
      </c>
      <c r="V96" s="19">
        <v>2.6767089999999998</v>
      </c>
      <c r="W96" s="19">
        <v>2.6788280000000002</v>
      </c>
      <c r="X96" s="19">
        <v>2.682318</v>
      </c>
      <c r="Y96" s="19">
        <v>2.6863510000000002</v>
      </c>
      <c r="Z96" s="19">
        <v>2.690372</v>
      </c>
      <c r="AA96" s="19">
        <v>2.6929280000000002</v>
      </c>
      <c r="AB96" s="19">
        <v>2.6957330000000002</v>
      </c>
      <c r="AC96" s="19">
        <v>2.6995879999999999</v>
      </c>
      <c r="AD96" s="19">
        <v>2.7047270000000001</v>
      </c>
      <c r="AE96" s="19">
        <v>2.7103419999999998</v>
      </c>
      <c r="AF96" s="19">
        <v>2.7167490000000001</v>
      </c>
      <c r="AG96" s="19">
        <v>2.7247050000000002</v>
      </c>
      <c r="AH96" s="19">
        <v>2.7321</v>
      </c>
      <c r="AI96" s="19">
        <v>2.7407140000000001</v>
      </c>
      <c r="AJ96" s="19">
        <v>2.749403</v>
      </c>
      <c r="AK96" s="15">
        <v>-1.2489999999999999E-3</v>
      </c>
    </row>
    <row r="97" spans="1:37" ht="15" customHeight="1" x14ac:dyDescent="0.35">
      <c r="A97" s="10" t="s">
        <v>195</v>
      </c>
      <c r="B97" s="17" t="s">
        <v>88</v>
      </c>
      <c r="C97" s="19">
        <v>0.88828300000000004</v>
      </c>
      <c r="D97" s="19">
        <v>0.87580400000000003</v>
      </c>
      <c r="E97" s="19">
        <v>0.86468800000000001</v>
      </c>
      <c r="F97" s="19">
        <v>0.85260899999999995</v>
      </c>
      <c r="G97" s="19">
        <v>0.83588099999999999</v>
      </c>
      <c r="H97" s="19">
        <v>0.82024600000000003</v>
      </c>
      <c r="I97" s="19">
        <v>0.80618299999999998</v>
      </c>
      <c r="J97" s="19">
        <v>0.79666800000000004</v>
      </c>
      <c r="K97" s="19">
        <v>0.78582399999999997</v>
      </c>
      <c r="L97" s="19">
        <v>0.77629499999999996</v>
      </c>
      <c r="M97" s="19">
        <v>0.76821799999999996</v>
      </c>
      <c r="N97" s="19">
        <v>0.76144599999999996</v>
      </c>
      <c r="O97" s="19">
        <v>0.75752299999999995</v>
      </c>
      <c r="P97" s="19">
        <v>0.75376699999999996</v>
      </c>
      <c r="Q97" s="19">
        <v>0.75028700000000004</v>
      </c>
      <c r="R97" s="19">
        <v>0.74508099999999999</v>
      </c>
      <c r="S97" s="19">
        <v>0.74341699999999999</v>
      </c>
      <c r="T97" s="19">
        <v>0.742174</v>
      </c>
      <c r="U97" s="19">
        <v>0.74324500000000004</v>
      </c>
      <c r="V97" s="19">
        <v>0.74582700000000002</v>
      </c>
      <c r="W97" s="19">
        <v>0.74818399999999996</v>
      </c>
      <c r="X97" s="19">
        <v>0.75170800000000004</v>
      </c>
      <c r="Y97" s="19">
        <v>0.75625600000000004</v>
      </c>
      <c r="Z97" s="19">
        <v>0.76129500000000005</v>
      </c>
      <c r="AA97" s="19">
        <v>0.76678599999999997</v>
      </c>
      <c r="AB97" s="19">
        <v>0.77273000000000003</v>
      </c>
      <c r="AC97" s="19">
        <v>0.77884699999999996</v>
      </c>
      <c r="AD97" s="19">
        <v>0.78507300000000002</v>
      </c>
      <c r="AE97" s="19">
        <v>0.791327</v>
      </c>
      <c r="AF97" s="19">
        <v>0.79775300000000005</v>
      </c>
      <c r="AG97" s="19">
        <v>0.80472999999999995</v>
      </c>
      <c r="AH97" s="19">
        <v>0.81109200000000004</v>
      </c>
      <c r="AI97" s="19">
        <v>0.81761899999999998</v>
      </c>
      <c r="AJ97" s="19">
        <v>0.82355699999999998</v>
      </c>
      <c r="AK97" s="15">
        <v>-1.92E-3</v>
      </c>
    </row>
    <row r="98" spans="1:37" ht="15" customHeight="1" x14ac:dyDescent="0.35">
      <c r="A98" s="10" t="s">
        <v>194</v>
      </c>
      <c r="B98" s="17" t="s">
        <v>89</v>
      </c>
      <c r="C98" s="19">
        <v>0.27896700000000002</v>
      </c>
      <c r="D98" s="19">
        <v>0.27798899999999999</v>
      </c>
      <c r="E98" s="19">
        <v>0.27730900000000003</v>
      </c>
      <c r="F98" s="19">
        <v>0.27647100000000002</v>
      </c>
      <c r="G98" s="19">
        <v>0.27477200000000002</v>
      </c>
      <c r="H98" s="19">
        <v>0.27328999999999998</v>
      </c>
      <c r="I98" s="19">
        <v>0.272096</v>
      </c>
      <c r="J98" s="19">
        <v>0.27162799999999998</v>
      </c>
      <c r="K98" s="19">
        <v>0.27077299999999999</v>
      </c>
      <c r="L98" s="19">
        <v>0.27000099999999999</v>
      </c>
      <c r="M98" s="19">
        <v>0.26933099999999999</v>
      </c>
      <c r="N98" s="19">
        <v>0.26877600000000001</v>
      </c>
      <c r="O98" s="19">
        <v>0.26865600000000001</v>
      </c>
      <c r="P98" s="19">
        <v>0.26842899999999997</v>
      </c>
      <c r="Q98" s="19">
        <v>0.26809100000000002</v>
      </c>
      <c r="R98" s="19">
        <v>0.26722699999999999</v>
      </c>
      <c r="S98" s="19">
        <v>0.26708900000000002</v>
      </c>
      <c r="T98" s="19">
        <v>0.267042</v>
      </c>
      <c r="U98" s="19">
        <v>0.26747500000000002</v>
      </c>
      <c r="V98" s="19">
        <v>0.26823000000000002</v>
      </c>
      <c r="W98" s="19">
        <v>0.26897799999999999</v>
      </c>
      <c r="X98" s="19">
        <v>0.26980300000000002</v>
      </c>
      <c r="Y98" s="19">
        <v>0.27068999999999999</v>
      </c>
      <c r="Z98" s="19">
        <v>0.27154099999999998</v>
      </c>
      <c r="AA98" s="19">
        <v>0.27235199999999998</v>
      </c>
      <c r="AB98" s="19">
        <v>0.27313100000000001</v>
      </c>
      <c r="AC98" s="19">
        <v>0.27397199999999999</v>
      </c>
      <c r="AD98" s="19">
        <v>0.27487099999999998</v>
      </c>
      <c r="AE98" s="19">
        <v>0.27581699999999998</v>
      </c>
      <c r="AF98" s="19">
        <v>0.276837</v>
      </c>
      <c r="AG98" s="19">
        <v>0.27799800000000002</v>
      </c>
      <c r="AH98" s="19">
        <v>0.27907599999999999</v>
      </c>
      <c r="AI98" s="19">
        <v>0.28021600000000002</v>
      </c>
      <c r="AJ98" s="19">
        <v>0.28127799999999997</v>
      </c>
      <c r="AK98" s="15">
        <v>3.68E-4</v>
      </c>
    </row>
    <row r="99" spans="1:37" ht="15" customHeight="1" x14ac:dyDescent="0.35">
      <c r="A99" s="10" t="s">
        <v>193</v>
      </c>
      <c r="B99" s="17" t="s">
        <v>90</v>
      </c>
      <c r="C99" s="19">
        <v>0.63337600000000005</v>
      </c>
      <c r="D99" s="19">
        <v>0.64204499999999998</v>
      </c>
      <c r="E99" s="19">
        <v>0.650528</v>
      </c>
      <c r="F99" s="19">
        <v>0.65648600000000001</v>
      </c>
      <c r="G99" s="19">
        <v>0.65760200000000002</v>
      </c>
      <c r="H99" s="19">
        <v>0.65877799999999997</v>
      </c>
      <c r="I99" s="19">
        <v>0.66027199999999997</v>
      </c>
      <c r="J99" s="19">
        <v>0.66371000000000002</v>
      </c>
      <c r="K99" s="19">
        <v>0.66469100000000003</v>
      </c>
      <c r="L99" s="19">
        <v>0.66587099999999999</v>
      </c>
      <c r="M99" s="19">
        <v>0.66805099999999995</v>
      </c>
      <c r="N99" s="19">
        <v>0.67128299999999996</v>
      </c>
      <c r="O99" s="19">
        <v>0.67664899999999994</v>
      </c>
      <c r="P99" s="19">
        <v>0.68162199999999995</v>
      </c>
      <c r="Q99" s="19">
        <v>0.68617899999999998</v>
      </c>
      <c r="R99" s="19">
        <v>0.68833</v>
      </c>
      <c r="S99" s="19">
        <v>0.692882</v>
      </c>
      <c r="T99" s="19">
        <v>0.69730800000000004</v>
      </c>
      <c r="U99" s="19">
        <v>0.70343299999999997</v>
      </c>
      <c r="V99" s="19">
        <v>0.71035999999999999</v>
      </c>
      <c r="W99" s="19">
        <v>0.71614100000000003</v>
      </c>
      <c r="X99" s="19">
        <v>0.72229100000000002</v>
      </c>
      <c r="Y99" s="19">
        <v>0.72889300000000001</v>
      </c>
      <c r="Z99" s="19">
        <v>0.73562300000000003</v>
      </c>
      <c r="AA99" s="19">
        <v>0.74165099999999995</v>
      </c>
      <c r="AB99" s="19">
        <v>0.74758899999999995</v>
      </c>
      <c r="AC99" s="19">
        <v>0.75375199999999998</v>
      </c>
      <c r="AD99" s="19">
        <v>0.76012800000000003</v>
      </c>
      <c r="AE99" s="19">
        <v>0.76634500000000005</v>
      </c>
      <c r="AF99" s="19">
        <v>0.77256400000000003</v>
      </c>
      <c r="AG99" s="19">
        <v>0.77927400000000002</v>
      </c>
      <c r="AH99" s="19">
        <v>0.78552200000000005</v>
      </c>
      <c r="AI99" s="19">
        <v>0.79224600000000001</v>
      </c>
      <c r="AJ99" s="19">
        <v>0.79886199999999996</v>
      </c>
      <c r="AK99" s="15">
        <v>6.8529999999999997E-3</v>
      </c>
    </row>
    <row r="100" spans="1:37" ht="15" customHeight="1" x14ac:dyDescent="0.35">
      <c r="A100" s="10" t="s">
        <v>192</v>
      </c>
      <c r="B100" s="17" t="s">
        <v>91</v>
      </c>
      <c r="C100" s="19">
        <v>0.205288</v>
      </c>
      <c r="D100" s="19">
        <v>0.202622</v>
      </c>
      <c r="E100" s="19">
        <v>0.20034299999999999</v>
      </c>
      <c r="F100" s="19">
        <v>0.197881</v>
      </c>
      <c r="G100" s="19">
        <v>0.19441</v>
      </c>
      <c r="H100" s="19">
        <v>0.19125800000000001</v>
      </c>
      <c r="I100" s="19">
        <v>0.18848899999999999</v>
      </c>
      <c r="J100" s="19">
        <v>0.18659400000000001</v>
      </c>
      <c r="K100" s="19">
        <v>0.184193</v>
      </c>
      <c r="L100" s="19">
        <v>0.18191399999999999</v>
      </c>
      <c r="M100" s="19">
        <v>0.179815</v>
      </c>
      <c r="N100" s="19">
        <v>0.17796400000000001</v>
      </c>
      <c r="O100" s="19">
        <v>0.17671000000000001</v>
      </c>
      <c r="P100" s="19">
        <v>0.17540800000000001</v>
      </c>
      <c r="Q100" s="19">
        <v>0.17404</v>
      </c>
      <c r="R100" s="19">
        <v>0.172155</v>
      </c>
      <c r="S100" s="19">
        <v>0.17096800000000001</v>
      </c>
      <c r="T100" s="19">
        <v>0.16975299999999999</v>
      </c>
      <c r="U100" s="19">
        <v>0.16894700000000001</v>
      </c>
      <c r="V100" s="19">
        <v>0.16839000000000001</v>
      </c>
      <c r="W100" s="19">
        <v>0.16769200000000001</v>
      </c>
      <c r="X100" s="19">
        <v>0.16717299999999999</v>
      </c>
      <c r="Y100" s="19">
        <v>0.16681699999999999</v>
      </c>
      <c r="Z100" s="19">
        <v>0.16650000000000001</v>
      </c>
      <c r="AA100" s="19">
        <v>0.166241</v>
      </c>
      <c r="AB100" s="19">
        <v>0.166047</v>
      </c>
      <c r="AC100" s="19">
        <v>0.16602800000000001</v>
      </c>
      <c r="AD100" s="19">
        <v>0.166183</v>
      </c>
      <c r="AE100" s="19">
        <v>0.16650000000000001</v>
      </c>
      <c r="AF100" s="19">
        <v>0.16701099999999999</v>
      </c>
      <c r="AG100" s="19">
        <v>0.16777400000000001</v>
      </c>
      <c r="AH100" s="19">
        <v>0.16844200000000001</v>
      </c>
      <c r="AI100" s="19">
        <v>0.16918</v>
      </c>
      <c r="AJ100" s="19">
        <v>0.16983100000000001</v>
      </c>
      <c r="AK100" s="15">
        <v>-5.5019999999999999E-3</v>
      </c>
    </row>
    <row r="101" spans="1:37" ht="15" customHeight="1" x14ac:dyDescent="0.35">
      <c r="A101" s="10" t="s">
        <v>191</v>
      </c>
      <c r="B101" s="17" t="s">
        <v>92</v>
      </c>
      <c r="C101" s="19">
        <v>0.96812500000000001</v>
      </c>
      <c r="D101" s="19">
        <v>0.91801100000000002</v>
      </c>
      <c r="E101" s="19">
        <v>0.85865599999999997</v>
      </c>
      <c r="F101" s="19">
        <v>0.70123999999999997</v>
      </c>
      <c r="G101" s="19">
        <v>0.59775900000000004</v>
      </c>
      <c r="H101" s="19">
        <v>0.54852199999999995</v>
      </c>
      <c r="I101" s="19">
        <v>0.53685499999999997</v>
      </c>
      <c r="J101" s="19">
        <v>0.53139999999999998</v>
      </c>
      <c r="K101" s="19">
        <v>0.52617700000000001</v>
      </c>
      <c r="L101" s="19">
        <v>0.52129599999999998</v>
      </c>
      <c r="M101" s="19">
        <v>0.51860300000000004</v>
      </c>
      <c r="N101" s="19">
        <v>0.51756000000000002</v>
      </c>
      <c r="O101" s="19">
        <v>0.51832699999999998</v>
      </c>
      <c r="P101" s="19">
        <v>0.51449599999999995</v>
      </c>
      <c r="Q101" s="19">
        <v>0.51045200000000002</v>
      </c>
      <c r="R101" s="19">
        <v>0.50505800000000001</v>
      </c>
      <c r="S101" s="19">
        <v>0.50217199999999995</v>
      </c>
      <c r="T101" s="19">
        <v>0.49958200000000003</v>
      </c>
      <c r="U101" s="19">
        <v>0.49897200000000003</v>
      </c>
      <c r="V101" s="19">
        <v>0.49929600000000002</v>
      </c>
      <c r="W101" s="19">
        <v>0.49934000000000001</v>
      </c>
      <c r="X101" s="19">
        <v>0.50020299999999995</v>
      </c>
      <c r="Y101" s="19">
        <v>0.50187800000000005</v>
      </c>
      <c r="Z101" s="19">
        <v>0.49829499999999999</v>
      </c>
      <c r="AA101" s="19">
        <v>0.49508099999999999</v>
      </c>
      <c r="AB101" s="19">
        <v>0.49237399999999998</v>
      </c>
      <c r="AC101" s="19">
        <v>0.49020999999999998</v>
      </c>
      <c r="AD101" s="19">
        <v>0.48848599999999998</v>
      </c>
      <c r="AE101" s="19">
        <v>0.48689700000000002</v>
      </c>
      <c r="AF101" s="19">
        <v>0.48551100000000003</v>
      </c>
      <c r="AG101" s="19">
        <v>0.48463800000000001</v>
      </c>
      <c r="AH101" s="19">
        <v>0.48366300000000001</v>
      </c>
      <c r="AI101" s="19">
        <v>0.48314099999999999</v>
      </c>
      <c r="AJ101" s="19">
        <v>0.482707</v>
      </c>
      <c r="AK101" s="15">
        <v>-1.9886999999999998E-2</v>
      </c>
    </row>
    <row r="102" spans="1:37" ht="15" customHeight="1" x14ac:dyDescent="0.35">
      <c r="A102" s="10" t="s">
        <v>190</v>
      </c>
      <c r="B102" s="17" t="s">
        <v>93</v>
      </c>
      <c r="C102" s="19">
        <v>0.105298</v>
      </c>
      <c r="D102" s="19">
        <v>0.105221</v>
      </c>
      <c r="E102" s="19">
        <v>0.105347</v>
      </c>
      <c r="F102" s="19">
        <v>0.10528800000000001</v>
      </c>
      <c r="G102" s="19">
        <v>0.104661</v>
      </c>
      <c r="H102" s="19">
        <v>0.10417800000000001</v>
      </c>
      <c r="I102" s="19">
        <v>0.103895</v>
      </c>
      <c r="J102" s="19">
        <v>0.104099</v>
      </c>
      <c r="K102" s="19">
        <v>0.104029</v>
      </c>
      <c r="L102" s="19">
        <v>0.10402599999999999</v>
      </c>
      <c r="M102" s="19">
        <v>0.104113</v>
      </c>
      <c r="N102" s="19">
        <v>0.104293</v>
      </c>
      <c r="O102" s="19">
        <v>0.104781</v>
      </c>
      <c r="P102" s="19">
        <v>0.10524699999999999</v>
      </c>
      <c r="Q102" s="19">
        <v>0.10563500000000001</v>
      </c>
      <c r="R102" s="19">
        <v>0.10566</v>
      </c>
      <c r="S102" s="19">
        <v>0.10606599999999999</v>
      </c>
      <c r="T102" s="19">
        <v>0.10641100000000001</v>
      </c>
      <c r="U102" s="19">
        <v>0.106958</v>
      </c>
      <c r="V102" s="19">
        <v>0.107596</v>
      </c>
      <c r="W102" s="19">
        <v>0.108086</v>
      </c>
      <c r="X102" s="19">
        <v>0.108629</v>
      </c>
      <c r="Y102" s="19">
        <v>0.10921699999999999</v>
      </c>
      <c r="Z102" s="19">
        <v>0.109774</v>
      </c>
      <c r="AA102" s="19">
        <v>0.110294</v>
      </c>
      <c r="AB102" s="19">
        <v>0.11078499999999999</v>
      </c>
      <c r="AC102" s="19">
        <v>0.11131199999999999</v>
      </c>
      <c r="AD102" s="19">
        <v>0.111869</v>
      </c>
      <c r="AE102" s="19">
        <v>0.11244700000000001</v>
      </c>
      <c r="AF102" s="19">
        <v>0.113067</v>
      </c>
      <c r="AG102" s="19">
        <v>0.113787</v>
      </c>
      <c r="AH102" s="19">
        <v>0.114441</v>
      </c>
      <c r="AI102" s="19">
        <v>0.11514199999999999</v>
      </c>
      <c r="AJ102" s="19">
        <v>0.115785</v>
      </c>
      <c r="AK102" s="15">
        <v>2.9940000000000001E-3</v>
      </c>
    </row>
    <row r="103" spans="1:37" ht="15" customHeight="1" x14ac:dyDescent="0.35">
      <c r="A103" s="10" t="s">
        <v>189</v>
      </c>
      <c r="B103" s="17" t="s">
        <v>94</v>
      </c>
      <c r="C103" s="19">
        <v>7.4410000000000004E-2</v>
      </c>
      <c r="D103" s="19">
        <v>7.5038999999999995E-2</v>
      </c>
      <c r="E103" s="19">
        <v>7.5767000000000001E-2</v>
      </c>
      <c r="F103" s="19">
        <v>7.6384999999999995E-2</v>
      </c>
      <c r="G103" s="19">
        <v>7.6539999999999997E-2</v>
      </c>
      <c r="H103" s="19">
        <v>7.6751E-2</v>
      </c>
      <c r="I103" s="19">
        <v>7.7076000000000006E-2</v>
      </c>
      <c r="J103" s="19">
        <v>7.7725000000000002E-2</v>
      </c>
      <c r="K103" s="19">
        <v>7.8132999999999994E-2</v>
      </c>
      <c r="L103" s="19">
        <v>7.8551999999999997E-2</v>
      </c>
      <c r="M103" s="19">
        <v>7.8992999999999994E-2</v>
      </c>
      <c r="N103" s="19">
        <v>7.9587000000000005E-2</v>
      </c>
      <c r="O103" s="19">
        <v>8.0499000000000001E-2</v>
      </c>
      <c r="P103" s="19">
        <v>8.1436999999999996E-2</v>
      </c>
      <c r="Q103" s="19">
        <v>8.2399E-2</v>
      </c>
      <c r="R103" s="19">
        <v>8.3164000000000002E-2</v>
      </c>
      <c r="S103" s="19">
        <v>8.4320000000000006E-2</v>
      </c>
      <c r="T103" s="19">
        <v>8.5521E-2</v>
      </c>
      <c r="U103" s="19">
        <v>8.6867E-2</v>
      </c>
      <c r="V103" s="19">
        <v>8.8274000000000005E-2</v>
      </c>
      <c r="W103" s="19">
        <v>8.9545E-2</v>
      </c>
      <c r="X103" s="19">
        <v>9.0847999999999998E-2</v>
      </c>
      <c r="Y103" s="19">
        <v>9.2177999999999996E-2</v>
      </c>
      <c r="Z103" s="19">
        <v>9.3469999999999998E-2</v>
      </c>
      <c r="AA103" s="19">
        <v>9.4718999999999998E-2</v>
      </c>
      <c r="AB103" s="19">
        <v>9.5932000000000003E-2</v>
      </c>
      <c r="AC103" s="19">
        <v>9.7165000000000001E-2</v>
      </c>
      <c r="AD103" s="19">
        <v>9.8411999999999999E-2</v>
      </c>
      <c r="AE103" s="19">
        <v>9.9666000000000005E-2</v>
      </c>
      <c r="AF103" s="19">
        <v>0.100948</v>
      </c>
      <c r="AG103" s="19">
        <v>0.102309</v>
      </c>
      <c r="AH103" s="19">
        <v>0.103605</v>
      </c>
      <c r="AI103" s="19">
        <v>0.104936</v>
      </c>
      <c r="AJ103" s="19">
        <v>0.10620499999999999</v>
      </c>
      <c r="AK103" s="15">
        <v>1.0914E-2</v>
      </c>
    </row>
    <row r="104" spans="1:37" ht="15" customHeight="1" x14ac:dyDescent="0.35">
      <c r="A104" s="10" t="s">
        <v>188</v>
      </c>
      <c r="B104" s="17" t="s">
        <v>95</v>
      </c>
      <c r="C104" s="19">
        <v>0.64363999999999999</v>
      </c>
      <c r="D104" s="19">
        <v>0.62643199999999999</v>
      </c>
      <c r="E104" s="19">
        <v>0.61109199999999997</v>
      </c>
      <c r="F104" s="19">
        <v>0.59506999999999999</v>
      </c>
      <c r="G104" s="19">
        <v>0.57670699999999997</v>
      </c>
      <c r="H104" s="19">
        <v>0.56091299999999999</v>
      </c>
      <c r="I104" s="19">
        <v>0.54794200000000004</v>
      </c>
      <c r="J104" s="19">
        <v>0.539072</v>
      </c>
      <c r="K104" s="19">
        <v>0.53054299999999999</v>
      </c>
      <c r="L104" s="19">
        <v>0.52448499999999998</v>
      </c>
      <c r="M104" s="19">
        <v>0.52149100000000004</v>
      </c>
      <c r="N104" s="19">
        <v>0.52118699999999996</v>
      </c>
      <c r="O104" s="19">
        <v>0.52440399999999998</v>
      </c>
      <c r="P104" s="19">
        <v>0.52871400000000002</v>
      </c>
      <c r="Q104" s="19">
        <v>0.53401600000000005</v>
      </c>
      <c r="R104" s="19">
        <v>0.53847900000000004</v>
      </c>
      <c r="S104" s="19">
        <v>0.54596599999999995</v>
      </c>
      <c r="T104" s="19">
        <v>0.55399399999999999</v>
      </c>
      <c r="U104" s="19">
        <v>0.56392299999999995</v>
      </c>
      <c r="V104" s="19">
        <v>0.57475900000000002</v>
      </c>
      <c r="W104" s="19">
        <v>0.58475500000000002</v>
      </c>
      <c r="X104" s="19">
        <v>0.59501300000000001</v>
      </c>
      <c r="Y104" s="19">
        <v>0.60525700000000004</v>
      </c>
      <c r="Z104" s="19">
        <v>0.61489799999999994</v>
      </c>
      <c r="AA104" s="19">
        <v>0.62266299999999997</v>
      </c>
      <c r="AB104" s="19">
        <v>0.62904899999999997</v>
      </c>
      <c r="AC104" s="19">
        <v>0.63489099999999998</v>
      </c>
      <c r="AD104" s="19">
        <v>0.640764</v>
      </c>
      <c r="AE104" s="19">
        <v>0.64635100000000001</v>
      </c>
      <c r="AF104" s="19">
        <v>0.65173099999999995</v>
      </c>
      <c r="AG104" s="19">
        <v>0.65738600000000003</v>
      </c>
      <c r="AH104" s="19">
        <v>0.66244199999999998</v>
      </c>
      <c r="AI104" s="19">
        <v>0.66768000000000005</v>
      </c>
      <c r="AJ104" s="19">
        <v>0.67262999999999995</v>
      </c>
      <c r="AK104" s="15">
        <v>2.2260000000000001E-3</v>
      </c>
    </row>
    <row r="105" spans="1:37" ht="15" customHeight="1" x14ac:dyDescent="0.35">
      <c r="A105" s="10" t="s">
        <v>187</v>
      </c>
      <c r="B105" s="17" t="s">
        <v>96</v>
      </c>
      <c r="C105" s="19">
        <v>0.27652199999999999</v>
      </c>
      <c r="D105" s="19">
        <v>0.26601900000000001</v>
      </c>
      <c r="E105" s="19">
        <v>0.25639800000000001</v>
      </c>
      <c r="F105" s="19">
        <v>0.24651899999999999</v>
      </c>
      <c r="G105" s="19">
        <v>0.235678</v>
      </c>
      <c r="H105" s="19">
        <v>0.22580800000000001</v>
      </c>
      <c r="I105" s="19">
        <v>0.21698700000000001</v>
      </c>
      <c r="J105" s="19">
        <v>0.20967</v>
      </c>
      <c r="K105" s="19">
        <v>0.20228699999999999</v>
      </c>
      <c r="L105" s="19">
        <v>0.19567200000000001</v>
      </c>
      <c r="M105" s="19">
        <v>0.189967</v>
      </c>
      <c r="N105" s="19">
        <v>0.185004</v>
      </c>
      <c r="O105" s="19">
        <v>0.181002</v>
      </c>
      <c r="P105" s="19">
        <v>0.17705099999999999</v>
      </c>
      <c r="Q105" s="19">
        <v>0.17311399999999999</v>
      </c>
      <c r="R105" s="19">
        <v>0.16862199999999999</v>
      </c>
      <c r="S105" s="19">
        <v>0.164775</v>
      </c>
      <c r="T105" s="19">
        <v>0.16078200000000001</v>
      </c>
      <c r="U105" s="19">
        <v>0.15701300000000001</v>
      </c>
      <c r="V105" s="19">
        <v>0.15315999999999999</v>
      </c>
      <c r="W105" s="19">
        <v>0.14915500000000001</v>
      </c>
      <c r="X105" s="19">
        <v>0.14535200000000001</v>
      </c>
      <c r="Y105" s="19">
        <v>0.14169200000000001</v>
      </c>
      <c r="Z105" s="19">
        <v>0.13808200000000001</v>
      </c>
      <c r="AA105" s="19">
        <v>0.13430700000000001</v>
      </c>
      <c r="AB105" s="19">
        <v>0.130468</v>
      </c>
      <c r="AC105" s="19">
        <v>0.12665100000000001</v>
      </c>
      <c r="AD105" s="19">
        <v>0.122821</v>
      </c>
      <c r="AE105" s="19">
        <v>0.118863</v>
      </c>
      <c r="AF105" s="19">
        <v>0.11477</v>
      </c>
      <c r="AG105" s="19">
        <v>0.110582</v>
      </c>
      <c r="AH105" s="19">
        <v>0.10614700000000001</v>
      </c>
      <c r="AI105" s="19">
        <v>0.101496</v>
      </c>
      <c r="AJ105" s="19">
        <v>9.6542000000000003E-2</v>
      </c>
      <c r="AK105" s="15">
        <v>-3.1178000000000001E-2</v>
      </c>
    </row>
    <row r="106" spans="1:37" ht="15" customHeight="1" x14ac:dyDescent="0.35">
      <c r="A106" s="10" t="s">
        <v>186</v>
      </c>
      <c r="B106" s="17" t="s">
        <v>97</v>
      </c>
      <c r="C106" s="19">
        <v>0.20338800000000001</v>
      </c>
      <c r="D106" s="19">
        <v>0.25422699999999998</v>
      </c>
      <c r="E106" s="19">
        <v>0.243037</v>
      </c>
      <c r="F106" s="19">
        <v>0.22769800000000001</v>
      </c>
      <c r="G106" s="19">
        <v>0.22461100000000001</v>
      </c>
      <c r="H106" s="19">
        <v>0.221911</v>
      </c>
      <c r="I106" s="19">
        <v>0.21962400000000001</v>
      </c>
      <c r="J106" s="19">
        <v>0.21826799999999999</v>
      </c>
      <c r="K106" s="19">
        <v>0.21634900000000001</v>
      </c>
      <c r="L106" s="19">
        <v>0.21469199999999999</v>
      </c>
      <c r="M106" s="19">
        <v>0.21357499999999999</v>
      </c>
      <c r="N106" s="19">
        <v>0.21259400000000001</v>
      </c>
      <c r="O106" s="19">
        <v>0.21190400000000001</v>
      </c>
      <c r="P106" s="19">
        <v>0.21088299999999999</v>
      </c>
      <c r="Q106" s="19">
        <v>0.20945900000000001</v>
      </c>
      <c r="R106" s="19">
        <v>0.20689399999999999</v>
      </c>
      <c r="S106" s="19">
        <v>0.20449000000000001</v>
      </c>
      <c r="T106" s="19">
        <v>0.20153799999999999</v>
      </c>
      <c r="U106" s="19">
        <v>0.19861799999999999</v>
      </c>
      <c r="V106" s="19">
        <v>0.195574</v>
      </c>
      <c r="W106" s="19">
        <v>0.192049</v>
      </c>
      <c r="X106" s="19">
        <v>0.18842100000000001</v>
      </c>
      <c r="Y106" s="19">
        <v>0.18485199999999999</v>
      </c>
      <c r="Z106" s="19">
        <v>0.181259</v>
      </c>
      <c r="AA106" s="19">
        <v>0.17780599999999999</v>
      </c>
      <c r="AB106" s="19">
        <v>0.17446500000000001</v>
      </c>
      <c r="AC106" s="19">
        <v>0.171378</v>
      </c>
      <c r="AD106" s="19">
        <v>0.16858899999999999</v>
      </c>
      <c r="AE106" s="19">
        <v>0.16609499999999999</v>
      </c>
      <c r="AF106" s="19">
        <v>0.16394800000000001</v>
      </c>
      <c r="AG106" s="19">
        <v>0.16219500000000001</v>
      </c>
      <c r="AH106" s="19">
        <v>0.16059399999999999</v>
      </c>
      <c r="AI106" s="19">
        <v>0.15926699999999999</v>
      </c>
      <c r="AJ106" s="19">
        <v>0.158166</v>
      </c>
      <c r="AK106" s="15">
        <v>-1.4721E-2</v>
      </c>
    </row>
    <row r="107" spans="1:37" ht="15" customHeight="1" x14ac:dyDescent="0.35">
      <c r="A107" s="10" t="s">
        <v>185</v>
      </c>
      <c r="B107" s="17" t="s">
        <v>355</v>
      </c>
      <c r="C107" s="19">
        <v>5.0102549999999999</v>
      </c>
      <c r="D107" s="19">
        <v>4.9311790000000002</v>
      </c>
      <c r="E107" s="19">
        <v>5.2398090000000002</v>
      </c>
      <c r="F107" s="19">
        <v>5.277882</v>
      </c>
      <c r="G107" s="19">
        <v>5.2268850000000002</v>
      </c>
      <c r="H107" s="19">
        <v>5.177746</v>
      </c>
      <c r="I107" s="19">
        <v>5.1361850000000002</v>
      </c>
      <c r="J107" s="19">
        <v>5.1157539999999999</v>
      </c>
      <c r="K107" s="19">
        <v>5.0828230000000003</v>
      </c>
      <c r="L107" s="19">
        <v>5.0840569999999996</v>
      </c>
      <c r="M107" s="19">
        <v>5.0905009999999997</v>
      </c>
      <c r="N107" s="19">
        <v>5.1122350000000001</v>
      </c>
      <c r="O107" s="19">
        <v>5.1423769999999998</v>
      </c>
      <c r="P107" s="19">
        <v>5.1675760000000004</v>
      </c>
      <c r="Q107" s="19">
        <v>5.1913729999999996</v>
      </c>
      <c r="R107" s="19">
        <v>5.1967350000000003</v>
      </c>
      <c r="S107" s="19">
        <v>5.2188239999999997</v>
      </c>
      <c r="T107" s="19">
        <v>5.2479399999999998</v>
      </c>
      <c r="U107" s="19">
        <v>5.2839289999999997</v>
      </c>
      <c r="V107" s="19">
        <v>5.3233350000000002</v>
      </c>
      <c r="W107" s="19">
        <v>5.3552970000000002</v>
      </c>
      <c r="X107" s="19">
        <v>5.3911280000000001</v>
      </c>
      <c r="Y107" s="19">
        <v>5.4304290000000002</v>
      </c>
      <c r="Z107" s="19">
        <v>5.4707429999999997</v>
      </c>
      <c r="AA107" s="19">
        <v>5.5062620000000004</v>
      </c>
      <c r="AB107" s="19">
        <v>5.5415469999999996</v>
      </c>
      <c r="AC107" s="19">
        <v>5.5791190000000004</v>
      </c>
      <c r="AD107" s="19">
        <v>5.6184950000000002</v>
      </c>
      <c r="AE107" s="19">
        <v>5.6575949999999997</v>
      </c>
      <c r="AF107" s="19">
        <v>5.6973589999999996</v>
      </c>
      <c r="AG107" s="19">
        <v>5.7409670000000004</v>
      </c>
      <c r="AH107" s="19">
        <v>5.7806870000000004</v>
      </c>
      <c r="AI107" s="19">
        <v>5.8219289999999999</v>
      </c>
      <c r="AJ107" s="19">
        <v>5.8593140000000004</v>
      </c>
      <c r="AK107" s="15">
        <v>5.4039999999999999E-3</v>
      </c>
    </row>
    <row r="108" spans="1:37" ht="15" customHeight="1" x14ac:dyDescent="0.35">
      <c r="A108" s="10" t="s">
        <v>184</v>
      </c>
      <c r="B108" s="14" t="s">
        <v>99</v>
      </c>
      <c r="C108" s="18">
        <v>19.873881999999998</v>
      </c>
      <c r="D108" s="18">
        <v>21.125067000000001</v>
      </c>
      <c r="E108" s="18">
        <v>20.773181999999998</v>
      </c>
      <c r="F108" s="18">
        <v>20.426414000000001</v>
      </c>
      <c r="G108" s="18">
        <v>20.114977</v>
      </c>
      <c r="H108" s="18">
        <v>19.870365</v>
      </c>
      <c r="I108" s="18">
        <v>19.675757999999998</v>
      </c>
      <c r="J108" s="18">
        <v>19.542444</v>
      </c>
      <c r="K108" s="18">
        <v>19.374561</v>
      </c>
      <c r="L108" s="18">
        <v>19.255797999999999</v>
      </c>
      <c r="M108" s="18">
        <v>19.172294999999998</v>
      </c>
      <c r="N108" s="18">
        <v>19.124395</v>
      </c>
      <c r="O108" s="18">
        <v>19.115288</v>
      </c>
      <c r="P108" s="18">
        <v>19.097624</v>
      </c>
      <c r="Q108" s="18">
        <v>19.079675999999999</v>
      </c>
      <c r="R108" s="18">
        <v>19.014241999999999</v>
      </c>
      <c r="S108" s="18">
        <v>18.999881999999999</v>
      </c>
      <c r="T108" s="18">
        <v>18.995304000000001</v>
      </c>
      <c r="U108" s="18">
        <v>19.020992</v>
      </c>
      <c r="V108" s="18">
        <v>19.061793999999999</v>
      </c>
      <c r="W108" s="18">
        <v>19.086334000000001</v>
      </c>
      <c r="X108" s="18">
        <v>19.122902</v>
      </c>
      <c r="Y108" s="18">
        <v>19.17041</v>
      </c>
      <c r="Z108" s="18">
        <v>19.214690999999998</v>
      </c>
      <c r="AA108" s="18">
        <v>19.248123</v>
      </c>
      <c r="AB108" s="18">
        <v>19.283321000000001</v>
      </c>
      <c r="AC108" s="18">
        <v>19.323395000000001</v>
      </c>
      <c r="AD108" s="18">
        <v>19.368908000000001</v>
      </c>
      <c r="AE108" s="18">
        <v>19.413703999999999</v>
      </c>
      <c r="AF108" s="18">
        <v>19.462612</v>
      </c>
      <c r="AG108" s="18">
        <v>19.520537999999998</v>
      </c>
      <c r="AH108" s="18">
        <v>19.569721000000001</v>
      </c>
      <c r="AI108" s="18">
        <v>19.623463000000001</v>
      </c>
      <c r="AJ108" s="18">
        <v>19.674419</v>
      </c>
      <c r="AK108" s="12">
        <v>-2.2209999999999999E-3</v>
      </c>
    </row>
    <row r="109" spans="1:37" ht="15" customHeight="1" x14ac:dyDescent="0.35">
      <c r="A109" s="10" t="s">
        <v>183</v>
      </c>
    </row>
    <row r="110" spans="1:37" ht="15" customHeight="1" x14ac:dyDescent="0.35">
      <c r="B110" s="14" t="s">
        <v>356</v>
      </c>
    </row>
    <row r="111" spans="1:37" ht="15" customHeight="1" x14ac:dyDescent="0.35">
      <c r="B111" s="17" t="s">
        <v>100</v>
      </c>
      <c r="C111" s="19">
        <v>3.2333000000000001E-2</v>
      </c>
      <c r="D111" s="19">
        <v>4.3832999999999997E-2</v>
      </c>
      <c r="E111" s="19">
        <v>4.2453999999999999E-2</v>
      </c>
      <c r="F111" s="19">
        <v>4.3450999999999997E-2</v>
      </c>
      <c r="G111" s="19">
        <v>4.5648000000000001E-2</v>
      </c>
      <c r="H111" s="19">
        <v>4.7236E-2</v>
      </c>
      <c r="I111" s="19">
        <v>4.8620999999999998E-2</v>
      </c>
      <c r="J111" s="19">
        <v>4.9979000000000003E-2</v>
      </c>
      <c r="K111" s="19">
        <v>5.1610000000000003E-2</v>
      </c>
      <c r="L111" s="19">
        <v>5.3137999999999998E-2</v>
      </c>
      <c r="M111" s="19">
        <v>5.4635000000000003E-2</v>
      </c>
      <c r="N111" s="19">
        <v>5.6219999999999999E-2</v>
      </c>
      <c r="O111" s="19">
        <v>5.7915000000000001E-2</v>
      </c>
      <c r="P111" s="19">
        <v>5.9762999999999997E-2</v>
      </c>
      <c r="Q111" s="19">
        <v>6.1637999999999998E-2</v>
      </c>
      <c r="R111" s="19">
        <v>6.3438999999999995E-2</v>
      </c>
      <c r="S111" s="19">
        <v>6.4888000000000001E-2</v>
      </c>
      <c r="T111" s="19">
        <v>6.6781999999999994E-2</v>
      </c>
      <c r="U111" s="19">
        <v>6.8482000000000001E-2</v>
      </c>
      <c r="V111" s="19">
        <v>7.0467000000000002E-2</v>
      </c>
      <c r="W111" s="19">
        <v>7.2356000000000004E-2</v>
      </c>
      <c r="X111" s="19">
        <v>7.4126999999999998E-2</v>
      </c>
      <c r="Y111" s="19">
        <v>7.6034000000000004E-2</v>
      </c>
      <c r="Z111" s="19">
        <v>7.8079999999999997E-2</v>
      </c>
      <c r="AA111" s="19">
        <v>8.0134999999999998E-2</v>
      </c>
      <c r="AB111" s="19">
        <v>8.2236000000000004E-2</v>
      </c>
      <c r="AC111" s="19">
        <v>8.4181000000000006E-2</v>
      </c>
      <c r="AD111" s="19">
        <v>8.6277000000000006E-2</v>
      </c>
      <c r="AE111" s="19">
        <v>8.8452000000000003E-2</v>
      </c>
      <c r="AF111" s="19">
        <v>9.0756000000000003E-2</v>
      </c>
      <c r="AG111" s="19">
        <v>9.3149999999999997E-2</v>
      </c>
      <c r="AH111" s="19">
        <v>9.5658000000000007E-2</v>
      </c>
      <c r="AI111" s="19">
        <v>9.7933000000000006E-2</v>
      </c>
      <c r="AJ111" s="19">
        <v>0.10011299999999999</v>
      </c>
      <c r="AK111" s="15">
        <v>2.6145000000000002E-2</v>
      </c>
    </row>
    <row r="112" spans="1:37" ht="15" customHeight="1" x14ac:dyDescent="0.35">
      <c r="A112" s="10" t="s">
        <v>182</v>
      </c>
      <c r="B112" s="17" t="s">
        <v>101</v>
      </c>
      <c r="C112" s="19">
        <v>2.1384E-2</v>
      </c>
      <c r="D112" s="19">
        <v>2.9434999999999999E-2</v>
      </c>
      <c r="E112" s="19">
        <v>3.6990000000000002E-2</v>
      </c>
      <c r="F112" s="19">
        <v>4.2460999999999999E-2</v>
      </c>
      <c r="G112" s="19">
        <v>4.5676000000000001E-2</v>
      </c>
      <c r="H112" s="19">
        <v>4.5090999999999999E-2</v>
      </c>
      <c r="I112" s="19">
        <v>4.4859999999999997E-2</v>
      </c>
      <c r="J112" s="19">
        <v>4.4794E-2</v>
      </c>
      <c r="K112" s="19">
        <v>4.5038000000000002E-2</v>
      </c>
      <c r="L112" s="19">
        <v>4.4669E-2</v>
      </c>
      <c r="M112" s="19">
        <v>4.4277999999999998E-2</v>
      </c>
      <c r="N112" s="19">
        <v>4.4320999999999999E-2</v>
      </c>
      <c r="O112" s="19">
        <v>4.4375999999999999E-2</v>
      </c>
      <c r="P112" s="19">
        <v>4.4575999999999998E-2</v>
      </c>
      <c r="Q112" s="19">
        <v>4.4742999999999998E-2</v>
      </c>
      <c r="R112" s="19">
        <v>4.4781000000000001E-2</v>
      </c>
      <c r="S112" s="19">
        <v>4.4597999999999999E-2</v>
      </c>
      <c r="T112" s="19">
        <v>4.478E-2</v>
      </c>
      <c r="U112" s="19">
        <v>4.4809000000000002E-2</v>
      </c>
      <c r="V112" s="19">
        <v>4.5009E-2</v>
      </c>
      <c r="W112" s="19">
        <v>4.5379999999999997E-2</v>
      </c>
      <c r="X112" s="19">
        <v>4.5387999999999998E-2</v>
      </c>
      <c r="Y112" s="19">
        <v>4.5554999999999998E-2</v>
      </c>
      <c r="Z112" s="19">
        <v>4.5689E-2</v>
      </c>
      <c r="AA112" s="19">
        <v>4.5851999999999997E-2</v>
      </c>
      <c r="AB112" s="19">
        <v>4.6081999999999998E-2</v>
      </c>
      <c r="AC112" s="19">
        <v>4.6189000000000001E-2</v>
      </c>
      <c r="AD112" s="19">
        <v>4.6370000000000001E-2</v>
      </c>
      <c r="AE112" s="19">
        <v>4.6545999999999997E-2</v>
      </c>
      <c r="AF112" s="19">
        <v>4.6685999999999998E-2</v>
      </c>
      <c r="AG112" s="19">
        <v>4.6744000000000001E-2</v>
      </c>
      <c r="AH112" s="19">
        <v>4.6977999999999999E-2</v>
      </c>
      <c r="AI112" s="19">
        <v>4.7164999999999999E-2</v>
      </c>
      <c r="AJ112" s="19">
        <v>4.7286000000000002E-2</v>
      </c>
      <c r="AK112" s="15">
        <v>1.4924E-2</v>
      </c>
    </row>
    <row r="113" spans="1:37" ht="15" customHeight="1" x14ac:dyDescent="0.35">
      <c r="A113" s="10" t="s">
        <v>181</v>
      </c>
      <c r="B113" s="17" t="s">
        <v>38</v>
      </c>
      <c r="C113" s="19">
        <v>0.12917999999999999</v>
      </c>
      <c r="D113" s="19">
        <v>0.15629999999999999</v>
      </c>
      <c r="E113" s="19">
        <v>0.18193999999999999</v>
      </c>
      <c r="F113" s="19">
        <v>0.208704</v>
      </c>
      <c r="G113" s="19">
        <v>0.233128</v>
      </c>
      <c r="H113" s="19">
        <v>0.25242999999999999</v>
      </c>
      <c r="I113" s="19">
        <v>0.27452900000000002</v>
      </c>
      <c r="J113" s="19">
        <v>0.297456</v>
      </c>
      <c r="K113" s="19">
        <v>0.32507200000000003</v>
      </c>
      <c r="L113" s="19">
        <v>0.34793400000000002</v>
      </c>
      <c r="M113" s="19">
        <v>0.37087399999999998</v>
      </c>
      <c r="N113" s="19">
        <v>0.39983400000000002</v>
      </c>
      <c r="O113" s="19">
        <v>0.42922900000000003</v>
      </c>
      <c r="P113" s="19">
        <v>0.46044099999999999</v>
      </c>
      <c r="Q113" s="19">
        <v>0.494087</v>
      </c>
      <c r="R113" s="19">
        <v>0.52671999999999997</v>
      </c>
      <c r="S113" s="19">
        <v>0.55863399999999996</v>
      </c>
      <c r="T113" s="19">
        <v>0.59659300000000004</v>
      </c>
      <c r="U113" s="19">
        <v>0.63422000000000001</v>
      </c>
      <c r="V113" s="19">
        <v>0.675238</v>
      </c>
      <c r="W113" s="19">
        <v>0.72333899999999995</v>
      </c>
      <c r="X113" s="19">
        <v>0.76496299999999995</v>
      </c>
      <c r="Y113" s="19">
        <v>0.81176499999999996</v>
      </c>
      <c r="Z113" s="19">
        <v>0.85932799999999998</v>
      </c>
      <c r="AA113" s="19">
        <v>0.90866800000000003</v>
      </c>
      <c r="AB113" s="19">
        <v>0.96184999999999998</v>
      </c>
      <c r="AC113" s="19">
        <v>1.0152620000000001</v>
      </c>
      <c r="AD113" s="19">
        <v>1.071615</v>
      </c>
      <c r="AE113" s="19">
        <v>1.1304380000000001</v>
      </c>
      <c r="AF113" s="19">
        <v>1.1903600000000001</v>
      </c>
      <c r="AG113" s="19">
        <v>1.2505379999999999</v>
      </c>
      <c r="AH113" s="19">
        <v>1.319585</v>
      </c>
      <c r="AI113" s="19">
        <v>1.3901600000000001</v>
      </c>
      <c r="AJ113" s="19">
        <v>1.4641679999999999</v>
      </c>
      <c r="AK113" s="15">
        <v>7.2416999999999995E-2</v>
      </c>
    </row>
    <row r="114" spans="1:37" ht="15" customHeight="1" x14ac:dyDescent="0.35">
      <c r="A114" s="10" t="s">
        <v>180</v>
      </c>
      <c r="B114" s="17" t="s">
        <v>39</v>
      </c>
      <c r="C114" s="19">
        <v>3.3500000000000001E-4</v>
      </c>
      <c r="D114" s="19">
        <v>3.4099999999999999E-4</v>
      </c>
      <c r="E114" s="19">
        <v>3.4299999999999999E-4</v>
      </c>
      <c r="F114" s="19">
        <v>3.48E-4</v>
      </c>
      <c r="G114" s="19">
        <v>3.5199999999999999E-4</v>
      </c>
      <c r="H114" s="19">
        <v>3.4699999999999998E-4</v>
      </c>
      <c r="I114" s="19">
        <v>3.4200000000000002E-4</v>
      </c>
      <c r="J114" s="19">
        <v>3.39E-4</v>
      </c>
      <c r="K114" s="19">
        <v>3.3700000000000001E-4</v>
      </c>
      <c r="L114" s="19">
        <v>3.3500000000000001E-4</v>
      </c>
      <c r="M114" s="19">
        <v>3.3300000000000002E-4</v>
      </c>
      <c r="N114" s="19">
        <v>3.3199999999999999E-4</v>
      </c>
      <c r="O114" s="19">
        <v>3.3100000000000002E-4</v>
      </c>
      <c r="P114" s="19">
        <v>3.3E-4</v>
      </c>
      <c r="Q114" s="19">
        <v>3.2899999999999997E-4</v>
      </c>
      <c r="R114" s="19">
        <v>4.0299999999999998E-4</v>
      </c>
      <c r="S114" s="19">
        <v>4.9399999999999997E-4</v>
      </c>
      <c r="T114" s="19">
        <v>6.0099999999999997E-4</v>
      </c>
      <c r="U114" s="19">
        <v>7.1599999999999995E-4</v>
      </c>
      <c r="V114" s="19">
        <v>8.4199999999999998E-4</v>
      </c>
      <c r="W114" s="19">
        <v>9.859999999999999E-4</v>
      </c>
      <c r="X114" s="19">
        <v>1.119E-3</v>
      </c>
      <c r="Y114" s="19">
        <v>1.2639999999999999E-3</v>
      </c>
      <c r="Z114" s="19">
        <v>1.4120000000000001E-3</v>
      </c>
      <c r="AA114" s="19">
        <v>1.5690000000000001E-3</v>
      </c>
      <c r="AB114" s="19">
        <v>1.74E-3</v>
      </c>
      <c r="AC114" s="19">
        <v>1.9070000000000001E-3</v>
      </c>
      <c r="AD114" s="19">
        <v>2.085E-3</v>
      </c>
      <c r="AE114" s="19">
        <v>2.2690000000000002E-3</v>
      </c>
      <c r="AF114" s="19">
        <v>2.4659999999999999E-3</v>
      </c>
      <c r="AG114" s="19">
        <v>2.653E-3</v>
      </c>
      <c r="AH114" s="19">
        <v>2.8700000000000002E-3</v>
      </c>
      <c r="AI114" s="19">
        <v>3.0839999999999999E-3</v>
      </c>
      <c r="AJ114" s="19">
        <v>3.3050000000000002E-3</v>
      </c>
      <c r="AK114" s="15">
        <v>7.3528999999999997E-2</v>
      </c>
    </row>
    <row r="115" spans="1:37" ht="15" customHeight="1" x14ac:dyDescent="0.35">
      <c r="A115" s="10" t="s">
        <v>179</v>
      </c>
      <c r="B115" s="14" t="s">
        <v>40</v>
      </c>
      <c r="C115" s="18">
        <v>0.18323200000000001</v>
      </c>
      <c r="D115" s="18">
        <v>0.229909</v>
      </c>
      <c r="E115" s="18">
        <v>0.26172699999999999</v>
      </c>
      <c r="F115" s="18">
        <v>0.29496499999999998</v>
      </c>
      <c r="G115" s="18">
        <v>0.32480500000000001</v>
      </c>
      <c r="H115" s="18">
        <v>0.34510400000000002</v>
      </c>
      <c r="I115" s="18">
        <v>0.36835099999999998</v>
      </c>
      <c r="J115" s="18">
        <v>0.392567</v>
      </c>
      <c r="K115" s="18">
        <v>0.42205700000000002</v>
      </c>
      <c r="L115" s="18">
        <v>0.44607599999999997</v>
      </c>
      <c r="M115" s="18">
        <v>0.47012100000000001</v>
      </c>
      <c r="N115" s="18">
        <v>0.50070700000000001</v>
      </c>
      <c r="O115" s="18">
        <v>0.53185000000000004</v>
      </c>
      <c r="P115" s="18">
        <v>0.56511</v>
      </c>
      <c r="Q115" s="18">
        <v>0.60079800000000005</v>
      </c>
      <c r="R115" s="18">
        <v>0.63534199999999996</v>
      </c>
      <c r="S115" s="18">
        <v>0.66861300000000001</v>
      </c>
      <c r="T115" s="18">
        <v>0.70875600000000005</v>
      </c>
      <c r="U115" s="18">
        <v>0.74822699999999998</v>
      </c>
      <c r="V115" s="18">
        <v>0.79155600000000004</v>
      </c>
      <c r="W115" s="18">
        <v>0.84206099999999995</v>
      </c>
      <c r="X115" s="18">
        <v>0.885598</v>
      </c>
      <c r="Y115" s="18">
        <v>0.93461899999999998</v>
      </c>
      <c r="Z115" s="18">
        <v>0.98450899999999997</v>
      </c>
      <c r="AA115" s="18">
        <v>1.036224</v>
      </c>
      <c r="AB115" s="18">
        <v>1.0919080000000001</v>
      </c>
      <c r="AC115" s="18">
        <v>1.1475390000000001</v>
      </c>
      <c r="AD115" s="18">
        <v>1.2063470000000001</v>
      </c>
      <c r="AE115" s="18">
        <v>1.2677039999999999</v>
      </c>
      <c r="AF115" s="18">
        <v>1.3302670000000001</v>
      </c>
      <c r="AG115" s="18">
        <v>1.393086</v>
      </c>
      <c r="AH115" s="18">
        <v>1.4650909999999999</v>
      </c>
      <c r="AI115" s="18">
        <v>1.5383420000000001</v>
      </c>
      <c r="AJ115" s="18">
        <v>1.6148720000000001</v>
      </c>
      <c r="AK115" s="12">
        <v>6.2810000000000005E-2</v>
      </c>
    </row>
    <row r="116" spans="1:37" ht="15" customHeight="1" x14ac:dyDescent="0.35">
      <c r="A116" s="10" t="s">
        <v>178</v>
      </c>
    </row>
    <row r="117" spans="1:37" ht="15" customHeight="1" x14ac:dyDescent="0.35">
      <c r="B117" s="14" t="s">
        <v>41</v>
      </c>
    </row>
    <row r="118" spans="1:37" ht="15" customHeight="1" x14ac:dyDescent="0.35">
      <c r="B118" s="17" t="s">
        <v>42</v>
      </c>
      <c r="C118" s="16">
        <v>6051</v>
      </c>
      <c r="D118" s="16">
        <v>6196</v>
      </c>
      <c r="E118" s="16">
        <v>6328</v>
      </c>
      <c r="F118" s="16">
        <v>6093</v>
      </c>
      <c r="G118" s="16">
        <v>6074</v>
      </c>
      <c r="H118" s="16">
        <v>6055</v>
      </c>
      <c r="I118" s="16">
        <v>6035</v>
      </c>
      <c r="J118" s="16">
        <v>6016</v>
      </c>
      <c r="K118" s="16">
        <v>5997</v>
      </c>
      <c r="L118" s="16">
        <v>5977</v>
      </c>
      <c r="M118" s="16">
        <v>5958</v>
      </c>
      <c r="N118" s="16">
        <v>5938</v>
      </c>
      <c r="O118" s="16">
        <v>5918</v>
      </c>
      <c r="P118" s="16">
        <v>5899</v>
      </c>
      <c r="Q118" s="16">
        <v>5879</v>
      </c>
      <c r="R118" s="16">
        <v>5860</v>
      </c>
      <c r="S118" s="16">
        <v>5840</v>
      </c>
      <c r="T118" s="16">
        <v>5820</v>
      </c>
      <c r="U118" s="16">
        <v>5801</v>
      </c>
      <c r="V118" s="16">
        <v>5781</v>
      </c>
      <c r="W118" s="16">
        <v>5761</v>
      </c>
      <c r="X118" s="16">
        <v>5741</v>
      </c>
      <c r="Y118" s="16">
        <v>5722</v>
      </c>
      <c r="Z118" s="16">
        <v>5702</v>
      </c>
      <c r="AA118" s="16">
        <v>5682</v>
      </c>
      <c r="AB118" s="16">
        <v>5663</v>
      </c>
      <c r="AC118" s="16">
        <v>5643</v>
      </c>
      <c r="AD118" s="16">
        <v>5623</v>
      </c>
      <c r="AE118" s="16">
        <v>5603</v>
      </c>
      <c r="AF118" s="16">
        <v>5584</v>
      </c>
      <c r="AG118" s="16">
        <v>5564</v>
      </c>
      <c r="AH118" s="16">
        <v>5544</v>
      </c>
      <c r="AI118" s="16">
        <v>5525</v>
      </c>
      <c r="AJ118" s="16">
        <v>5505</v>
      </c>
      <c r="AK118" s="15">
        <v>-3.6879999999999999E-3</v>
      </c>
    </row>
    <row r="119" spans="1:37" ht="15" customHeight="1" x14ac:dyDescent="0.35">
      <c r="A119" s="10" t="s">
        <v>177</v>
      </c>
      <c r="B119" s="17" t="s">
        <v>43</v>
      </c>
      <c r="C119" s="16">
        <v>5333</v>
      </c>
      <c r="D119" s="16">
        <v>5716</v>
      </c>
      <c r="E119" s="16">
        <v>5707</v>
      </c>
      <c r="F119" s="16">
        <v>5472</v>
      </c>
      <c r="G119" s="16">
        <v>5454</v>
      </c>
      <c r="H119" s="16">
        <v>5436</v>
      </c>
      <c r="I119" s="16">
        <v>5418</v>
      </c>
      <c r="J119" s="16">
        <v>5400</v>
      </c>
      <c r="K119" s="16">
        <v>5382</v>
      </c>
      <c r="L119" s="16">
        <v>5364</v>
      </c>
      <c r="M119" s="16">
        <v>5346</v>
      </c>
      <c r="N119" s="16">
        <v>5328</v>
      </c>
      <c r="O119" s="16">
        <v>5310</v>
      </c>
      <c r="P119" s="16">
        <v>5292</v>
      </c>
      <c r="Q119" s="16">
        <v>5274</v>
      </c>
      <c r="R119" s="16">
        <v>5256</v>
      </c>
      <c r="S119" s="16">
        <v>5238</v>
      </c>
      <c r="T119" s="16">
        <v>5220</v>
      </c>
      <c r="U119" s="16">
        <v>5202</v>
      </c>
      <c r="V119" s="16">
        <v>5184</v>
      </c>
      <c r="W119" s="16">
        <v>5166</v>
      </c>
      <c r="X119" s="16">
        <v>5148</v>
      </c>
      <c r="Y119" s="16">
        <v>5130</v>
      </c>
      <c r="Z119" s="16">
        <v>5112</v>
      </c>
      <c r="AA119" s="16">
        <v>5094</v>
      </c>
      <c r="AB119" s="16">
        <v>5076</v>
      </c>
      <c r="AC119" s="16">
        <v>5058</v>
      </c>
      <c r="AD119" s="16">
        <v>5040</v>
      </c>
      <c r="AE119" s="16">
        <v>5022</v>
      </c>
      <c r="AF119" s="16">
        <v>5004</v>
      </c>
      <c r="AG119" s="16">
        <v>4987</v>
      </c>
      <c r="AH119" s="16">
        <v>4969</v>
      </c>
      <c r="AI119" s="16">
        <v>4951</v>
      </c>
      <c r="AJ119" s="16">
        <v>4933</v>
      </c>
      <c r="AK119" s="15">
        <v>-4.5929999999999999E-3</v>
      </c>
    </row>
    <row r="120" spans="1:37" ht="15" customHeight="1" x14ac:dyDescent="0.35">
      <c r="A120" s="10" t="s">
        <v>176</v>
      </c>
      <c r="B120" s="17" t="s">
        <v>44</v>
      </c>
      <c r="C120" s="16">
        <v>5684</v>
      </c>
      <c r="D120" s="16">
        <v>6313</v>
      </c>
      <c r="E120" s="16">
        <v>6197</v>
      </c>
      <c r="F120" s="16">
        <v>6027</v>
      </c>
      <c r="G120" s="16">
        <v>6013</v>
      </c>
      <c r="H120" s="16">
        <v>6000</v>
      </c>
      <c r="I120" s="16">
        <v>5986</v>
      </c>
      <c r="J120" s="16">
        <v>5972</v>
      </c>
      <c r="K120" s="16">
        <v>5958</v>
      </c>
      <c r="L120" s="16">
        <v>5945</v>
      </c>
      <c r="M120" s="16">
        <v>5931</v>
      </c>
      <c r="N120" s="16">
        <v>5917</v>
      </c>
      <c r="O120" s="16">
        <v>5903</v>
      </c>
      <c r="P120" s="16">
        <v>5889</v>
      </c>
      <c r="Q120" s="16">
        <v>5876</v>
      </c>
      <c r="R120" s="16">
        <v>5862</v>
      </c>
      <c r="S120" s="16">
        <v>5848</v>
      </c>
      <c r="T120" s="16">
        <v>5834</v>
      </c>
      <c r="U120" s="16">
        <v>5820</v>
      </c>
      <c r="V120" s="16">
        <v>5806</v>
      </c>
      <c r="W120" s="16">
        <v>5793</v>
      </c>
      <c r="X120" s="16">
        <v>5779</v>
      </c>
      <c r="Y120" s="16">
        <v>5765</v>
      </c>
      <c r="Z120" s="16">
        <v>5751</v>
      </c>
      <c r="AA120" s="16">
        <v>5737</v>
      </c>
      <c r="AB120" s="16">
        <v>5723</v>
      </c>
      <c r="AC120" s="16">
        <v>5709</v>
      </c>
      <c r="AD120" s="16">
        <v>5695</v>
      </c>
      <c r="AE120" s="16">
        <v>5681</v>
      </c>
      <c r="AF120" s="16">
        <v>5667</v>
      </c>
      <c r="AG120" s="16">
        <v>5654</v>
      </c>
      <c r="AH120" s="16">
        <v>5640</v>
      </c>
      <c r="AI120" s="16">
        <v>5626</v>
      </c>
      <c r="AJ120" s="16">
        <v>5612</v>
      </c>
      <c r="AK120" s="15">
        <v>-3.6709999999999998E-3</v>
      </c>
    </row>
    <row r="121" spans="1:37" ht="15" customHeight="1" x14ac:dyDescent="0.35">
      <c r="A121" s="10" t="s">
        <v>175</v>
      </c>
      <c r="B121" s="17" t="s">
        <v>45</v>
      </c>
      <c r="C121" s="16">
        <v>5999</v>
      </c>
      <c r="D121" s="16">
        <v>6767</v>
      </c>
      <c r="E121" s="16">
        <v>6394</v>
      </c>
      <c r="F121" s="16">
        <v>6271</v>
      </c>
      <c r="G121" s="16">
        <v>6257</v>
      </c>
      <c r="H121" s="16">
        <v>6243</v>
      </c>
      <c r="I121" s="16">
        <v>6229</v>
      </c>
      <c r="J121" s="16">
        <v>6214</v>
      </c>
      <c r="K121" s="16">
        <v>6200</v>
      </c>
      <c r="L121" s="16">
        <v>6186</v>
      </c>
      <c r="M121" s="16">
        <v>6171</v>
      </c>
      <c r="N121" s="16">
        <v>6156</v>
      </c>
      <c r="O121" s="16">
        <v>6142</v>
      </c>
      <c r="P121" s="16">
        <v>6127</v>
      </c>
      <c r="Q121" s="16">
        <v>6112</v>
      </c>
      <c r="R121" s="16">
        <v>6097</v>
      </c>
      <c r="S121" s="16">
        <v>6082</v>
      </c>
      <c r="T121" s="16">
        <v>6067</v>
      </c>
      <c r="U121" s="16">
        <v>6051</v>
      </c>
      <c r="V121" s="16">
        <v>6036</v>
      </c>
      <c r="W121" s="16">
        <v>6021</v>
      </c>
      <c r="X121" s="16">
        <v>6006</v>
      </c>
      <c r="Y121" s="16">
        <v>5991</v>
      </c>
      <c r="Z121" s="16">
        <v>5975</v>
      </c>
      <c r="AA121" s="16">
        <v>5960</v>
      </c>
      <c r="AB121" s="16">
        <v>5945</v>
      </c>
      <c r="AC121" s="16">
        <v>5929</v>
      </c>
      <c r="AD121" s="16">
        <v>5914</v>
      </c>
      <c r="AE121" s="16">
        <v>5898</v>
      </c>
      <c r="AF121" s="16">
        <v>5883</v>
      </c>
      <c r="AG121" s="16">
        <v>5867</v>
      </c>
      <c r="AH121" s="16">
        <v>5852</v>
      </c>
      <c r="AI121" s="16">
        <v>5836</v>
      </c>
      <c r="AJ121" s="16">
        <v>5821</v>
      </c>
      <c r="AK121" s="15">
        <v>-4.6950000000000004E-3</v>
      </c>
    </row>
    <row r="122" spans="1:37" ht="15" customHeight="1" x14ac:dyDescent="0.35">
      <c r="A122" s="10" t="s">
        <v>174</v>
      </c>
      <c r="B122" s="17" t="s">
        <v>46</v>
      </c>
      <c r="C122" s="16">
        <v>2232</v>
      </c>
      <c r="D122" s="16">
        <v>2665</v>
      </c>
      <c r="E122" s="16">
        <v>2672</v>
      </c>
      <c r="F122" s="16">
        <v>2512</v>
      </c>
      <c r="G122" s="16">
        <v>2501</v>
      </c>
      <c r="H122" s="16">
        <v>2490</v>
      </c>
      <c r="I122" s="16">
        <v>2480</v>
      </c>
      <c r="J122" s="16">
        <v>2470</v>
      </c>
      <c r="K122" s="16">
        <v>2460</v>
      </c>
      <c r="L122" s="16">
        <v>2449</v>
      </c>
      <c r="M122" s="16">
        <v>2439</v>
      </c>
      <c r="N122" s="16">
        <v>2429</v>
      </c>
      <c r="O122" s="16">
        <v>2419</v>
      </c>
      <c r="P122" s="16">
        <v>2408</v>
      </c>
      <c r="Q122" s="16">
        <v>2398</v>
      </c>
      <c r="R122" s="16">
        <v>2388</v>
      </c>
      <c r="S122" s="16">
        <v>2378</v>
      </c>
      <c r="T122" s="16">
        <v>2368</v>
      </c>
      <c r="U122" s="16">
        <v>2357</v>
      </c>
      <c r="V122" s="16">
        <v>2347</v>
      </c>
      <c r="W122" s="16">
        <v>2337</v>
      </c>
      <c r="X122" s="16">
        <v>2327</v>
      </c>
      <c r="Y122" s="16">
        <v>2317</v>
      </c>
      <c r="Z122" s="16">
        <v>2306</v>
      </c>
      <c r="AA122" s="16">
        <v>2296</v>
      </c>
      <c r="AB122" s="16">
        <v>2286</v>
      </c>
      <c r="AC122" s="16">
        <v>2276</v>
      </c>
      <c r="AD122" s="16">
        <v>2266</v>
      </c>
      <c r="AE122" s="16">
        <v>2256</v>
      </c>
      <c r="AF122" s="16">
        <v>2246</v>
      </c>
      <c r="AG122" s="16">
        <v>2236</v>
      </c>
      <c r="AH122" s="16">
        <v>2226</v>
      </c>
      <c r="AI122" s="16">
        <v>2215</v>
      </c>
      <c r="AJ122" s="16">
        <v>2205</v>
      </c>
      <c r="AK122" s="15">
        <v>-5.9040000000000004E-3</v>
      </c>
    </row>
    <row r="123" spans="1:37" ht="15" customHeight="1" x14ac:dyDescent="0.35">
      <c r="A123" s="10" t="s">
        <v>173</v>
      </c>
      <c r="B123" s="17" t="s">
        <v>47</v>
      </c>
      <c r="C123" s="16">
        <v>2832</v>
      </c>
      <c r="D123" s="16">
        <v>3480</v>
      </c>
      <c r="E123" s="16">
        <v>3440</v>
      </c>
      <c r="F123" s="16">
        <v>3279</v>
      </c>
      <c r="G123" s="16">
        <v>3270</v>
      </c>
      <c r="H123" s="16">
        <v>3262</v>
      </c>
      <c r="I123" s="16">
        <v>3253</v>
      </c>
      <c r="J123" s="16">
        <v>3245</v>
      </c>
      <c r="K123" s="16">
        <v>3236</v>
      </c>
      <c r="L123" s="16">
        <v>3227</v>
      </c>
      <c r="M123" s="16">
        <v>3219</v>
      </c>
      <c r="N123" s="16">
        <v>3210</v>
      </c>
      <c r="O123" s="16">
        <v>3201</v>
      </c>
      <c r="P123" s="16">
        <v>3193</v>
      </c>
      <c r="Q123" s="16">
        <v>3184</v>
      </c>
      <c r="R123" s="16">
        <v>3175</v>
      </c>
      <c r="S123" s="16">
        <v>3166</v>
      </c>
      <c r="T123" s="16">
        <v>3157</v>
      </c>
      <c r="U123" s="16">
        <v>3149</v>
      </c>
      <c r="V123" s="16">
        <v>3140</v>
      </c>
      <c r="W123" s="16">
        <v>3131</v>
      </c>
      <c r="X123" s="16">
        <v>3122</v>
      </c>
      <c r="Y123" s="16">
        <v>3113</v>
      </c>
      <c r="Z123" s="16">
        <v>3104</v>
      </c>
      <c r="AA123" s="16">
        <v>3095</v>
      </c>
      <c r="AB123" s="16">
        <v>3086</v>
      </c>
      <c r="AC123" s="16">
        <v>3077</v>
      </c>
      <c r="AD123" s="16">
        <v>3068</v>
      </c>
      <c r="AE123" s="16">
        <v>3059</v>
      </c>
      <c r="AF123" s="16">
        <v>3050</v>
      </c>
      <c r="AG123" s="16">
        <v>3041</v>
      </c>
      <c r="AH123" s="16">
        <v>3032</v>
      </c>
      <c r="AI123" s="16">
        <v>3023</v>
      </c>
      <c r="AJ123" s="16">
        <v>3014</v>
      </c>
      <c r="AK123" s="15">
        <v>-4.483E-3</v>
      </c>
    </row>
    <row r="124" spans="1:37" ht="15" customHeight="1" x14ac:dyDescent="0.35">
      <c r="A124" s="10" t="s">
        <v>172</v>
      </c>
      <c r="B124" s="17" t="s">
        <v>48</v>
      </c>
      <c r="C124" s="16">
        <v>1582</v>
      </c>
      <c r="D124" s="16">
        <v>2161</v>
      </c>
      <c r="E124" s="16">
        <v>2036</v>
      </c>
      <c r="F124" s="16">
        <v>1940</v>
      </c>
      <c r="G124" s="16">
        <v>1929</v>
      </c>
      <c r="H124" s="16">
        <v>1918</v>
      </c>
      <c r="I124" s="16">
        <v>1908</v>
      </c>
      <c r="J124" s="16">
        <v>1897</v>
      </c>
      <c r="K124" s="16">
        <v>1887</v>
      </c>
      <c r="L124" s="16">
        <v>1876</v>
      </c>
      <c r="M124" s="16">
        <v>1866</v>
      </c>
      <c r="N124" s="16">
        <v>1855</v>
      </c>
      <c r="O124" s="16">
        <v>1845</v>
      </c>
      <c r="P124" s="16">
        <v>1835</v>
      </c>
      <c r="Q124" s="16">
        <v>1824</v>
      </c>
      <c r="R124" s="16">
        <v>1814</v>
      </c>
      <c r="S124" s="16">
        <v>1803</v>
      </c>
      <c r="T124" s="16">
        <v>1793</v>
      </c>
      <c r="U124" s="16">
        <v>1783</v>
      </c>
      <c r="V124" s="16">
        <v>1772</v>
      </c>
      <c r="W124" s="16">
        <v>1762</v>
      </c>
      <c r="X124" s="16">
        <v>1752</v>
      </c>
      <c r="Y124" s="16">
        <v>1742</v>
      </c>
      <c r="Z124" s="16">
        <v>1732</v>
      </c>
      <c r="AA124" s="16">
        <v>1721</v>
      </c>
      <c r="AB124" s="16">
        <v>1711</v>
      </c>
      <c r="AC124" s="16">
        <v>1701</v>
      </c>
      <c r="AD124" s="16">
        <v>1691</v>
      </c>
      <c r="AE124" s="16">
        <v>1681</v>
      </c>
      <c r="AF124" s="16">
        <v>1671</v>
      </c>
      <c r="AG124" s="16">
        <v>1660</v>
      </c>
      <c r="AH124" s="16">
        <v>1650</v>
      </c>
      <c r="AI124" s="16">
        <v>1640</v>
      </c>
      <c r="AJ124" s="16">
        <v>1630</v>
      </c>
      <c r="AK124" s="15">
        <v>-8.7740000000000005E-3</v>
      </c>
    </row>
    <row r="125" spans="1:37" ht="15" customHeight="1" x14ac:dyDescent="0.35">
      <c r="A125" s="10" t="s">
        <v>171</v>
      </c>
      <c r="B125" s="17" t="s">
        <v>49</v>
      </c>
      <c r="C125" s="16">
        <v>4573</v>
      </c>
      <c r="D125" s="16">
        <v>4671</v>
      </c>
      <c r="E125" s="16">
        <v>4756</v>
      </c>
      <c r="F125" s="16">
        <v>4763</v>
      </c>
      <c r="G125" s="16">
        <v>4748</v>
      </c>
      <c r="H125" s="16">
        <v>4733</v>
      </c>
      <c r="I125" s="16">
        <v>4718</v>
      </c>
      <c r="J125" s="16">
        <v>4703</v>
      </c>
      <c r="K125" s="16">
        <v>4688</v>
      </c>
      <c r="L125" s="16">
        <v>4672</v>
      </c>
      <c r="M125" s="16">
        <v>4656</v>
      </c>
      <c r="N125" s="16">
        <v>4641</v>
      </c>
      <c r="O125" s="16">
        <v>4625</v>
      </c>
      <c r="P125" s="16">
        <v>4608</v>
      </c>
      <c r="Q125" s="16">
        <v>4592</v>
      </c>
      <c r="R125" s="16">
        <v>4576</v>
      </c>
      <c r="S125" s="16">
        <v>4559</v>
      </c>
      <c r="T125" s="16">
        <v>4542</v>
      </c>
      <c r="U125" s="16">
        <v>4526</v>
      </c>
      <c r="V125" s="16">
        <v>4509</v>
      </c>
      <c r="W125" s="16">
        <v>4492</v>
      </c>
      <c r="X125" s="16">
        <v>4476</v>
      </c>
      <c r="Y125" s="16">
        <v>4459</v>
      </c>
      <c r="Z125" s="16">
        <v>4442</v>
      </c>
      <c r="AA125" s="16">
        <v>4425</v>
      </c>
      <c r="AB125" s="16">
        <v>4409</v>
      </c>
      <c r="AC125" s="16">
        <v>4392</v>
      </c>
      <c r="AD125" s="16">
        <v>4375</v>
      </c>
      <c r="AE125" s="16">
        <v>4359</v>
      </c>
      <c r="AF125" s="16">
        <v>4342</v>
      </c>
      <c r="AG125" s="16">
        <v>4325</v>
      </c>
      <c r="AH125" s="16">
        <v>4309</v>
      </c>
      <c r="AI125" s="16">
        <v>4292</v>
      </c>
      <c r="AJ125" s="16">
        <v>4276</v>
      </c>
      <c r="AK125" s="15">
        <v>-2.7569999999999999E-3</v>
      </c>
    </row>
    <row r="126" spans="1:37" ht="15" customHeight="1" x14ac:dyDescent="0.35">
      <c r="A126" s="10" t="s">
        <v>170</v>
      </c>
      <c r="B126" s="17" t="s">
        <v>50</v>
      </c>
      <c r="C126" s="16">
        <v>3180</v>
      </c>
      <c r="D126" s="16">
        <v>3257</v>
      </c>
      <c r="E126" s="16">
        <v>3258</v>
      </c>
      <c r="F126" s="16">
        <v>3255</v>
      </c>
      <c r="G126" s="16">
        <v>3246</v>
      </c>
      <c r="H126" s="16">
        <v>3235</v>
      </c>
      <c r="I126" s="16">
        <v>3225</v>
      </c>
      <c r="J126" s="16">
        <v>3214</v>
      </c>
      <c r="K126" s="16">
        <v>3204</v>
      </c>
      <c r="L126" s="16">
        <v>3193</v>
      </c>
      <c r="M126" s="16">
        <v>3182</v>
      </c>
      <c r="N126" s="16">
        <v>3172</v>
      </c>
      <c r="O126" s="16">
        <v>3161</v>
      </c>
      <c r="P126" s="16">
        <v>3150</v>
      </c>
      <c r="Q126" s="16">
        <v>3139</v>
      </c>
      <c r="R126" s="16">
        <v>3127</v>
      </c>
      <c r="S126" s="16">
        <v>3116</v>
      </c>
      <c r="T126" s="16">
        <v>3105</v>
      </c>
      <c r="U126" s="16">
        <v>3094</v>
      </c>
      <c r="V126" s="16">
        <v>3083</v>
      </c>
      <c r="W126" s="16">
        <v>3071</v>
      </c>
      <c r="X126" s="16">
        <v>3060</v>
      </c>
      <c r="Y126" s="16">
        <v>3049</v>
      </c>
      <c r="Z126" s="16">
        <v>3038</v>
      </c>
      <c r="AA126" s="16">
        <v>3026</v>
      </c>
      <c r="AB126" s="16">
        <v>3015</v>
      </c>
      <c r="AC126" s="16">
        <v>3004</v>
      </c>
      <c r="AD126" s="16">
        <v>2992</v>
      </c>
      <c r="AE126" s="16">
        <v>2981</v>
      </c>
      <c r="AF126" s="16">
        <v>2970</v>
      </c>
      <c r="AG126" s="16">
        <v>2959</v>
      </c>
      <c r="AH126" s="16">
        <v>2947</v>
      </c>
      <c r="AI126" s="16">
        <v>2936</v>
      </c>
      <c r="AJ126" s="16">
        <v>2925</v>
      </c>
      <c r="AK126" s="15">
        <v>-3.3540000000000002E-3</v>
      </c>
    </row>
    <row r="127" spans="1:37" ht="15" customHeight="1" x14ac:dyDescent="0.35">
      <c r="A127" s="10" t="s">
        <v>169</v>
      </c>
      <c r="B127" s="14" t="s">
        <v>51</v>
      </c>
      <c r="C127" s="13">
        <v>3827.5029300000001</v>
      </c>
      <c r="D127" s="13">
        <v>4232.2929690000001</v>
      </c>
      <c r="E127" s="13">
        <v>4180.6679690000001</v>
      </c>
      <c r="F127" s="13">
        <v>4049.8627929999998</v>
      </c>
      <c r="G127" s="13">
        <v>4032.0358890000002</v>
      </c>
      <c r="H127" s="13">
        <v>4014.1816410000001</v>
      </c>
      <c r="I127" s="13">
        <v>3996.6623540000001</v>
      </c>
      <c r="J127" s="13">
        <v>3978.9545899999998</v>
      </c>
      <c r="K127" s="13">
        <v>3961.6030270000001</v>
      </c>
      <c r="L127" s="13">
        <v>3943.8239749999998</v>
      </c>
      <c r="M127" s="13">
        <v>3926.3295899999998</v>
      </c>
      <c r="N127" s="13">
        <v>3908.900635</v>
      </c>
      <c r="O127" s="13">
        <v>3891.4582519999999</v>
      </c>
      <c r="P127" s="13">
        <v>3873.7946780000002</v>
      </c>
      <c r="Q127" s="13">
        <v>3856.34375</v>
      </c>
      <c r="R127" s="13">
        <v>3838.788818</v>
      </c>
      <c r="S127" s="13">
        <v>3821.1723630000001</v>
      </c>
      <c r="T127" s="13">
        <v>3803.7155760000001</v>
      </c>
      <c r="U127" s="13">
        <v>3786.1860350000002</v>
      </c>
      <c r="V127" s="13">
        <v>3768.6215820000002</v>
      </c>
      <c r="W127" s="13">
        <v>3751.1577149999998</v>
      </c>
      <c r="X127" s="13">
        <v>3733.820557</v>
      </c>
      <c r="Y127" s="13">
        <v>3716.4384770000001</v>
      </c>
      <c r="Z127" s="13">
        <v>3698.7338869999999</v>
      </c>
      <c r="AA127" s="13">
        <v>3680.9968260000001</v>
      </c>
      <c r="AB127" s="13">
        <v>3663.6857909999999</v>
      </c>
      <c r="AC127" s="13">
        <v>3646.181885</v>
      </c>
      <c r="AD127" s="13">
        <v>3628.5703119999998</v>
      </c>
      <c r="AE127" s="13">
        <v>3611.1589359999998</v>
      </c>
      <c r="AF127" s="13">
        <v>3593.8032229999999</v>
      </c>
      <c r="AG127" s="13">
        <v>3576.515625</v>
      </c>
      <c r="AH127" s="13">
        <v>3559.2370609999998</v>
      </c>
      <c r="AI127" s="13">
        <v>3541.9785160000001</v>
      </c>
      <c r="AJ127" s="13">
        <v>3525.1584469999998</v>
      </c>
      <c r="AK127" s="12">
        <v>-5.6969999999999998E-3</v>
      </c>
    </row>
    <row r="128" spans="1:37" ht="15" customHeight="1" x14ac:dyDescent="0.35">
      <c r="A128" s="10" t="s">
        <v>168</v>
      </c>
    </row>
    <row r="129" spans="1:37" ht="15" customHeight="1" x14ac:dyDescent="0.35">
      <c r="B129" s="14" t="s">
        <v>52</v>
      </c>
    </row>
    <row r="130" spans="1:37" ht="15" customHeight="1" x14ac:dyDescent="0.35">
      <c r="B130" s="17" t="s">
        <v>42</v>
      </c>
      <c r="C130" s="16">
        <v>445</v>
      </c>
      <c r="D130" s="16">
        <v>669</v>
      </c>
      <c r="E130" s="16">
        <v>490</v>
      </c>
      <c r="F130" s="16">
        <v>546</v>
      </c>
      <c r="G130" s="16">
        <v>551</v>
      </c>
      <c r="H130" s="16">
        <v>555</v>
      </c>
      <c r="I130" s="16">
        <v>560</v>
      </c>
      <c r="J130" s="16">
        <v>565</v>
      </c>
      <c r="K130" s="16">
        <v>569</v>
      </c>
      <c r="L130" s="16">
        <v>574</v>
      </c>
      <c r="M130" s="16">
        <v>579</v>
      </c>
      <c r="N130" s="16">
        <v>583</v>
      </c>
      <c r="O130" s="16">
        <v>588</v>
      </c>
      <c r="P130" s="16">
        <v>593</v>
      </c>
      <c r="Q130" s="16">
        <v>598</v>
      </c>
      <c r="R130" s="16">
        <v>602</v>
      </c>
      <c r="S130" s="16">
        <v>607</v>
      </c>
      <c r="T130" s="16">
        <v>612</v>
      </c>
      <c r="U130" s="16">
        <v>617</v>
      </c>
      <c r="V130" s="16">
        <v>621</v>
      </c>
      <c r="W130" s="16">
        <v>626</v>
      </c>
      <c r="X130" s="16">
        <v>631</v>
      </c>
      <c r="Y130" s="16">
        <v>636</v>
      </c>
      <c r="Z130" s="16">
        <v>640</v>
      </c>
      <c r="AA130" s="16">
        <v>645</v>
      </c>
      <c r="AB130" s="16">
        <v>650</v>
      </c>
      <c r="AC130" s="16">
        <v>655</v>
      </c>
      <c r="AD130" s="16">
        <v>659</v>
      </c>
      <c r="AE130" s="16">
        <v>664</v>
      </c>
      <c r="AF130" s="16">
        <v>669</v>
      </c>
      <c r="AG130" s="16">
        <v>674</v>
      </c>
      <c r="AH130" s="16">
        <v>679</v>
      </c>
      <c r="AI130" s="16">
        <v>683</v>
      </c>
      <c r="AJ130" s="16">
        <v>688</v>
      </c>
      <c r="AK130" s="15">
        <v>8.7500000000000002E-4</v>
      </c>
    </row>
    <row r="131" spans="1:37" ht="15" customHeight="1" x14ac:dyDescent="0.35">
      <c r="A131" s="10" t="s">
        <v>167</v>
      </c>
      <c r="B131" s="17" t="s">
        <v>43</v>
      </c>
      <c r="C131" s="16">
        <v>660</v>
      </c>
      <c r="D131" s="16">
        <v>897</v>
      </c>
      <c r="E131" s="16">
        <v>679</v>
      </c>
      <c r="F131" s="16">
        <v>786</v>
      </c>
      <c r="G131" s="16">
        <v>792</v>
      </c>
      <c r="H131" s="16">
        <v>799</v>
      </c>
      <c r="I131" s="16">
        <v>806</v>
      </c>
      <c r="J131" s="16">
        <v>812</v>
      </c>
      <c r="K131" s="16">
        <v>819</v>
      </c>
      <c r="L131" s="16">
        <v>826</v>
      </c>
      <c r="M131" s="16">
        <v>832</v>
      </c>
      <c r="N131" s="16">
        <v>839</v>
      </c>
      <c r="O131" s="16">
        <v>845</v>
      </c>
      <c r="P131" s="16">
        <v>852</v>
      </c>
      <c r="Q131" s="16">
        <v>859</v>
      </c>
      <c r="R131" s="16">
        <v>865</v>
      </c>
      <c r="S131" s="16">
        <v>872</v>
      </c>
      <c r="T131" s="16">
        <v>879</v>
      </c>
      <c r="U131" s="16">
        <v>885</v>
      </c>
      <c r="V131" s="16">
        <v>892</v>
      </c>
      <c r="W131" s="16">
        <v>899</v>
      </c>
      <c r="X131" s="16">
        <v>905</v>
      </c>
      <c r="Y131" s="16">
        <v>912</v>
      </c>
      <c r="Z131" s="16">
        <v>919</v>
      </c>
      <c r="AA131" s="16">
        <v>925</v>
      </c>
      <c r="AB131" s="16">
        <v>932</v>
      </c>
      <c r="AC131" s="16">
        <v>939</v>
      </c>
      <c r="AD131" s="16">
        <v>945</v>
      </c>
      <c r="AE131" s="16">
        <v>952</v>
      </c>
      <c r="AF131" s="16">
        <v>959</v>
      </c>
      <c r="AG131" s="16">
        <v>965</v>
      </c>
      <c r="AH131" s="16">
        <v>972</v>
      </c>
      <c r="AI131" s="16">
        <v>979</v>
      </c>
      <c r="AJ131" s="16">
        <v>985</v>
      </c>
      <c r="AK131" s="15">
        <v>2.9290000000000002E-3</v>
      </c>
    </row>
    <row r="132" spans="1:37" ht="15" customHeight="1" x14ac:dyDescent="0.35">
      <c r="A132" s="10" t="s">
        <v>166</v>
      </c>
      <c r="B132" s="17" t="s">
        <v>44</v>
      </c>
      <c r="C132" s="16">
        <v>707</v>
      </c>
      <c r="D132" s="16">
        <v>985</v>
      </c>
      <c r="E132" s="16">
        <v>743</v>
      </c>
      <c r="F132" s="16">
        <v>804</v>
      </c>
      <c r="G132" s="16">
        <v>808</v>
      </c>
      <c r="H132" s="16">
        <v>811</v>
      </c>
      <c r="I132" s="16">
        <v>815</v>
      </c>
      <c r="J132" s="16">
        <v>819</v>
      </c>
      <c r="K132" s="16">
        <v>822</v>
      </c>
      <c r="L132" s="16">
        <v>826</v>
      </c>
      <c r="M132" s="16">
        <v>830</v>
      </c>
      <c r="N132" s="16">
        <v>833</v>
      </c>
      <c r="O132" s="16">
        <v>837</v>
      </c>
      <c r="P132" s="16">
        <v>841</v>
      </c>
      <c r="Q132" s="16">
        <v>844</v>
      </c>
      <c r="R132" s="16">
        <v>848</v>
      </c>
      <c r="S132" s="16">
        <v>852</v>
      </c>
      <c r="T132" s="16">
        <v>855</v>
      </c>
      <c r="U132" s="16">
        <v>859</v>
      </c>
      <c r="V132" s="16">
        <v>863</v>
      </c>
      <c r="W132" s="16">
        <v>867</v>
      </c>
      <c r="X132" s="16">
        <v>870</v>
      </c>
      <c r="Y132" s="16">
        <v>874</v>
      </c>
      <c r="Z132" s="16">
        <v>878</v>
      </c>
      <c r="AA132" s="16">
        <v>881</v>
      </c>
      <c r="AB132" s="16">
        <v>885</v>
      </c>
      <c r="AC132" s="16">
        <v>889</v>
      </c>
      <c r="AD132" s="16">
        <v>893</v>
      </c>
      <c r="AE132" s="16">
        <v>896</v>
      </c>
      <c r="AF132" s="16">
        <v>900</v>
      </c>
      <c r="AG132" s="16">
        <v>904</v>
      </c>
      <c r="AH132" s="16">
        <v>908</v>
      </c>
      <c r="AI132" s="16">
        <v>911</v>
      </c>
      <c r="AJ132" s="16">
        <v>915</v>
      </c>
      <c r="AK132" s="15">
        <v>-2.3010000000000001E-3</v>
      </c>
    </row>
    <row r="133" spans="1:37" ht="15" customHeight="1" x14ac:dyDescent="0.35">
      <c r="A133" s="10" t="s">
        <v>165</v>
      </c>
      <c r="B133" s="17" t="s">
        <v>45</v>
      </c>
      <c r="C133" s="16">
        <v>910</v>
      </c>
      <c r="D133" s="16">
        <v>1140</v>
      </c>
      <c r="E133" s="16">
        <v>938</v>
      </c>
      <c r="F133" s="16">
        <v>992</v>
      </c>
      <c r="G133" s="16">
        <v>995</v>
      </c>
      <c r="H133" s="16">
        <v>999</v>
      </c>
      <c r="I133" s="16">
        <v>1002</v>
      </c>
      <c r="J133" s="16">
        <v>1006</v>
      </c>
      <c r="K133" s="16">
        <v>1009</v>
      </c>
      <c r="L133" s="16">
        <v>1012</v>
      </c>
      <c r="M133" s="16">
        <v>1016</v>
      </c>
      <c r="N133" s="16">
        <v>1019</v>
      </c>
      <c r="O133" s="16">
        <v>1023</v>
      </c>
      <c r="P133" s="16">
        <v>1026</v>
      </c>
      <c r="Q133" s="16">
        <v>1030</v>
      </c>
      <c r="R133" s="16">
        <v>1033</v>
      </c>
      <c r="S133" s="16">
        <v>1037</v>
      </c>
      <c r="T133" s="16">
        <v>1041</v>
      </c>
      <c r="U133" s="16">
        <v>1044</v>
      </c>
      <c r="V133" s="16">
        <v>1048</v>
      </c>
      <c r="W133" s="16">
        <v>1051</v>
      </c>
      <c r="X133" s="16">
        <v>1055</v>
      </c>
      <c r="Y133" s="16">
        <v>1059</v>
      </c>
      <c r="Z133" s="16">
        <v>1062</v>
      </c>
      <c r="AA133" s="16">
        <v>1066</v>
      </c>
      <c r="AB133" s="16">
        <v>1070</v>
      </c>
      <c r="AC133" s="16">
        <v>1073</v>
      </c>
      <c r="AD133" s="16">
        <v>1077</v>
      </c>
      <c r="AE133" s="16">
        <v>1081</v>
      </c>
      <c r="AF133" s="16">
        <v>1084</v>
      </c>
      <c r="AG133" s="16">
        <v>1088</v>
      </c>
      <c r="AH133" s="16">
        <v>1092</v>
      </c>
      <c r="AI133" s="16">
        <v>1095</v>
      </c>
      <c r="AJ133" s="16">
        <v>1099</v>
      </c>
      <c r="AK133" s="15">
        <v>-1.1440000000000001E-3</v>
      </c>
    </row>
    <row r="134" spans="1:37" ht="15" customHeight="1" x14ac:dyDescent="0.35">
      <c r="A134" s="10" t="s">
        <v>164</v>
      </c>
      <c r="B134" s="17" t="s">
        <v>46</v>
      </c>
      <c r="C134" s="16">
        <v>2250</v>
      </c>
      <c r="D134" s="16">
        <v>2348</v>
      </c>
      <c r="E134" s="16">
        <v>2113</v>
      </c>
      <c r="F134" s="16">
        <v>2279</v>
      </c>
      <c r="G134" s="16">
        <v>2291</v>
      </c>
      <c r="H134" s="16">
        <v>2303</v>
      </c>
      <c r="I134" s="16">
        <v>2315</v>
      </c>
      <c r="J134" s="16">
        <v>2327</v>
      </c>
      <c r="K134" s="16">
        <v>2339</v>
      </c>
      <c r="L134" s="16">
        <v>2350</v>
      </c>
      <c r="M134" s="16">
        <v>2362</v>
      </c>
      <c r="N134" s="16">
        <v>2374</v>
      </c>
      <c r="O134" s="16">
        <v>2386</v>
      </c>
      <c r="P134" s="16">
        <v>2398</v>
      </c>
      <c r="Q134" s="16">
        <v>2410</v>
      </c>
      <c r="R134" s="16">
        <v>2422</v>
      </c>
      <c r="S134" s="16">
        <v>2434</v>
      </c>
      <c r="T134" s="16">
        <v>2446</v>
      </c>
      <c r="U134" s="16">
        <v>2458</v>
      </c>
      <c r="V134" s="16">
        <v>2470</v>
      </c>
      <c r="W134" s="16">
        <v>2482</v>
      </c>
      <c r="X134" s="16">
        <v>2494</v>
      </c>
      <c r="Y134" s="16">
        <v>2506</v>
      </c>
      <c r="Z134" s="16">
        <v>2518</v>
      </c>
      <c r="AA134" s="16">
        <v>2531</v>
      </c>
      <c r="AB134" s="16">
        <v>2543</v>
      </c>
      <c r="AC134" s="16">
        <v>2555</v>
      </c>
      <c r="AD134" s="16">
        <v>2567</v>
      </c>
      <c r="AE134" s="16">
        <v>2579</v>
      </c>
      <c r="AF134" s="16">
        <v>2592</v>
      </c>
      <c r="AG134" s="16">
        <v>2604</v>
      </c>
      <c r="AH134" s="16">
        <v>2616</v>
      </c>
      <c r="AI134" s="16">
        <v>2628</v>
      </c>
      <c r="AJ134" s="16">
        <v>2641</v>
      </c>
      <c r="AK134" s="15">
        <v>3.6819999999999999E-3</v>
      </c>
    </row>
    <row r="135" spans="1:37" ht="15" customHeight="1" x14ac:dyDescent="0.35">
      <c r="A135" s="10" t="s">
        <v>163</v>
      </c>
      <c r="B135" s="17" t="s">
        <v>47</v>
      </c>
      <c r="C135" s="16">
        <v>1585</v>
      </c>
      <c r="D135" s="16">
        <v>1912</v>
      </c>
      <c r="E135" s="16">
        <v>1633</v>
      </c>
      <c r="F135" s="16">
        <v>1750</v>
      </c>
      <c r="G135" s="16">
        <v>1758</v>
      </c>
      <c r="H135" s="16">
        <v>1767</v>
      </c>
      <c r="I135" s="16">
        <v>1775</v>
      </c>
      <c r="J135" s="16">
        <v>1784</v>
      </c>
      <c r="K135" s="16">
        <v>1792</v>
      </c>
      <c r="L135" s="16">
        <v>1801</v>
      </c>
      <c r="M135" s="16">
        <v>1809</v>
      </c>
      <c r="N135" s="16">
        <v>1818</v>
      </c>
      <c r="O135" s="16">
        <v>1826</v>
      </c>
      <c r="P135" s="16">
        <v>1835</v>
      </c>
      <c r="Q135" s="16">
        <v>1843</v>
      </c>
      <c r="R135" s="16">
        <v>1852</v>
      </c>
      <c r="S135" s="16">
        <v>1860</v>
      </c>
      <c r="T135" s="16">
        <v>1869</v>
      </c>
      <c r="U135" s="16">
        <v>1878</v>
      </c>
      <c r="V135" s="16">
        <v>1886</v>
      </c>
      <c r="W135" s="16">
        <v>1895</v>
      </c>
      <c r="X135" s="16">
        <v>1904</v>
      </c>
      <c r="Y135" s="16">
        <v>1912</v>
      </c>
      <c r="Z135" s="16">
        <v>1921</v>
      </c>
      <c r="AA135" s="16">
        <v>1930</v>
      </c>
      <c r="AB135" s="16">
        <v>1938</v>
      </c>
      <c r="AC135" s="16">
        <v>1947</v>
      </c>
      <c r="AD135" s="16">
        <v>1956</v>
      </c>
      <c r="AE135" s="16">
        <v>1964</v>
      </c>
      <c r="AF135" s="16">
        <v>1973</v>
      </c>
      <c r="AG135" s="16">
        <v>1982</v>
      </c>
      <c r="AH135" s="16">
        <v>1990</v>
      </c>
      <c r="AI135" s="16">
        <v>1999</v>
      </c>
      <c r="AJ135" s="16">
        <v>2008</v>
      </c>
      <c r="AK135" s="15">
        <v>1.5319999999999999E-3</v>
      </c>
    </row>
    <row r="136" spans="1:37" ht="15" customHeight="1" x14ac:dyDescent="0.35">
      <c r="A136" s="10" t="s">
        <v>162</v>
      </c>
      <c r="B136" s="17" t="s">
        <v>48</v>
      </c>
      <c r="C136" s="16">
        <v>2714</v>
      </c>
      <c r="D136" s="16">
        <v>2882</v>
      </c>
      <c r="E136" s="16">
        <v>2672</v>
      </c>
      <c r="F136" s="16">
        <v>2843</v>
      </c>
      <c r="G136" s="16">
        <v>2859</v>
      </c>
      <c r="H136" s="16">
        <v>2874</v>
      </c>
      <c r="I136" s="16">
        <v>2890</v>
      </c>
      <c r="J136" s="16">
        <v>2905</v>
      </c>
      <c r="K136" s="16">
        <v>2920</v>
      </c>
      <c r="L136" s="16">
        <v>2936</v>
      </c>
      <c r="M136" s="16">
        <v>2951</v>
      </c>
      <c r="N136" s="16">
        <v>2966</v>
      </c>
      <c r="O136" s="16">
        <v>2982</v>
      </c>
      <c r="P136" s="16">
        <v>2997</v>
      </c>
      <c r="Q136" s="16">
        <v>3013</v>
      </c>
      <c r="R136" s="16">
        <v>3028</v>
      </c>
      <c r="S136" s="16">
        <v>3043</v>
      </c>
      <c r="T136" s="16">
        <v>3059</v>
      </c>
      <c r="U136" s="16">
        <v>3074</v>
      </c>
      <c r="V136" s="16">
        <v>3089</v>
      </c>
      <c r="W136" s="16">
        <v>3105</v>
      </c>
      <c r="X136" s="16">
        <v>3120</v>
      </c>
      <c r="Y136" s="16">
        <v>3135</v>
      </c>
      <c r="Z136" s="16">
        <v>3151</v>
      </c>
      <c r="AA136" s="16">
        <v>3166</v>
      </c>
      <c r="AB136" s="16">
        <v>3181</v>
      </c>
      <c r="AC136" s="16">
        <v>3197</v>
      </c>
      <c r="AD136" s="16">
        <v>3212</v>
      </c>
      <c r="AE136" s="16">
        <v>3227</v>
      </c>
      <c r="AF136" s="16">
        <v>3243</v>
      </c>
      <c r="AG136" s="16">
        <v>3258</v>
      </c>
      <c r="AH136" s="16">
        <v>3273</v>
      </c>
      <c r="AI136" s="16">
        <v>3289</v>
      </c>
      <c r="AJ136" s="16">
        <v>3304</v>
      </c>
      <c r="AK136" s="15">
        <v>4.2789999999999998E-3</v>
      </c>
    </row>
    <row r="137" spans="1:37" ht="15" customHeight="1" x14ac:dyDescent="0.35">
      <c r="A137" s="10" t="s">
        <v>161</v>
      </c>
      <c r="B137" s="17" t="s">
        <v>49</v>
      </c>
      <c r="C137" s="16">
        <v>1543</v>
      </c>
      <c r="D137" s="16">
        <v>1601</v>
      </c>
      <c r="E137" s="16">
        <v>1461</v>
      </c>
      <c r="F137" s="16">
        <v>1538</v>
      </c>
      <c r="G137" s="16">
        <v>1547</v>
      </c>
      <c r="H137" s="16">
        <v>1555</v>
      </c>
      <c r="I137" s="16">
        <v>1564</v>
      </c>
      <c r="J137" s="16">
        <v>1572</v>
      </c>
      <c r="K137" s="16">
        <v>1581</v>
      </c>
      <c r="L137" s="16">
        <v>1589</v>
      </c>
      <c r="M137" s="16">
        <v>1598</v>
      </c>
      <c r="N137" s="16">
        <v>1607</v>
      </c>
      <c r="O137" s="16">
        <v>1616</v>
      </c>
      <c r="P137" s="16">
        <v>1625</v>
      </c>
      <c r="Q137" s="16">
        <v>1634</v>
      </c>
      <c r="R137" s="16">
        <v>1643</v>
      </c>
      <c r="S137" s="16">
        <v>1652</v>
      </c>
      <c r="T137" s="16">
        <v>1662</v>
      </c>
      <c r="U137" s="16">
        <v>1671</v>
      </c>
      <c r="V137" s="16">
        <v>1681</v>
      </c>
      <c r="W137" s="16">
        <v>1690</v>
      </c>
      <c r="X137" s="16">
        <v>1700</v>
      </c>
      <c r="Y137" s="16">
        <v>1709</v>
      </c>
      <c r="Z137" s="16">
        <v>1719</v>
      </c>
      <c r="AA137" s="16">
        <v>1728</v>
      </c>
      <c r="AB137" s="16">
        <v>1738</v>
      </c>
      <c r="AC137" s="16">
        <v>1747</v>
      </c>
      <c r="AD137" s="16">
        <v>1757</v>
      </c>
      <c r="AE137" s="16">
        <v>1766</v>
      </c>
      <c r="AF137" s="16">
        <v>1776</v>
      </c>
      <c r="AG137" s="16">
        <v>1785</v>
      </c>
      <c r="AH137" s="16">
        <v>1795</v>
      </c>
      <c r="AI137" s="16">
        <v>1804</v>
      </c>
      <c r="AJ137" s="16">
        <v>1814</v>
      </c>
      <c r="AK137" s="15">
        <v>3.9110000000000004E-3</v>
      </c>
    </row>
    <row r="138" spans="1:37" ht="15" customHeight="1" x14ac:dyDescent="0.35">
      <c r="A138" s="10" t="s">
        <v>160</v>
      </c>
      <c r="B138" s="17" t="s">
        <v>50</v>
      </c>
      <c r="C138" s="16">
        <v>1056</v>
      </c>
      <c r="D138" s="16">
        <v>1004</v>
      </c>
      <c r="E138" s="16">
        <v>832</v>
      </c>
      <c r="F138" s="16">
        <v>964</v>
      </c>
      <c r="G138" s="16">
        <v>970</v>
      </c>
      <c r="H138" s="16">
        <v>977</v>
      </c>
      <c r="I138" s="16">
        <v>984</v>
      </c>
      <c r="J138" s="16">
        <v>991</v>
      </c>
      <c r="K138" s="16">
        <v>998</v>
      </c>
      <c r="L138" s="16">
        <v>1005</v>
      </c>
      <c r="M138" s="16">
        <v>1012</v>
      </c>
      <c r="N138" s="16">
        <v>1019</v>
      </c>
      <c r="O138" s="16">
        <v>1026</v>
      </c>
      <c r="P138" s="16">
        <v>1033</v>
      </c>
      <c r="Q138" s="16">
        <v>1040</v>
      </c>
      <c r="R138" s="16">
        <v>1047</v>
      </c>
      <c r="S138" s="16">
        <v>1054</v>
      </c>
      <c r="T138" s="16">
        <v>1062</v>
      </c>
      <c r="U138" s="16">
        <v>1069</v>
      </c>
      <c r="V138" s="16">
        <v>1076</v>
      </c>
      <c r="W138" s="16">
        <v>1083</v>
      </c>
      <c r="X138" s="16">
        <v>1090</v>
      </c>
      <c r="Y138" s="16">
        <v>1098</v>
      </c>
      <c r="Z138" s="16">
        <v>1105</v>
      </c>
      <c r="AA138" s="16">
        <v>1112</v>
      </c>
      <c r="AB138" s="16">
        <v>1119</v>
      </c>
      <c r="AC138" s="16">
        <v>1126</v>
      </c>
      <c r="AD138" s="16">
        <v>1134</v>
      </c>
      <c r="AE138" s="16">
        <v>1141</v>
      </c>
      <c r="AF138" s="16">
        <v>1148</v>
      </c>
      <c r="AG138" s="16">
        <v>1155</v>
      </c>
      <c r="AH138" s="16">
        <v>1163</v>
      </c>
      <c r="AI138" s="16">
        <v>1170</v>
      </c>
      <c r="AJ138" s="16">
        <v>1177</v>
      </c>
      <c r="AK138" s="15">
        <v>4.9800000000000001E-3</v>
      </c>
    </row>
    <row r="139" spans="1:37" ht="15" customHeight="1" x14ac:dyDescent="0.35">
      <c r="A139" s="10" t="s">
        <v>159</v>
      </c>
      <c r="B139" s="14" t="s">
        <v>51</v>
      </c>
      <c r="C139" s="13">
        <v>1425.82312</v>
      </c>
      <c r="D139" s="13">
        <v>1578.5622559999999</v>
      </c>
      <c r="E139" s="13">
        <v>1369.7719729999999</v>
      </c>
      <c r="F139" s="13">
        <v>1489.117432</v>
      </c>
      <c r="G139" s="13">
        <v>1499.807251</v>
      </c>
      <c r="H139" s="13">
        <v>1510.5311280000001</v>
      </c>
      <c r="I139" s="13">
        <v>1521.5310059999999</v>
      </c>
      <c r="J139" s="13">
        <v>1532.3414310000001</v>
      </c>
      <c r="K139" s="13">
        <v>1543.063721</v>
      </c>
      <c r="L139" s="13">
        <v>1553.88501</v>
      </c>
      <c r="M139" s="13">
        <v>1564.757202</v>
      </c>
      <c r="N139" s="13">
        <v>1575.5772710000001</v>
      </c>
      <c r="O139" s="13">
        <v>1586.609009</v>
      </c>
      <c r="P139" s="13">
        <v>1597.6417240000001</v>
      </c>
      <c r="Q139" s="13">
        <v>1608.702393</v>
      </c>
      <c r="R139" s="13">
        <v>1619.625</v>
      </c>
      <c r="S139" s="13">
        <v>1630.7364500000001</v>
      </c>
      <c r="T139" s="13">
        <v>1642.177612</v>
      </c>
      <c r="U139" s="13">
        <v>1653.2174070000001</v>
      </c>
      <c r="V139" s="13">
        <v>1664.4487300000001</v>
      </c>
      <c r="W139" s="13">
        <v>1675.7889399999999</v>
      </c>
      <c r="X139" s="13">
        <v>1686.9223629999999</v>
      </c>
      <c r="Y139" s="13">
        <v>1698.3510739999999</v>
      </c>
      <c r="Z139" s="13">
        <v>1709.8095699999999</v>
      </c>
      <c r="AA139" s="13">
        <v>1721.146851</v>
      </c>
      <c r="AB139" s="13">
        <v>1732.5660399999999</v>
      </c>
      <c r="AC139" s="13">
        <v>1744.0539550000001</v>
      </c>
      <c r="AD139" s="13">
        <v>1755.5966800000001</v>
      </c>
      <c r="AE139" s="13">
        <v>1766.873413</v>
      </c>
      <c r="AF139" s="13">
        <v>1778.7220460000001</v>
      </c>
      <c r="AG139" s="13">
        <v>1790.0888669999999</v>
      </c>
      <c r="AH139" s="13">
        <v>1801.7436520000001</v>
      </c>
      <c r="AI139" s="13">
        <v>1813.014893</v>
      </c>
      <c r="AJ139" s="13">
        <v>1824.4968260000001</v>
      </c>
      <c r="AK139" s="12">
        <v>4.535E-3</v>
      </c>
    </row>
    <row r="140" spans="1:37" ht="15" customHeight="1" thickBot="1" x14ac:dyDescent="0.4">
      <c r="A140" s="10" t="s">
        <v>158</v>
      </c>
    </row>
    <row r="141" spans="1:37" ht="15" customHeight="1" x14ac:dyDescent="0.35">
      <c r="B141" s="57" t="s">
        <v>102</v>
      </c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</row>
    <row r="142" spans="1:37" ht="15" customHeight="1" x14ac:dyDescent="0.35">
      <c r="B142" s="27" t="s">
        <v>103</v>
      </c>
    </row>
    <row r="143" spans="1:37" ht="15" customHeight="1" x14ac:dyDescent="0.35">
      <c r="B143" s="27" t="s">
        <v>104</v>
      </c>
    </row>
    <row r="144" spans="1:37" ht="15" customHeight="1" x14ac:dyDescent="0.35">
      <c r="B144" s="27" t="s">
        <v>105</v>
      </c>
    </row>
    <row r="145" spans="2:2" ht="15" customHeight="1" x14ac:dyDescent="0.35">
      <c r="B145" s="27" t="s">
        <v>106</v>
      </c>
    </row>
    <row r="146" spans="2:2" ht="15" customHeight="1" x14ac:dyDescent="0.35">
      <c r="B146" s="27" t="s">
        <v>341</v>
      </c>
    </row>
    <row r="147" spans="2:2" ht="15" customHeight="1" x14ac:dyDescent="0.35">
      <c r="B147" s="27" t="s">
        <v>357</v>
      </c>
    </row>
    <row r="148" spans="2:2" ht="15" customHeight="1" x14ac:dyDescent="0.35">
      <c r="B148" s="27" t="s">
        <v>358</v>
      </c>
    </row>
    <row r="149" spans="2:2" ht="15" customHeight="1" x14ac:dyDescent="0.35">
      <c r="B149" s="27" t="s">
        <v>359</v>
      </c>
    </row>
    <row r="150" spans="2:2" ht="15" customHeight="1" x14ac:dyDescent="0.35">
      <c r="B150" s="27" t="s">
        <v>360</v>
      </c>
    </row>
    <row r="151" spans="2:2" ht="15" customHeight="1" x14ac:dyDescent="0.35">
      <c r="B151" s="27" t="s">
        <v>361</v>
      </c>
    </row>
    <row r="152" spans="2:2" ht="15" customHeight="1" x14ac:dyDescent="0.35">
      <c r="B152" s="27" t="s">
        <v>362</v>
      </c>
    </row>
    <row r="153" spans="2:2" ht="15" customHeight="1" x14ac:dyDescent="0.35">
      <c r="B153" s="27" t="s">
        <v>363</v>
      </c>
    </row>
    <row r="154" spans="2:2" ht="15" customHeight="1" x14ac:dyDescent="0.35">
      <c r="B154" s="27" t="s">
        <v>60</v>
      </c>
    </row>
    <row r="155" spans="2:2" ht="15" customHeight="1" x14ac:dyDescent="0.35">
      <c r="B155" s="27" t="s">
        <v>61</v>
      </c>
    </row>
    <row r="156" spans="2:2" ht="15" customHeight="1" x14ac:dyDescent="0.35">
      <c r="B156" s="27" t="s">
        <v>364</v>
      </c>
    </row>
    <row r="157" spans="2:2" ht="15" customHeight="1" x14ac:dyDescent="0.35">
      <c r="B157" s="27" t="s">
        <v>62</v>
      </c>
    </row>
    <row r="158" spans="2:2" ht="15" customHeight="1" x14ac:dyDescent="0.35">
      <c r="B158" s="27" t="s">
        <v>365</v>
      </c>
    </row>
    <row r="159" spans="2:2" ht="15" customHeight="1" x14ac:dyDescent="0.35">
      <c r="B159" s="27" t="s">
        <v>366</v>
      </c>
    </row>
    <row r="160" spans="2:2" ht="15" customHeight="1" x14ac:dyDescent="0.35">
      <c r="B160" s="27" t="s">
        <v>157</v>
      </c>
    </row>
    <row r="161" spans="2:2" ht="15" customHeight="1" x14ac:dyDescent="0.35">
      <c r="B161" s="27" t="s">
        <v>367</v>
      </c>
    </row>
    <row r="162" spans="2:2" ht="15" customHeight="1" x14ac:dyDescent="0.35">
      <c r="B162" s="27" t="s">
        <v>368</v>
      </c>
    </row>
  </sheetData>
  <mergeCells count="1">
    <mergeCell ref="B141:AK141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38"/>
  <sheetViews>
    <sheetView workbookViewId="0">
      <pane xSplit="2" ySplit="1" topLeftCell="C70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defaultRowHeight="15" customHeight="1" x14ac:dyDescent="0.35"/>
  <cols>
    <col min="1" max="1" width="20.81640625" hidden="1" customWidth="1"/>
    <col min="2" max="2" width="45.7265625" customWidth="1"/>
    <col min="5" max="5" width="12" bestFit="1" customWidth="1"/>
    <col min="38" max="38" width="8" customWidth="1"/>
  </cols>
  <sheetData>
    <row r="1" spans="1:37" ht="15" customHeight="1" thickBot="1" x14ac:dyDescent="0.4">
      <c r="B1" s="22" t="s">
        <v>347</v>
      </c>
      <c r="C1" s="21">
        <v>2017</v>
      </c>
      <c r="D1" s="21">
        <v>2018</v>
      </c>
      <c r="E1" s="21">
        <v>2019</v>
      </c>
      <c r="F1" s="21">
        <v>2020</v>
      </c>
      <c r="G1" s="21">
        <v>2021</v>
      </c>
      <c r="H1" s="21">
        <v>2022</v>
      </c>
      <c r="I1" s="21">
        <v>2023</v>
      </c>
      <c r="J1" s="21">
        <v>2024</v>
      </c>
      <c r="K1" s="21">
        <v>2025</v>
      </c>
      <c r="L1" s="21">
        <v>2026</v>
      </c>
      <c r="M1" s="21">
        <v>2027</v>
      </c>
      <c r="N1" s="21">
        <v>2028</v>
      </c>
      <c r="O1" s="21">
        <v>2029</v>
      </c>
      <c r="P1" s="21">
        <v>2030</v>
      </c>
      <c r="Q1" s="21">
        <v>2031</v>
      </c>
      <c r="R1" s="21">
        <v>2032</v>
      </c>
      <c r="S1" s="21">
        <v>2033</v>
      </c>
      <c r="T1" s="21">
        <v>2034</v>
      </c>
      <c r="U1" s="21">
        <v>2035</v>
      </c>
      <c r="V1" s="21">
        <v>2036</v>
      </c>
      <c r="W1" s="21">
        <v>2037</v>
      </c>
      <c r="X1" s="21">
        <v>2038</v>
      </c>
      <c r="Y1" s="21">
        <v>2039</v>
      </c>
      <c r="Z1" s="21">
        <v>2040</v>
      </c>
      <c r="AA1" s="21">
        <v>2041</v>
      </c>
      <c r="AB1" s="21">
        <v>2042</v>
      </c>
      <c r="AC1" s="21">
        <v>2043</v>
      </c>
      <c r="AD1" s="21">
        <v>2044</v>
      </c>
      <c r="AE1" s="21">
        <v>2045</v>
      </c>
      <c r="AF1" s="21">
        <v>2046</v>
      </c>
      <c r="AG1" s="21">
        <v>2047</v>
      </c>
      <c r="AH1" s="21">
        <v>2048</v>
      </c>
      <c r="AI1" s="21">
        <v>2049</v>
      </c>
      <c r="AJ1" s="21">
        <v>2050</v>
      </c>
    </row>
    <row r="2" spans="1:37" ht="15" customHeight="1" thickTop="1" x14ac:dyDescent="0.35"/>
    <row r="3" spans="1:37" ht="15" customHeight="1" x14ac:dyDescent="0.35">
      <c r="C3" s="25" t="s">
        <v>261</v>
      </c>
      <c r="D3" s="25" t="s">
        <v>346</v>
      </c>
      <c r="E3" s="25"/>
      <c r="F3" s="25"/>
      <c r="G3" s="25"/>
    </row>
    <row r="4" spans="1:37" ht="15" customHeight="1" x14ac:dyDescent="0.35">
      <c r="C4" s="25" t="s">
        <v>260</v>
      </c>
      <c r="D4" s="25" t="s">
        <v>348</v>
      </c>
      <c r="E4" s="25"/>
      <c r="F4" s="25"/>
      <c r="G4" s="25" t="s">
        <v>259</v>
      </c>
    </row>
    <row r="5" spans="1:37" ht="15" customHeight="1" x14ac:dyDescent="0.35">
      <c r="C5" s="25" t="s">
        <v>258</v>
      </c>
      <c r="D5" s="25" t="s">
        <v>349</v>
      </c>
      <c r="E5" s="25"/>
      <c r="F5" s="25"/>
      <c r="G5" s="25"/>
    </row>
    <row r="6" spans="1:37" ht="15" customHeight="1" x14ac:dyDescent="0.35">
      <c r="C6" s="25" t="s">
        <v>257</v>
      </c>
      <c r="D6" s="25"/>
      <c r="E6" s="25" t="s">
        <v>350</v>
      </c>
      <c r="F6" s="25"/>
      <c r="G6" s="25"/>
    </row>
    <row r="10" spans="1:37" ht="15" customHeight="1" x14ac:dyDescent="0.35">
      <c r="A10" s="10" t="s">
        <v>338</v>
      </c>
      <c r="B10" s="23" t="s">
        <v>1</v>
      </c>
    </row>
    <row r="11" spans="1:37" ht="15" customHeight="1" x14ac:dyDescent="0.35">
      <c r="B11" s="22" t="s">
        <v>2</v>
      </c>
    </row>
    <row r="12" spans="1:37" ht="15" customHeight="1" x14ac:dyDescent="0.35">
      <c r="B12" s="22" t="s">
        <v>3</v>
      </c>
      <c r="C12" s="26" t="s">
        <v>3</v>
      </c>
      <c r="D12" s="26" t="s">
        <v>3</v>
      </c>
      <c r="E12" s="26" t="s">
        <v>3</v>
      </c>
      <c r="F12" s="26" t="s">
        <v>3</v>
      </c>
      <c r="G12" s="26" t="s">
        <v>3</v>
      </c>
      <c r="H12" s="26" t="s">
        <v>3</v>
      </c>
      <c r="I12" s="26" t="s">
        <v>3</v>
      </c>
      <c r="J12" s="26" t="s">
        <v>3</v>
      </c>
      <c r="K12" s="26" t="s">
        <v>3</v>
      </c>
      <c r="L12" s="26" t="s">
        <v>3</v>
      </c>
      <c r="M12" s="26" t="s">
        <v>3</v>
      </c>
      <c r="N12" s="26" t="s">
        <v>3</v>
      </c>
      <c r="O12" s="26" t="s">
        <v>3</v>
      </c>
      <c r="P12" s="26" t="s">
        <v>3</v>
      </c>
      <c r="Q12" s="26" t="s">
        <v>3</v>
      </c>
      <c r="R12" s="26" t="s">
        <v>3</v>
      </c>
      <c r="S12" s="26" t="s">
        <v>3</v>
      </c>
      <c r="T12" s="26" t="s">
        <v>3</v>
      </c>
      <c r="U12" s="26" t="s">
        <v>3</v>
      </c>
      <c r="V12" s="26" t="s">
        <v>3</v>
      </c>
      <c r="W12" s="26" t="s">
        <v>3</v>
      </c>
      <c r="X12" s="26" t="s">
        <v>3</v>
      </c>
      <c r="Y12" s="26" t="s">
        <v>3</v>
      </c>
      <c r="Z12" s="26" t="s">
        <v>3</v>
      </c>
      <c r="AA12" s="26" t="s">
        <v>3</v>
      </c>
      <c r="AB12" s="26" t="s">
        <v>3</v>
      </c>
      <c r="AC12" s="26" t="s">
        <v>3</v>
      </c>
      <c r="AD12" s="26" t="s">
        <v>3</v>
      </c>
      <c r="AE12" s="26" t="s">
        <v>3</v>
      </c>
      <c r="AF12" s="26" t="s">
        <v>3</v>
      </c>
      <c r="AG12" s="26" t="s">
        <v>3</v>
      </c>
      <c r="AH12" s="26" t="s">
        <v>3</v>
      </c>
      <c r="AI12" s="26" t="s">
        <v>3</v>
      </c>
      <c r="AJ12" s="26" t="s">
        <v>3</v>
      </c>
      <c r="AK12" s="26" t="s">
        <v>351</v>
      </c>
    </row>
    <row r="13" spans="1:37" ht="15" customHeight="1" thickBot="1" x14ac:dyDescent="0.4">
      <c r="B13" s="21" t="s">
        <v>4</v>
      </c>
      <c r="C13" s="21">
        <v>2017</v>
      </c>
      <c r="D13" s="21">
        <v>2018</v>
      </c>
      <c r="E13" s="21">
        <v>2019</v>
      </c>
      <c r="F13" s="21">
        <v>2020</v>
      </c>
      <c r="G13" s="21">
        <v>2021</v>
      </c>
      <c r="H13" s="21">
        <v>2022</v>
      </c>
      <c r="I13" s="21">
        <v>2023</v>
      </c>
      <c r="J13" s="21">
        <v>2024</v>
      </c>
      <c r="K13" s="21">
        <v>2025</v>
      </c>
      <c r="L13" s="21">
        <v>2026</v>
      </c>
      <c r="M13" s="21">
        <v>2027</v>
      </c>
      <c r="N13" s="21">
        <v>2028</v>
      </c>
      <c r="O13" s="21">
        <v>2029</v>
      </c>
      <c r="P13" s="21">
        <v>2030</v>
      </c>
      <c r="Q13" s="21">
        <v>2031</v>
      </c>
      <c r="R13" s="21">
        <v>2032</v>
      </c>
      <c r="S13" s="21">
        <v>2033</v>
      </c>
      <c r="T13" s="21">
        <v>2034</v>
      </c>
      <c r="U13" s="21">
        <v>2035</v>
      </c>
      <c r="V13" s="21">
        <v>2036</v>
      </c>
      <c r="W13" s="21">
        <v>2037</v>
      </c>
      <c r="X13" s="21">
        <v>2038</v>
      </c>
      <c r="Y13" s="21">
        <v>2039</v>
      </c>
      <c r="Z13" s="21">
        <v>2040</v>
      </c>
      <c r="AA13" s="21">
        <v>2041</v>
      </c>
      <c r="AB13" s="21">
        <v>2042</v>
      </c>
      <c r="AC13" s="21">
        <v>2043</v>
      </c>
      <c r="AD13" s="21">
        <v>2044</v>
      </c>
      <c r="AE13" s="21">
        <v>2045</v>
      </c>
      <c r="AF13" s="21">
        <v>2046</v>
      </c>
      <c r="AG13" s="21">
        <v>2047</v>
      </c>
      <c r="AH13" s="21">
        <v>2048</v>
      </c>
      <c r="AI13" s="21">
        <v>2049</v>
      </c>
      <c r="AJ13" s="21">
        <v>2050</v>
      </c>
      <c r="AK13" s="21">
        <v>2050</v>
      </c>
    </row>
    <row r="14" spans="1:37" ht="15" customHeight="1" thickTop="1" x14ac:dyDescent="0.35"/>
    <row r="15" spans="1:37" ht="15" customHeight="1" x14ac:dyDescent="0.35">
      <c r="B15" s="14" t="s">
        <v>5</v>
      </c>
    </row>
    <row r="17" spans="1:37" ht="15" customHeight="1" x14ac:dyDescent="0.35">
      <c r="B17" s="14" t="s">
        <v>6</v>
      </c>
    </row>
    <row r="18" spans="1:37" ht="15" customHeight="1" x14ac:dyDescent="0.35">
      <c r="A18" s="10" t="s">
        <v>337</v>
      </c>
      <c r="B18" s="17" t="s">
        <v>7</v>
      </c>
      <c r="C18" s="20">
        <v>88.688491999999997</v>
      </c>
      <c r="D18" s="20">
        <v>89.631180000000001</v>
      </c>
      <c r="E18" s="20">
        <v>90.656058999999999</v>
      </c>
      <c r="F18" s="20">
        <v>91.747826000000003</v>
      </c>
      <c r="G18" s="20">
        <v>92.849441999999996</v>
      </c>
      <c r="H18" s="20">
        <v>93.926575</v>
      </c>
      <c r="I18" s="20">
        <v>94.968422000000004</v>
      </c>
      <c r="J18" s="20">
        <v>95.979850999999996</v>
      </c>
      <c r="K18" s="20">
        <v>96.965728999999996</v>
      </c>
      <c r="L18" s="20">
        <v>97.947128000000006</v>
      </c>
      <c r="M18" s="20">
        <v>98.942406000000005</v>
      </c>
      <c r="N18" s="20">
        <v>99.951652999999993</v>
      </c>
      <c r="O18" s="20">
        <v>100.972916</v>
      </c>
      <c r="P18" s="20">
        <v>102.00148799999999</v>
      </c>
      <c r="Q18" s="20">
        <v>103.036316</v>
      </c>
      <c r="R18" s="20">
        <v>104.081772</v>
      </c>
      <c r="S18" s="20">
        <v>105.126808</v>
      </c>
      <c r="T18" s="20">
        <v>106.17166899999999</v>
      </c>
      <c r="U18" s="20">
        <v>107.210037</v>
      </c>
      <c r="V18" s="20">
        <v>108.23185700000001</v>
      </c>
      <c r="W18" s="20">
        <v>109.24118</v>
      </c>
      <c r="X18" s="20">
        <v>110.239586</v>
      </c>
      <c r="Y18" s="20">
        <v>111.237213</v>
      </c>
      <c r="Z18" s="20">
        <v>112.23687</v>
      </c>
      <c r="AA18" s="20">
        <v>113.244972</v>
      </c>
      <c r="AB18" s="20">
        <v>114.254158</v>
      </c>
      <c r="AC18" s="20">
        <v>115.26664</v>
      </c>
      <c r="AD18" s="20">
        <v>116.281487</v>
      </c>
      <c r="AE18" s="20">
        <v>117.29851499999999</v>
      </c>
      <c r="AF18" s="20">
        <v>118.323624</v>
      </c>
      <c r="AG18" s="20">
        <v>119.35463</v>
      </c>
      <c r="AH18" s="20">
        <v>120.392487</v>
      </c>
      <c r="AI18" s="20">
        <v>121.433426</v>
      </c>
      <c r="AJ18" s="20">
        <v>122.47496</v>
      </c>
      <c r="AK18" s="15">
        <v>9.8040000000000002E-3</v>
      </c>
    </row>
    <row r="19" spans="1:37" ht="15" customHeight="1" x14ac:dyDescent="0.35">
      <c r="A19" s="10" t="s">
        <v>336</v>
      </c>
      <c r="B19" s="17" t="s">
        <v>8</v>
      </c>
      <c r="C19" s="20">
        <v>2.0056419999999999</v>
      </c>
      <c r="D19" s="20">
        <v>2.0962990000000001</v>
      </c>
      <c r="E19" s="20">
        <v>2.1724519999999998</v>
      </c>
      <c r="F19" s="20">
        <v>2.19224</v>
      </c>
      <c r="G19" s="20">
        <v>2.1778719999999998</v>
      </c>
      <c r="H19" s="20">
        <v>2.1527229999999999</v>
      </c>
      <c r="I19" s="20">
        <v>2.1324000000000001</v>
      </c>
      <c r="J19" s="20">
        <v>2.1168619999999998</v>
      </c>
      <c r="K19" s="20">
        <v>2.1223640000000001</v>
      </c>
      <c r="L19" s="20">
        <v>2.1463429999999999</v>
      </c>
      <c r="M19" s="20">
        <v>2.17056</v>
      </c>
      <c r="N19" s="20">
        <v>2.1929859999999999</v>
      </c>
      <c r="O19" s="20">
        <v>2.2108379999999999</v>
      </c>
      <c r="P19" s="20">
        <v>2.2277559999999998</v>
      </c>
      <c r="Q19" s="20">
        <v>2.2492109999999998</v>
      </c>
      <c r="R19" s="20">
        <v>2.2596620000000001</v>
      </c>
      <c r="S19" s="20">
        <v>2.270451</v>
      </c>
      <c r="T19" s="20">
        <v>2.2749139999999999</v>
      </c>
      <c r="U19" s="20">
        <v>2.2692899999999998</v>
      </c>
      <c r="V19" s="20">
        <v>2.267617</v>
      </c>
      <c r="W19" s="20">
        <v>2.2674449999999999</v>
      </c>
      <c r="X19" s="20">
        <v>2.2773870000000001</v>
      </c>
      <c r="Y19" s="20">
        <v>2.2900969999999998</v>
      </c>
      <c r="Z19" s="20">
        <v>2.3092920000000001</v>
      </c>
      <c r="AA19" s="20">
        <v>2.3211149999999998</v>
      </c>
      <c r="AB19" s="20">
        <v>2.335181</v>
      </c>
      <c r="AC19" s="20">
        <v>2.3483299999999998</v>
      </c>
      <c r="AD19" s="20">
        <v>2.3613309999999998</v>
      </c>
      <c r="AE19" s="20">
        <v>2.3802880000000002</v>
      </c>
      <c r="AF19" s="20">
        <v>2.3971300000000002</v>
      </c>
      <c r="AG19" s="20">
        <v>2.4149569999999998</v>
      </c>
      <c r="AH19" s="20">
        <v>2.4290880000000001</v>
      </c>
      <c r="AI19" s="20">
        <v>2.4407320000000001</v>
      </c>
      <c r="AJ19" s="20">
        <v>2.4470909999999999</v>
      </c>
      <c r="AK19" s="15">
        <v>4.8469999999999997E-3</v>
      </c>
    </row>
    <row r="20" spans="1:37" ht="15" customHeight="1" x14ac:dyDescent="0.35">
      <c r="A20" s="10" t="s">
        <v>335</v>
      </c>
      <c r="B20" s="14" t="s">
        <v>9</v>
      </c>
      <c r="C20" s="24">
        <v>90.694137999999995</v>
      </c>
      <c r="D20" s="24">
        <v>91.727478000000005</v>
      </c>
      <c r="E20" s="24">
        <v>92.828513999999998</v>
      </c>
      <c r="F20" s="24">
        <v>93.940062999999995</v>
      </c>
      <c r="G20" s="24">
        <v>95.027313000000007</v>
      </c>
      <c r="H20" s="24">
        <v>96.079300000000003</v>
      </c>
      <c r="I20" s="24">
        <v>97.100821999999994</v>
      </c>
      <c r="J20" s="24">
        <v>98.096710000000002</v>
      </c>
      <c r="K20" s="24">
        <v>99.088088999999997</v>
      </c>
      <c r="L20" s="24">
        <v>100.093475</v>
      </c>
      <c r="M20" s="24">
        <v>101.112968</v>
      </c>
      <c r="N20" s="24">
        <v>102.144638</v>
      </c>
      <c r="O20" s="24">
        <v>103.18375399999999</v>
      </c>
      <c r="P20" s="24">
        <v>104.22924</v>
      </c>
      <c r="Q20" s="24">
        <v>105.28552999999999</v>
      </c>
      <c r="R20" s="24">
        <v>106.341431</v>
      </c>
      <c r="S20" s="24">
        <v>107.397263</v>
      </c>
      <c r="T20" s="24">
        <v>108.446579</v>
      </c>
      <c r="U20" s="24">
        <v>109.47932400000001</v>
      </c>
      <c r="V20" s="24">
        <v>110.49947400000001</v>
      </c>
      <c r="W20" s="24">
        <v>111.508629</v>
      </c>
      <c r="X20" s="24">
        <v>112.516975</v>
      </c>
      <c r="Y20" s="24">
        <v>113.52731300000001</v>
      </c>
      <c r="Z20" s="24">
        <v>114.546165</v>
      </c>
      <c r="AA20" s="24">
        <v>115.566086</v>
      </c>
      <c r="AB20" s="24">
        <v>116.58934000000001</v>
      </c>
      <c r="AC20" s="24">
        <v>117.61496699999999</v>
      </c>
      <c r="AD20" s="24">
        <v>118.642815</v>
      </c>
      <c r="AE20" s="24">
        <v>119.678802</v>
      </c>
      <c r="AF20" s="24">
        <v>120.72075700000001</v>
      </c>
      <c r="AG20" s="24">
        <v>121.76958500000001</v>
      </c>
      <c r="AH20" s="24">
        <v>122.82157100000001</v>
      </c>
      <c r="AI20" s="24">
        <v>123.874161</v>
      </c>
      <c r="AJ20" s="24">
        <v>124.92205</v>
      </c>
      <c r="AK20" s="12">
        <v>9.6989999999999993E-3</v>
      </c>
    </row>
    <row r="22" spans="1:37" ht="15" customHeight="1" x14ac:dyDescent="0.35">
      <c r="B22" s="14" t="s">
        <v>10</v>
      </c>
    </row>
    <row r="23" spans="1:37" ht="15" customHeight="1" x14ac:dyDescent="0.35">
      <c r="B23" s="14" t="s">
        <v>11</v>
      </c>
    </row>
    <row r="24" spans="1:37" ht="15" customHeight="1" x14ac:dyDescent="0.35">
      <c r="A24" s="10" t="s">
        <v>334</v>
      </c>
      <c r="B24" s="17" t="s">
        <v>12</v>
      </c>
      <c r="C24" s="20">
        <v>98.217117000000002</v>
      </c>
      <c r="D24" s="20">
        <v>99.794594000000004</v>
      </c>
      <c r="E24" s="20">
        <v>98.423507999999998</v>
      </c>
      <c r="F24" s="20">
        <v>97.335609000000005</v>
      </c>
      <c r="G24" s="20">
        <v>96.525558000000004</v>
      </c>
      <c r="H24" s="20">
        <v>95.672165000000007</v>
      </c>
      <c r="I24" s="20">
        <v>94.725600999999997</v>
      </c>
      <c r="J24" s="20">
        <v>93.752234999999999</v>
      </c>
      <c r="K24" s="20">
        <v>92.902823999999995</v>
      </c>
      <c r="L24" s="20">
        <v>92.079070999999999</v>
      </c>
      <c r="M24" s="20">
        <v>91.387657000000004</v>
      </c>
      <c r="N24" s="20">
        <v>90.815369000000004</v>
      </c>
      <c r="O24" s="20">
        <v>90.193459000000004</v>
      </c>
      <c r="P24" s="20">
        <v>89.527618000000004</v>
      </c>
      <c r="Q24" s="20">
        <v>88.942824999999999</v>
      </c>
      <c r="R24" s="20">
        <v>88.398842000000002</v>
      </c>
      <c r="S24" s="20">
        <v>87.886955</v>
      </c>
      <c r="T24" s="20">
        <v>87.432884000000001</v>
      </c>
      <c r="U24" s="20">
        <v>87.044219999999996</v>
      </c>
      <c r="V24" s="20">
        <v>86.683623999999995</v>
      </c>
      <c r="W24" s="20">
        <v>86.372017</v>
      </c>
      <c r="X24" s="20">
        <v>86.113190000000003</v>
      </c>
      <c r="Y24" s="20">
        <v>85.897919000000002</v>
      </c>
      <c r="Z24" s="20">
        <v>85.637383</v>
      </c>
      <c r="AA24" s="20">
        <v>85.421295000000001</v>
      </c>
      <c r="AB24" s="20">
        <v>85.239090000000004</v>
      </c>
      <c r="AC24" s="20">
        <v>85.112105999999997</v>
      </c>
      <c r="AD24" s="20">
        <v>85.026420999999999</v>
      </c>
      <c r="AE24" s="20">
        <v>84.971908999999997</v>
      </c>
      <c r="AF24" s="20">
        <v>84.974350000000001</v>
      </c>
      <c r="AG24" s="20">
        <v>85.009467999999998</v>
      </c>
      <c r="AH24" s="20">
        <v>85.059402000000006</v>
      </c>
      <c r="AI24" s="20">
        <v>85.133392000000001</v>
      </c>
      <c r="AJ24" s="20">
        <v>85.251823000000002</v>
      </c>
      <c r="AK24" s="15">
        <v>-4.9100000000000003E-3</v>
      </c>
    </row>
    <row r="25" spans="1:37" ht="15" customHeight="1" x14ac:dyDescent="0.35">
      <c r="A25" s="10" t="s">
        <v>333</v>
      </c>
      <c r="B25" s="17" t="s">
        <v>13</v>
      </c>
      <c r="C25" s="20">
        <v>100.058235</v>
      </c>
      <c r="D25" s="20">
        <v>99.354843000000002</v>
      </c>
      <c r="E25" s="20">
        <v>96.003936999999993</v>
      </c>
      <c r="F25" s="20">
        <v>95.001343000000006</v>
      </c>
      <c r="G25" s="20">
        <v>92.472922999999994</v>
      </c>
      <c r="H25" s="20">
        <v>90.133041000000006</v>
      </c>
      <c r="I25" s="20">
        <v>88.061950999999993</v>
      </c>
      <c r="J25" s="20">
        <v>86.708870000000005</v>
      </c>
      <c r="K25" s="20">
        <v>85.040749000000005</v>
      </c>
      <c r="L25" s="20">
        <v>83.405379999999994</v>
      </c>
      <c r="M25" s="20">
        <v>82.037925999999999</v>
      </c>
      <c r="N25" s="20">
        <v>80.873069999999998</v>
      </c>
      <c r="O25" s="20">
        <v>80.141707999999994</v>
      </c>
      <c r="P25" s="20">
        <v>79.080399</v>
      </c>
      <c r="Q25" s="20">
        <v>77.973083000000003</v>
      </c>
      <c r="R25" s="20">
        <v>76.527145000000004</v>
      </c>
      <c r="S25" s="20">
        <v>75.557732000000001</v>
      </c>
      <c r="T25" s="20">
        <v>74.544646999999998</v>
      </c>
      <c r="U25" s="20">
        <v>73.817368000000002</v>
      </c>
      <c r="V25" s="20">
        <v>73.247382999999999</v>
      </c>
      <c r="W25" s="20">
        <v>72.557502999999997</v>
      </c>
      <c r="X25" s="20">
        <v>71.982185000000001</v>
      </c>
      <c r="Y25" s="20">
        <v>71.522507000000004</v>
      </c>
      <c r="Z25" s="20">
        <v>70.958786000000003</v>
      </c>
      <c r="AA25" s="20">
        <v>70.395034999999993</v>
      </c>
      <c r="AB25" s="20">
        <v>69.864799000000005</v>
      </c>
      <c r="AC25" s="20">
        <v>69.431449999999998</v>
      </c>
      <c r="AD25" s="20">
        <v>69.055572999999995</v>
      </c>
      <c r="AE25" s="20">
        <v>68.725960000000001</v>
      </c>
      <c r="AF25" s="20">
        <v>68.474777000000003</v>
      </c>
      <c r="AG25" s="20">
        <v>68.368033999999994</v>
      </c>
      <c r="AH25" s="20">
        <v>68.243056999999993</v>
      </c>
      <c r="AI25" s="20">
        <v>68.223511000000002</v>
      </c>
      <c r="AJ25" s="20">
        <v>68.21096</v>
      </c>
      <c r="AK25" s="15">
        <v>-1.1684E-2</v>
      </c>
    </row>
    <row r="26" spans="1:37" ht="15" customHeight="1" x14ac:dyDescent="0.35">
      <c r="A26" s="10" t="s">
        <v>332</v>
      </c>
      <c r="B26" s="17" t="s">
        <v>14</v>
      </c>
      <c r="C26" s="20">
        <v>198.27536000000001</v>
      </c>
      <c r="D26" s="20">
        <v>199.14944499999999</v>
      </c>
      <c r="E26" s="20">
        <v>194.42744400000001</v>
      </c>
      <c r="F26" s="20">
        <v>192.33694499999999</v>
      </c>
      <c r="G26" s="20">
        <v>188.99847399999999</v>
      </c>
      <c r="H26" s="20">
        <v>185.805206</v>
      </c>
      <c r="I26" s="20">
        <v>182.78755200000001</v>
      </c>
      <c r="J26" s="20">
        <v>180.461105</v>
      </c>
      <c r="K26" s="20">
        <v>177.94357299999999</v>
      </c>
      <c r="L26" s="20">
        <v>175.48445100000001</v>
      </c>
      <c r="M26" s="20">
        <v>173.42558299999999</v>
      </c>
      <c r="N26" s="20">
        <v>171.688446</v>
      </c>
      <c r="O26" s="20">
        <v>170.33517499999999</v>
      </c>
      <c r="P26" s="20">
        <v>168.60801699999999</v>
      </c>
      <c r="Q26" s="20">
        <v>166.915909</v>
      </c>
      <c r="R26" s="20">
        <v>164.925995</v>
      </c>
      <c r="S26" s="20">
        <v>163.44468699999999</v>
      </c>
      <c r="T26" s="20">
        <v>161.97753900000001</v>
      </c>
      <c r="U26" s="20">
        <v>160.86158800000001</v>
      </c>
      <c r="V26" s="20">
        <v>159.93100000000001</v>
      </c>
      <c r="W26" s="20">
        <v>158.92952</v>
      </c>
      <c r="X26" s="20">
        <v>158.09536700000001</v>
      </c>
      <c r="Y26" s="20">
        <v>157.42042499999999</v>
      </c>
      <c r="Z26" s="20">
        <v>156.596161</v>
      </c>
      <c r="AA26" s="20">
        <v>155.81632999999999</v>
      </c>
      <c r="AB26" s="20">
        <v>155.103882</v>
      </c>
      <c r="AC26" s="20">
        <v>154.54354900000001</v>
      </c>
      <c r="AD26" s="20">
        <v>154.08200099999999</v>
      </c>
      <c r="AE26" s="20">
        <v>153.69787600000001</v>
      </c>
      <c r="AF26" s="20">
        <v>153.449127</v>
      </c>
      <c r="AG26" s="20">
        <v>153.37750199999999</v>
      </c>
      <c r="AH26" s="20">
        <v>153.30246</v>
      </c>
      <c r="AI26" s="20">
        <v>153.35690299999999</v>
      </c>
      <c r="AJ26" s="20">
        <v>153.462784</v>
      </c>
      <c r="AK26" s="15">
        <v>-8.1110000000000002E-3</v>
      </c>
    </row>
    <row r="28" spans="1:37" ht="15" customHeight="1" x14ac:dyDescent="0.35">
      <c r="B28" s="14" t="s">
        <v>15</v>
      </c>
    </row>
    <row r="30" spans="1:37" ht="15" customHeight="1" x14ac:dyDescent="0.35">
      <c r="B30" s="14" t="s">
        <v>16</v>
      </c>
    </row>
    <row r="31" spans="1:37" ht="15" customHeight="1" x14ac:dyDescent="0.35">
      <c r="A31" s="10" t="s">
        <v>331</v>
      </c>
      <c r="B31" s="17" t="s">
        <v>17</v>
      </c>
      <c r="C31" s="19">
        <v>0.10928</v>
      </c>
      <c r="D31" s="19">
        <v>0.122934</v>
      </c>
      <c r="E31" s="19">
        <v>0.12070400000000001</v>
      </c>
      <c r="F31" s="19">
        <v>0.11645999999999999</v>
      </c>
      <c r="G31" s="19">
        <v>0.11552900000000001</v>
      </c>
      <c r="H31" s="19">
        <v>0.114358</v>
      </c>
      <c r="I31" s="19">
        <v>0.11344600000000001</v>
      </c>
      <c r="J31" s="19">
        <v>0.112307</v>
      </c>
      <c r="K31" s="19">
        <v>0.11100400000000001</v>
      </c>
      <c r="L31" s="19">
        <v>0.109651</v>
      </c>
      <c r="M31" s="19">
        <v>0.108407</v>
      </c>
      <c r="N31" s="19">
        <v>0.107206</v>
      </c>
      <c r="O31" s="19">
        <v>0.10606699999999999</v>
      </c>
      <c r="P31" s="19">
        <v>0.104771</v>
      </c>
      <c r="Q31" s="19">
        <v>0.10349700000000001</v>
      </c>
      <c r="R31" s="19">
        <v>0.102218</v>
      </c>
      <c r="S31" s="19">
        <v>0.100954</v>
      </c>
      <c r="T31" s="19">
        <v>9.9701999999999999E-2</v>
      </c>
      <c r="U31" s="19">
        <v>9.8460000000000006E-2</v>
      </c>
      <c r="V31" s="19">
        <v>9.7212999999999994E-2</v>
      </c>
      <c r="W31" s="19">
        <v>9.5946000000000004E-2</v>
      </c>
      <c r="X31" s="19">
        <v>9.4714000000000007E-2</v>
      </c>
      <c r="Y31" s="19">
        <v>9.3536999999999995E-2</v>
      </c>
      <c r="Z31" s="19">
        <v>9.2408000000000004E-2</v>
      </c>
      <c r="AA31" s="19">
        <v>9.1198000000000001E-2</v>
      </c>
      <c r="AB31" s="19">
        <v>9.0020000000000003E-2</v>
      </c>
      <c r="AC31" s="19">
        <v>8.8860999999999996E-2</v>
      </c>
      <c r="AD31" s="19">
        <v>8.7751999999999997E-2</v>
      </c>
      <c r="AE31" s="19">
        <v>8.6659E-2</v>
      </c>
      <c r="AF31" s="19">
        <v>8.5566000000000003E-2</v>
      </c>
      <c r="AG31" s="19">
        <v>8.4487999999999994E-2</v>
      </c>
      <c r="AH31" s="19">
        <v>8.3451999999999998E-2</v>
      </c>
      <c r="AI31" s="19">
        <v>8.2450999999999997E-2</v>
      </c>
      <c r="AJ31" s="19">
        <v>8.1513000000000002E-2</v>
      </c>
      <c r="AK31" s="15">
        <v>-1.2758E-2</v>
      </c>
    </row>
    <row r="32" spans="1:37" ht="15" customHeight="1" x14ac:dyDescent="0.35">
      <c r="A32" s="10" t="s">
        <v>330</v>
      </c>
      <c r="B32" s="17" t="s">
        <v>18</v>
      </c>
      <c r="C32" s="19">
        <v>0.50004999999999999</v>
      </c>
      <c r="D32" s="19">
        <v>0.55573899999999998</v>
      </c>
      <c r="E32" s="19">
        <v>0.46973799999999999</v>
      </c>
      <c r="F32" s="19">
        <v>0.51429400000000003</v>
      </c>
      <c r="G32" s="19">
        <v>0.51664500000000002</v>
      </c>
      <c r="H32" s="19">
        <v>0.51741199999999998</v>
      </c>
      <c r="I32" s="19">
        <v>0.51668199999999997</v>
      </c>
      <c r="J32" s="19">
        <v>0.51512999999999998</v>
      </c>
      <c r="K32" s="19">
        <v>0.51335399999999998</v>
      </c>
      <c r="L32" s="19">
        <v>0.51194300000000004</v>
      </c>
      <c r="M32" s="19">
        <v>0.51142900000000002</v>
      </c>
      <c r="N32" s="19">
        <v>0.51151199999999997</v>
      </c>
      <c r="O32" s="19">
        <v>0.51213500000000001</v>
      </c>
      <c r="P32" s="19">
        <v>0.512679</v>
      </c>
      <c r="Q32" s="19">
        <v>0.51339699999999999</v>
      </c>
      <c r="R32" s="19">
        <v>0.51392499999999997</v>
      </c>
      <c r="S32" s="19">
        <v>0.51464699999999997</v>
      </c>
      <c r="T32" s="19">
        <v>0.51576</v>
      </c>
      <c r="U32" s="19">
        <v>0.51699099999999998</v>
      </c>
      <c r="V32" s="19">
        <v>0.51822199999999996</v>
      </c>
      <c r="W32" s="19">
        <v>0.51960399999999995</v>
      </c>
      <c r="X32" s="19">
        <v>0.52118799999999998</v>
      </c>
      <c r="Y32" s="19">
        <v>0.52324099999999996</v>
      </c>
      <c r="Z32" s="19">
        <v>0.525505</v>
      </c>
      <c r="AA32" s="19">
        <v>0.52761100000000005</v>
      </c>
      <c r="AB32" s="19">
        <v>0.53024800000000005</v>
      </c>
      <c r="AC32" s="19">
        <v>0.53309099999999998</v>
      </c>
      <c r="AD32" s="19">
        <v>0.53612800000000005</v>
      </c>
      <c r="AE32" s="19">
        <v>0.539219</v>
      </c>
      <c r="AF32" s="19">
        <v>0.54268400000000006</v>
      </c>
      <c r="AG32" s="19">
        <v>0.54611699999999996</v>
      </c>
      <c r="AH32" s="19">
        <v>0.54977500000000001</v>
      </c>
      <c r="AI32" s="19">
        <v>0.55370399999999997</v>
      </c>
      <c r="AJ32" s="19">
        <v>0.55832099999999996</v>
      </c>
      <c r="AK32" s="15">
        <v>1.45E-4</v>
      </c>
    </row>
    <row r="33" spans="1:37" ht="15" customHeight="1" x14ac:dyDescent="0.35">
      <c r="A33" s="10" t="s">
        <v>329</v>
      </c>
      <c r="B33" s="17" t="s">
        <v>19</v>
      </c>
      <c r="C33" s="19">
        <v>2.6209E-2</v>
      </c>
      <c r="D33" s="19">
        <v>2.5845E-2</v>
      </c>
      <c r="E33" s="19">
        <v>2.5385999999999999E-2</v>
      </c>
      <c r="F33" s="19">
        <v>2.5118999999999999E-2</v>
      </c>
      <c r="G33" s="19">
        <v>2.4854999999999999E-2</v>
      </c>
      <c r="H33" s="19">
        <v>2.4589E-2</v>
      </c>
      <c r="I33" s="19">
        <v>2.4298E-2</v>
      </c>
      <c r="J33" s="19">
        <v>2.3970999999999999E-2</v>
      </c>
      <c r="K33" s="19">
        <v>2.3625E-2</v>
      </c>
      <c r="L33" s="19">
        <v>2.3290999999999999E-2</v>
      </c>
      <c r="M33" s="19">
        <v>2.2994000000000001E-2</v>
      </c>
      <c r="N33" s="19">
        <v>2.2717000000000001E-2</v>
      </c>
      <c r="O33" s="19">
        <v>2.2466E-2</v>
      </c>
      <c r="P33" s="19">
        <v>2.2211999999999999E-2</v>
      </c>
      <c r="Q33" s="19">
        <v>2.1964999999999998E-2</v>
      </c>
      <c r="R33" s="19">
        <v>2.1714000000000001E-2</v>
      </c>
      <c r="S33" s="19">
        <v>2.1464E-2</v>
      </c>
      <c r="T33" s="19">
        <v>2.1219999999999999E-2</v>
      </c>
      <c r="U33" s="19">
        <v>2.0983999999999999E-2</v>
      </c>
      <c r="V33" s="19">
        <v>2.0746000000000001E-2</v>
      </c>
      <c r="W33" s="19">
        <v>2.0506E-2</v>
      </c>
      <c r="X33" s="19">
        <v>2.0275999999999999E-2</v>
      </c>
      <c r="Y33" s="19">
        <v>2.0060000000000001E-2</v>
      </c>
      <c r="Z33" s="19">
        <v>1.9862000000000001E-2</v>
      </c>
      <c r="AA33" s="19">
        <v>1.9653E-2</v>
      </c>
      <c r="AB33" s="19">
        <v>1.9455E-2</v>
      </c>
      <c r="AC33" s="19">
        <v>1.9261E-2</v>
      </c>
      <c r="AD33" s="19">
        <v>1.9073E-2</v>
      </c>
      <c r="AE33" s="19">
        <v>1.8887999999999999E-2</v>
      </c>
      <c r="AF33" s="19">
        <v>1.8703000000000001E-2</v>
      </c>
      <c r="AG33" s="19">
        <v>1.8522E-2</v>
      </c>
      <c r="AH33" s="19">
        <v>1.8345E-2</v>
      </c>
      <c r="AI33" s="19">
        <v>1.8176999999999999E-2</v>
      </c>
      <c r="AJ33" s="19">
        <v>1.8020999999999999E-2</v>
      </c>
      <c r="AK33" s="15">
        <v>-1.1205E-2</v>
      </c>
    </row>
    <row r="34" spans="1:37" ht="15" customHeight="1" x14ac:dyDescent="0.35">
      <c r="A34" s="10" t="s">
        <v>328</v>
      </c>
      <c r="B34" s="17" t="s">
        <v>20</v>
      </c>
      <c r="C34" s="19">
        <v>0.512235</v>
      </c>
      <c r="D34" s="19">
        <v>0.51125299999999996</v>
      </c>
      <c r="E34" s="19">
        <v>0.50987800000000005</v>
      </c>
      <c r="F34" s="19">
        <v>0.50897400000000004</v>
      </c>
      <c r="G34" s="19">
        <v>0.50795900000000005</v>
      </c>
      <c r="H34" s="19">
        <v>0.50618799999999997</v>
      </c>
      <c r="I34" s="19">
        <v>0.50388999999999995</v>
      </c>
      <c r="J34" s="19">
        <v>0.50127999999999995</v>
      </c>
      <c r="K34" s="19">
        <v>0.49815300000000001</v>
      </c>
      <c r="L34" s="19">
        <v>0.48683300000000002</v>
      </c>
      <c r="M34" s="19">
        <v>0.476798</v>
      </c>
      <c r="N34" s="19">
        <v>0.467725</v>
      </c>
      <c r="O34" s="19">
        <v>0.45968300000000001</v>
      </c>
      <c r="P34" s="19">
        <v>0.45138699999999998</v>
      </c>
      <c r="Q34" s="19">
        <v>0.44365599999999999</v>
      </c>
      <c r="R34" s="19">
        <v>0.43627300000000002</v>
      </c>
      <c r="S34" s="19">
        <v>0.42948999999999998</v>
      </c>
      <c r="T34" s="19">
        <v>0.42325000000000002</v>
      </c>
      <c r="U34" s="19">
        <v>0.41759600000000002</v>
      </c>
      <c r="V34" s="19">
        <v>0.41230299999999998</v>
      </c>
      <c r="W34" s="19">
        <v>0.40729599999999999</v>
      </c>
      <c r="X34" s="19">
        <v>0.40278799999999998</v>
      </c>
      <c r="Y34" s="19">
        <v>0.39893200000000001</v>
      </c>
      <c r="Z34" s="19">
        <v>0.39473599999999998</v>
      </c>
      <c r="AA34" s="19">
        <v>0.39061099999999999</v>
      </c>
      <c r="AB34" s="19">
        <v>0.38695400000000002</v>
      </c>
      <c r="AC34" s="19">
        <v>0.38367699999999999</v>
      </c>
      <c r="AD34" s="19">
        <v>0.38085799999999997</v>
      </c>
      <c r="AE34" s="19">
        <v>0.37834800000000002</v>
      </c>
      <c r="AF34" s="19">
        <v>0.37614599999999998</v>
      </c>
      <c r="AG34" s="19">
        <v>0.374253</v>
      </c>
      <c r="AH34" s="19">
        <v>0.37267600000000001</v>
      </c>
      <c r="AI34" s="19">
        <v>0.37149399999999999</v>
      </c>
      <c r="AJ34" s="19">
        <v>0.37076500000000001</v>
      </c>
      <c r="AK34" s="15">
        <v>-9.9900000000000006E-3</v>
      </c>
    </row>
    <row r="35" spans="1:37" ht="15" customHeight="1" x14ac:dyDescent="0.35">
      <c r="A35" s="10" t="s">
        <v>327</v>
      </c>
      <c r="B35" s="17" t="s">
        <v>21</v>
      </c>
      <c r="C35" s="19">
        <v>8.4949999999999998E-2</v>
      </c>
      <c r="D35" s="19">
        <v>8.4973999999999994E-2</v>
      </c>
      <c r="E35" s="19">
        <v>8.4986000000000006E-2</v>
      </c>
      <c r="F35" s="19">
        <v>8.5317000000000004E-2</v>
      </c>
      <c r="G35" s="19">
        <v>8.5566000000000003E-2</v>
      </c>
      <c r="H35" s="19">
        <v>8.5596000000000005E-2</v>
      </c>
      <c r="I35" s="19">
        <v>8.5442000000000004E-2</v>
      </c>
      <c r="J35" s="19">
        <v>8.5153000000000006E-2</v>
      </c>
      <c r="K35" s="19">
        <v>8.4748000000000004E-2</v>
      </c>
      <c r="L35" s="19">
        <v>8.4351999999999996E-2</v>
      </c>
      <c r="M35" s="19">
        <v>8.4060999999999997E-2</v>
      </c>
      <c r="N35" s="19">
        <v>8.3846000000000004E-2</v>
      </c>
      <c r="O35" s="19">
        <v>8.3682999999999994E-2</v>
      </c>
      <c r="P35" s="19">
        <v>8.3491999999999997E-2</v>
      </c>
      <c r="Q35" s="19">
        <v>8.3297999999999997E-2</v>
      </c>
      <c r="R35" s="19">
        <v>8.3072999999999994E-2</v>
      </c>
      <c r="S35" s="19">
        <v>8.2852999999999996E-2</v>
      </c>
      <c r="T35" s="19">
        <v>8.2629999999999995E-2</v>
      </c>
      <c r="U35" s="19">
        <v>8.2413E-2</v>
      </c>
      <c r="V35" s="19">
        <v>8.2171999999999995E-2</v>
      </c>
      <c r="W35" s="19">
        <v>8.1899E-2</v>
      </c>
      <c r="X35" s="19">
        <v>8.1634999999999999E-2</v>
      </c>
      <c r="Y35" s="19">
        <v>8.1401000000000001E-2</v>
      </c>
      <c r="Z35" s="19">
        <v>8.1215999999999997E-2</v>
      </c>
      <c r="AA35" s="19">
        <v>8.0974000000000004E-2</v>
      </c>
      <c r="AB35" s="19">
        <v>8.0751000000000003E-2</v>
      </c>
      <c r="AC35" s="19">
        <v>8.0532000000000006E-2</v>
      </c>
      <c r="AD35" s="19">
        <v>8.0324999999999994E-2</v>
      </c>
      <c r="AE35" s="19">
        <v>8.0101000000000006E-2</v>
      </c>
      <c r="AF35" s="19">
        <v>7.9864000000000004E-2</v>
      </c>
      <c r="AG35" s="19">
        <v>7.9620999999999997E-2</v>
      </c>
      <c r="AH35" s="19">
        <v>7.9376000000000002E-2</v>
      </c>
      <c r="AI35" s="19">
        <v>7.9144999999999993E-2</v>
      </c>
      <c r="AJ35" s="19">
        <v>7.8936000000000006E-2</v>
      </c>
      <c r="AK35" s="15">
        <v>-2.3010000000000001E-3</v>
      </c>
    </row>
    <row r="36" spans="1:37" ht="15" customHeight="1" x14ac:dyDescent="0.35">
      <c r="A36" s="10" t="s">
        <v>326</v>
      </c>
      <c r="B36" s="17" t="s">
        <v>22</v>
      </c>
      <c r="C36" s="19">
        <v>0.486483</v>
      </c>
      <c r="D36" s="19">
        <v>0.48148600000000003</v>
      </c>
      <c r="E36" s="19">
        <v>0.47783799999999998</v>
      </c>
      <c r="F36" s="19">
        <v>0.46793600000000002</v>
      </c>
      <c r="G36" s="19">
        <v>0.45961600000000002</v>
      </c>
      <c r="H36" s="19">
        <v>0.45226699999999997</v>
      </c>
      <c r="I36" s="19">
        <v>0.44577</v>
      </c>
      <c r="J36" s="19">
        <v>0.44011800000000001</v>
      </c>
      <c r="K36" s="19">
        <v>0.43532999999999999</v>
      </c>
      <c r="L36" s="19">
        <v>0.43132100000000001</v>
      </c>
      <c r="M36" s="19">
        <v>0.42858000000000002</v>
      </c>
      <c r="N36" s="19">
        <v>0.42669699999999999</v>
      </c>
      <c r="O36" s="19">
        <v>0.42568800000000001</v>
      </c>
      <c r="P36" s="19">
        <v>0.41447000000000001</v>
      </c>
      <c r="Q36" s="19">
        <v>0.40487899999999999</v>
      </c>
      <c r="R36" s="19">
        <v>0.39641999999999999</v>
      </c>
      <c r="S36" s="19">
        <v>0.3891</v>
      </c>
      <c r="T36" s="19">
        <v>0.382855</v>
      </c>
      <c r="U36" s="19">
        <v>0.37756200000000001</v>
      </c>
      <c r="V36" s="19">
        <v>0.37279200000000001</v>
      </c>
      <c r="W36" s="19">
        <v>0.36853599999999997</v>
      </c>
      <c r="X36" s="19">
        <v>0.364952</v>
      </c>
      <c r="Y36" s="19">
        <v>0.362068</v>
      </c>
      <c r="Z36" s="19">
        <v>0.35190900000000003</v>
      </c>
      <c r="AA36" s="19">
        <v>0.34295999999999999</v>
      </c>
      <c r="AB36" s="19">
        <v>0.33541399999999999</v>
      </c>
      <c r="AC36" s="19">
        <v>0.32886399999999999</v>
      </c>
      <c r="AD36" s="19">
        <v>0.32301600000000003</v>
      </c>
      <c r="AE36" s="19">
        <v>0.31753500000000001</v>
      </c>
      <c r="AF36" s="19">
        <v>0.31252200000000002</v>
      </c>
      <c r="AG36" s="19">
        <v>0.30814799999999998</v>
      </c>
      <c r="AH36" s="19">
        <v>0.30435099999999998</v>
      </c>
      <c r="AI36" s="19">
        <v>0.30109900000000001</v>
      </c>
      <c r="AJ36" s="19">
        <v>0.29846800000000001</v>
      </c>
      <c r="AK36" s="15">
        <v>-1.4833000000000001E-2</v>
      </c>
    </row>
    <row r="37" spans="1:37" ht="15" customHeight="1" x14ac:dyDescent="0.35">
      <c r="A37" s="10" t="s">
        <v>325</v>
      </c>
      <c r="B37" s="17" t="s">
        <v>23</v>
      </c>
      <c r="C37" s="19">
        <v>0.64602700000000002</v>
      </c>
      <c r="D37" s="19">
        <v>0.65076900000000004</v>
      </c>
      <c r="E37" s="19">
        <v>0.65597000000000005</v>
      </c>
      <c r="F37" s="19">
        <v>0.66018100000000002</v>
      </c>
      <c r="G37" s="19">
        <v>0.66142599999999996</v>
      </c>
      <c r="H37" s="19">
        <v>0.66072399999999998</v>
      </c>
      <c r="I37" s="19">
        <v>0.66001200000000004</v>
      </c>
      <c r="J37" s="19">
        <v>0.65934800000000005</v>
      </c>
      <c r="K37" s="19">
        <v>0.65882399999999997</v>
      </c>
      <c r="L37" s="19">
        <v>0.65893800000000002</v>
      </c>
      <c r="M37" s="19">
        <v>0.66003699999999998</v>
      </c>
      <c r="N37" s="19">
        <v>0.66188999999999998</v>
      </c>
      <c r="O37" s="19">
        <v>0.66450900000000002</v>
      </c>
      <c r="P37" s="19">
        <v>0.66545299999999996</v>
      </c>
      <c r="Q37" s="19">
        <v>0.66698999999999997</v>
      </c>
      <c r="R37" s="19">
        <v>0.66888800000000004</v>
      </c>
      <c r="S37" s="19">
        <v>0.67120599999999997</v>
      </c>
      <c r="T37" s="19">
        <v>0.67380399999999996</v>
      </c>
      <c r="U37" s="19">
        <v>0.67661499999999997</v>
      </c>
      <c r="V37" s="19">
        <v>0.67947199999999996</v>
      </c>
      <c r="W37" s="19">
        <v>0.68236600000000003</v>
      </c>
      <c r="X37" s="19">
        <v>0.68547000000000002</v>
      </c>
      <c r="Y37" s="19">
        <v>0.68891599999999997</v>
      </c>
      <c r="Z37" s="19">
        <v>0.69235199999999997</v>
      </c>
      <c r="AA37" s="19">
        <v>0.69573600000000002</v>
      </c>
      <c r="AB37" s="19">
        <v>0.69935400000000003</v>
      </c>
      <c r="AC37" s="19">
        <v>0.70318400000000003</v>
      </c>
      <c r="AD37" s="19">
        <v>0.70724299999999996</v>
      </c>
      <c r="AE37" s="19">
        <v>0.71147700000000003</v>
      </c>
      <c r="AF37" s="19">
        <v>0.71586300000000003</v>
      </c>
      <c r="AG37" s="19">
        <v>0.72040300000000002</v>
      </c>
      <c r="AH37" s="19">
        <v>0.72507900000000003</v>
      </c>
      <c r="AI37" s="19">
        <v>0.72986600000000001</v>
      </c>
      <c r="AJ37" s="19">
        <v>0.73478399999999999</v>
      </c>
      <c r="AK37" s="15">
        <v>3.8019999999999998E-3</v>
      </c>
    </row>
    <row r="38" spans="1:37" ht="15" customHeight="1" x14ac:dyDescent="0.35">
      <c r="A38" s="10" t="s">
        <v>324</v>
      </c>
      <c r="B38" s="17" t="s">
        <v>342</v>
      </c>
      <c r="C38" s="19">
        <v>0.34392200000000001</v>
      </c>
      <c r="D38" s="19">
        <v>0.33701300000000001</v>
      </c>
      <c r="E38" s="19">
        <v>0.33078999999999997</v>
      </c>
      <c r="F38" s="19">
        <v>0.32613500000000001</v>
      </c>
      <c r="G38" s="19">
        <v>0.32244699999999998</v>
      </c>
      <c r="H38" s="19">
        <v>0.31920799999999999</v>
      </c>
      <c r="I38" s="19">
        <v>0.31651000000000001</v>
      </c>
      <c r="J38" s="19">
        <v>0.31439299999999998</v>
      </c>
      <c r="K38" s="19">
        <v>0.31292700000000001</v>
      </c>
      <c r="L38" s="19">
        <v>0.31180000000000002</v>
      </c>
      <c r="M38" s="19">
        <v>0.31158799999999998</v>
      </c>
      <c r="N38" s="19">
        <v>0.31228099999999998</v>
      </c>
      <c r="O38" s="19">
        <v>0.31353900000000001</v>
      </c>
      <c r="P38" s="19">
        <v>0.314693</v>
      </c>
      <c r="Q38" s="19">
        <v>0.31677699999999998</v>
      </c>
      <c r="R38" s="19">
        <v>0.31925799999999999</v>
      </c>
      <c r="S38" s="19">
        <v>0.32172699999999999</v>
      </c>
      <c r="T38" s="19">
        <v>0.32416699999999998</v>
      </c>
      <c r="U38" s="19">
        <v>0.32704499999999997</v>
      </c>
      <c r="V38" s="19">
        <v>0.32984400000000003</v>
      </c>
      <c r="W38" s="19">
        <v>0.33256599999999997</v>
      </c>
      <c r="X38" s="19">
        <v>0.335289</v>
      </c>
      <c r="Y38" s="19">
        <v>0.33753899999999998</v>
      </c>
      <c r="Z38" s="19">
        <v>0.33983600000000003</v>
      </c>
      <c r="AA38" s="19">
        <v>0.342061</v>
      </c>
      <c r="AB38" s="19">
        <v>0.34326800000000002</v>
      </c>
      <c r="AC38" s="19">
        <v>0.34445199999999998</v>
      </c>
      <c r="AD38" s="19">
        <v>0.34460000000000002</v>
      </c>
      <c r="AE38" s="19">
        <v>0.34421099999999999</v>
      </c>
      <c r="AF38" s="19">
        <v>0.343281</v>
      </c>
      <c r="AG38" s="19">
        <v>0.34181299999999998</v>
      </c>
      <c r="AH38" s="19">
        <v>0.33872600000000003</v>
      </c>
      <c r="AI38" s="19">
        <v>0.33507399999999998</v>
      </c>
      <c r="AJ38" s="19">
        <v>0.32978000000000002</v>
      </c>
      <c r="AK38" s="15">
        <v>-6.78E-4</v>
      </c>
    </row>
    <row r="39" spans="1:37" ht="15" customHeight="1" x14ac:dyDescent="0.35">
      <c r="A39" s="10" t="s">
        <v>323</v>
      </c>
      <c r="B39" s="17" t="s">
        <v>343</v>
      </c>
      <c r="C39" s="19">
        <v>0.359788</v>
      </c>
      <c r="D39" s="19">
        <v>0.38510800000000001</v>
      </c>
      <c r="E39" s="19">
        <v>0.40943600000000002</v>
      </c>
      <c r="F39" s="19">
        <v>0.43259799999999998</v>
      </c>
      <c r="G39" s="19">
        <v>0.45428200000000002</v>
      </c>
      <c r="H39" s="19">
        <v>0.47465299999999999</v>
      </c>
      <c r="I39" s="19">
        <v>0.49323099999999998</v>
      </c>
      <c r="J39" s="19">
        <v>0.51051400000000002</v>
      </c>
      <c r="K39" s="19">
        <v>0.526559</v>
      </c>
      <c r="L39" s="19">
        <v>0.541821</v>
      </c>
      <c r="M39" s="19">
        <v>0.55619399999999997</v>
      </c>
      <c r="N39" s="19">
        <v>0.56983200000000001</v>
      </c>
      <c r="O39" s="19">
        <v>0.58302399999999999</v>
      </c>
      <c r="P39" s="19">
        <v>0.59545999999999999</v>
      </c>
      <c r="Q39" s="19">
        <v>0.60724299999999998</v>
      </c>
      <c r="R39" s="19">
        <v>0.61874399999999996</v>
      </c>
      <c r="S39" s="19">
        <v>0.62950399999999995</v>
      </c>
      <c r="T39" s="19">
        <v>0.63999600000000001</v>
      </c>
      <c r="U39" s="19">
        <v>0.65015999999999996</v>
      </c>
      <c r="V39" s="19">
        <v>0.66021300000000005</v>
      </c>
      <c r="W39" s="19">
        <v>0.66989600000000005</v>
      </c>
      <c r="X39" s="19">
        <v>0.67991900000000005</v>
      </c>
      <c r="Y39" s="19">
        <v>0.690083</v>
      </c>
      <c r="Z39" s="19">
        <v>0.70101400000000003</v>
      </c>
      <c r="AA39" s="19">
        <v>0.71218899999999996</v>
      </c>
      <c r="AB39" s="19">
        <v>0.72404299999999999</v>
      </c>
      <c r="AC39" s="19">
        <v>0.73656699999999997</v>
      </c>
      <c r="AD39" s="19">
        <v>0.75010600000000005</v>
      </c>
      <c r="AE39" s="19">
        <v>0.764683</v>
      </c>
      <c r="AF39" s="19">
        <v>0.78032299999999999</v>
      </c>
      <c r="AG39" s="19">
        <v>0.79767299999999997</v>
      </c>
      <c r="AH39" s="19">
        <v>0.81645199999999996</v>
      </c>
      <c r="AI39" s="19">
        <v>0.83669899999999997</v>
      </c>
      <c r="AJ39" s="19">
        <v>0.85906199999999999</v>
      </c>
      <c r="AK39" s="15">
        <v>2.5388999999999998E-2</v>
      </c>
    </row>
    <row r="40" spans="1:37" ht="15" customHeight="1" x14ac:dyDescent="0.35">
      <c r="A40" s="10" t="s">
        <v>322</v>
      </c>
      <c r="B40" s="17" t="s">
        <v>24</v>
      </c>
      <c r="C40" s="19">
        <v>1.5345530000000001</v>
      </c>
      <c r="D40" s="19">
        <v>1.5275890000000001</v>
      </c>
      <c r="E40" s="19">
        <v>1.5461290000000001</v>
      </c>
      <c r="F40" s="19">
        <v>1.5616890000000001</v>
      </c>
      <c r="G40" s="19">
        <v>1.578352</v>
      </c>
      <c r="H40" s="19">
        <v>1.59449</v>
      </c>
      <c r="I40" s="19">
        <v>1.607003</v>
      </c>
      <c r="J40" s="19">
        <v>1.620099</v>
      </c>
      <c r="K40" s="19">
        <v>1.63412</v>
      </c>
      <c r="L40" s="19">
        <v>1.6482399999999999</v>
      </c>
      <c r="M40" s="19">
        <v>1.6626749999999999</v>
      </c>
      <c r="N40" s="19">
        <v>1.6777219999999999</v>
      </c>
      <c r="O40" s="19">
        <v>1.6933860000000001</v>
      </c>
      <c r="P40" s="19">
        <v>1.709098</v>
      </c>
      <c r="Q40" s="19">
        <v>1.7252099999999999</v>
      </c>
      <c r="R40" s="19">
        <v>1.7418560000000001</v>
      </c>
      <c r="S40" s="19">
        <v>1.758837</v>
      </c>
      <c r="T40" s="19">
        <v>1.776408</v>
      </c>
      <c r="U40" s="19">
        <v>1.7945629999999999</v>
      </c>
      <c r="V40" s="19">
        <v>1.8132250000000001</v>
      </c>
      <c r="W40" s="19">
        <v>1.8326739999999999</v>
      </c>
      <c r="X40" s="19">
        <v>1.8529089999999999</v>
      </c>
      <c r="Y40" s="19">
        <v>1.8744240000000001</v>
      </c>
      <c r="Z40" s="19">
        <v>1.897446</v>
      </c>
      <c r="AA40" s="19">
        <v>1.921502</v>
      </c>
      <c r="AB40" s="19">
        <v>1.9469110000000001</v>
      </c>
      <c r="AC40" s="19">
        <v>1.974237</v>
      </c>
      <c r="AD40" s="19">
        <v>2.002802</v>
      </c>
      <c r="AE40" s="19">
        <v>2.0331540000000001</v>
      </c>
      <c r="AF40" s="19">
        <v>2.0652080000000002</v>
      </c>
      <c r="AG40" s="19">
        <v>2.0991390000000001</v>
      </c>
      <c r="AH40" s="19">
        <v>2.1350910000000001</v>
      </c>
      <c r="AI40" s="19">
        <v>2.1731530000000001</v>
      </c>
      <c r="AJ40" s="19">
        <v>2.2137410000000002</v>
      </c>
      <c r="AK40" s="15">
        <v>1.1660999999999999E-2</v>
      </c>
    </row>
    <row r="41" spans="1:37" ht="15" customHeight="1" x14ac:dyDescent="0.35">
      <c r="A41" s="10" t="s">
        <v>321</v>
      </c>
      <c r="B41" s="14" t="s">
        <v>25</v>
      </c>
      <c r="C41" s="18">
        <v>4.6034980000000001</v>
      </c>
      <c r="D41" s="18">
        <v>4.682709</v>
      </c>
      <c r="E41" s="18">
        <v>4.6308550000000004</v>
      </c>
      <c r="F41" s="18">
        <v>4.6987030000000001</v>
      </c>
      <c r="G41" s="18">
        <v>4.7266760000000003</v>
      </c>
      <c r="H41" s="18">
        <v>4.7494860000000001</v>
      </c>
      <c r="I41" s="18">
        <v>4.7662849999999999</v>
      </c>
      <c r="J41" s="18">
        <v>4.7823140000000004</v>
      </c>
      <c r="K41" s="18">
        <v>4.7986430000000002</v>
      </c>
      <c r="L41" s="18">
        <v>4.8081899999999997</v>
      </c>
      <c r="M41" s="18">
        <v>4.8227650000000004</v>
      </c>
      <c r="N41" s="18">
        <v>4.8414279999999996</v>
      </c>
      <c r="O41" s="18">
        <v>4.864179</v>
      </c>
      <c r="P41" s="18">
        <v>4.8737149999999998</v>
      </c>
      <c r="Q41" s="18">
        <v>4.8869119999999997</v>
      </c>
      <c r="R41" s="18">
        <v>4.9023700000000003</v>
      </c>
      <c r="S41" s="18">
        <v>4.9197839999999999</v>
      </c>
      <c r="T41" s="18">
        <v>4.9397919999999997</v>
      </c>
      <c r="U41" s="18">
        <v>4.9623879999999998</v>
      </c>
      <c r="V41" s="18">
        <v>4.9862010000000003</v>
      </c>
      <c r="W41" s="18">
        <v>5.0112899999999998</v>
      </c>
      <c r="X41" s="18">
        <v>5.0391399999999997</v>
      </c>
      <c r="Y41" s="18">
        <v>5.0702030000000002</v>
      </c>
      <c r="Z41" s="18">
        <v>5.0962839999999998</v>
      </c>
      <c r="AA41" s="18">
        <v>5.1244959999999997</v>
      </c>
      <c r="AB41" s="18">
        <v>5.1564180000000004</v>
      </c>
      <c r="AC41" s="18">
        <v>5.1927250000000003</v>
      </c>
      <c r="AD41" s="18">
        <v>5.231903</v>
      </c>
      <c r="AE41" s="18">
        <v>5.2742760000000004</v>
      </c>
      <c r="AF41" s="18">
        <v>5.3201590000000003</v>
      </c>
      <c r="AG41" s="18">
        <v>5.370177</v>
      </c>
      <c r="AH41" s="18">
        <v>5.4233219999999998</v>
      </c>
      <c r="AI41" s="18">
        <v>5.4808640000000004</v>
      </c>
      <c r="AJ41" s="18">
        <v>5.5433899999999996</v>
      </c>
      <c r="AK41" s="12">
        <v>5.287E-3</v>
      </c>
    </row>
    <row r="43" spans="1:37" ht="15" customHeight="1" x14ac:dyDescent="0.35">
      <c r="B43" s="14" t="s">
        <v>26</v>
      </c>
    </row>
    <row r="44" spans="1:37" ht="15" customHeight="1" x14ac:dyDescent="0.35">
      <c r="A44" s="10" t="s">
        <v>320</v>
      </c>
      <c r="B44" s="17" t="s">
        <v>17</v>
      </c>
      <c r="C44" s="19">
        <v>1.6382350000000001</v>
      </c>
      <c r="D44" s="19">
        <v>1.8476440000000001</v>
      </c>
      <c r="E44" s="19">
        <v>1.8274379999999999</v>
      </c>
      <c r="F44" s="19">
        <v>1.769798</v>
      </c>
      <c r="G44" s="19">
        <v>1.762721</v>
      </c>
      <c r="H44" s="19">
        <v>1.752632</v>
      </c>
      <c r="I44" s="19">
        <v>1.7380249999999999</v>
      </c>
      <c r="J44" s="19">
        <v>1.720753</v>
      </c>
      <c r="K44" s="19">
        <v>1.705252</v>
      </c>
      <c r="L44" s="19">
        <v>1.694194</v>
      </c>
      <c r="M44" s="19">
        <v>1.687268</v>
      </c>
      <c r="N44" s="19">
        <v>1.681551</v>
      </c>
      <c r="O44" s="19">
        <v>1.673775</v>
      </c>
      <c r="P44" s="19">
        <v>1.6671240000000001</v>
      </c>
      <c r="Q44" s="19">
        <v>1.6622479999999999</v>
      </c>
      <c r="R44" s="19">
        <v>1.6569419999999999</v>
      </c>
      <c r="S44" s="19">
        <v>1.650784</v>
      </c>
      <c r="T44" s="19">
        <v>1.6452249999999999</v>
      </c>
      <c r="U44" s="19">
        <v>1.640064</v>
      </c>
      <c r="V44" s="19">
        <v>1.634698</v>
      </c>
      <c r="W44" s="19">
        <v>1.629006</v>
      </c>
      <c r="X44" s="19">
        <v>1.6241490000000001</v>
      </c>
      <c r="Y44" s="19">
        <v>1.619604</v>
      </c>
      <c r="Z44" s="19">
        <v>1.6147819999999999</v>
      </c>
      <c r="AA44" s="19">
        <v>1.6100479999999999</v>
      </c>
      <c r="AB44" s="19">
        <v>1.6053409999999999</v>
      </c>
      <c r="AC44" s="19">
        <v>1.6000239999999999</v>
      </c>
      <c r="AD44" s="19">
        <v>1.5945750000000001</v>
      </c>
      <c r="AE44" s="19">
        <v>1.5888519999999999</v>
      </c>
      <c r="AF44" s="19">
        <v>1.5833250000000001</v>
      </c>
      <c r="AG44" s="19">
        <v>1.578023</v>
      </c>
      <c r="AH44" s="19">
        <v>1.5724880000000001</v>
      </c>
      <c r="AI44" s="19">
        <v>1.5661119999999999</v>
      </c>
      <c r="AJ44" s="19">
        <v>1.560268</v>
      </c>
      <c r="AK44" s="15">
        <v>-5.2690000000000002E-3</v>
      </c>
    </row>
    <row r="45" spans="1:37" ht="15" customHeight="1" x14ac:dyDescent="0.35">
      <c r="A45" s="10" t="s">
        <v>319</v>
      </c>
      <c r="B45" s="17" t="s">
        <v>18</v>
      </c>
      <c r="C45" s="19">
        <v>2.7817999999999999E-2</v>
      </c>
      <c r="D45" s="19">
        <v>2.8694000000000001E-2</v>
      </c>
      <c r="E45" s="19">
        <v>2.2376E-2</v>
      </c>
      <c r="F45" s="19">
        <v>2.6131999999999999E-2</v>
      </c>
      <c r="G45" s="19">
        <v>2.5777999999999999E-2</v>
      </c>
      <c r="H45" s="19">
        <v>2.5391E-2</v>
      </c>
      <c r="I45" s="19">
        <v>2.4972000000000001E-2</v>
      </c>
      <c r="J45" s="19">
        <v>2.4527E-2</v>
      </c>
      <c r="K45" s="19">
        <v>2.4128E-2</v>
      </c>
      <c r="L45" s="19">
        <v>2.3820999999999998E-2</v>
      </c>
      <c r="M45" s="19">
        <v>2.3574999999999999E-2</v>
      </c>
      <c r="N45" s="19">
        <v>2.3366999999999999E-2</v>
      </c>
      <c r="O45" s="19">
        <v>2.3144000000000001E-2</v>
      </c>
      <c r="P45" s="19">
        <v>2.2948E-2</v>
      </c>
      <c r="Q45" s="19">
        <v>2.2785E-2</v>
      </c>
      <c r="R45" s="19">
        <v>2.2613000000000001E-2</v>
      </c>
      <c r="S45" s="19">
        <v>2.2450000000000001E-2</v>
      </c>
      <c r="T45" s="19">
        <v>2.2307E-2</v>
      </c>
      <c r="U45" s="19">
        <v>2.2169000000000001E-2</v>
      </c>
      <c r="V45" s="19">
        <v>2.2044000000000001E-2</v>
      </c>
      <c r="W45" s="19">
        <v>2.1926000000000001E-2</v>
      </c>
      <c r="X45" s="19">
        <v>2.1815999999999999E-2</v>
      </c>
      <c r="Y45" s="19">
        <v>2.1728999999999998E-2</v>
      </c>
      <c r="Z45" s="19">
        <v>2.1651E-2</v>
      </c>
      <c r="AA45" s="19">
        <v>2.1575E-2</v>
      </c>
      <c r="AB45" s="19">
        <v>2.1506999999999998E-2</v>
      </c>
      <c r="AC45" s="19">
        <v>2.1443E-2</v>
      </c>
      <c r="AD45" s="19">
        <v>2.1377E-2</v>
      </c>
      <c r="AE45" s="19">
        <v>2.1318E-2</v>
      </c>
      <c r="AF45" s="19">
        <v>2.1277000000000001E-2</v>
      </c>
      <c r="AG45" s="19">
        <v>2.1232000000000001E-2</v>
      </c>
      <c r="AH45" s="19">
        <v>2.1198000000000002E-2</v>
      </c>
      <c r="AI45" s="19">
        <v>2.1158E-2</v>
      </c>
      <c r="AJ45" s="19">
        <v>2.1122999999999999E-2</v>
      </c>
      <c r="AK45" s="15">
        <v>-9.5270000000000007E-3</v>
      </c>
    </row>
    <row r="46" spans="1:37" ht="15" customHeight="1" x14ac:dyDescent="0.35">
      <c r="A46" s="10" t="s">
        <v>318</v>
      </c>
      <c r="B46" s="17" t="s">
        <v>19</v>
      </c>
      <c r="C46" s="19">
        <v>0.59994700000000001</v>
      </c>
      <c r="D46" s="19">
        <v>0.604244</v>
      </c>
      <c r="E46" s="19">
        <v>0.60701700000000003</v>
      </c>
      <c r="F46" s="19">
        <v>0.60979799999999995</v>
      </c>
      <c r="G46" s="19">
        <v>0.61127399999999998</v>
      </c>
      <c r="H46" s="19">
        <v>0.61177899999999996</v>
      </c>
      <c r="I46" s="19">
        <v>0.61119900000000005</v>
      </c>
      <c r="J46" s="19">
        <v>0.60985999999999996</v>
      </c>
      <c r="K46" s="19">
        <v>0.60904899999999995</v>
      </c>
      <c r="L46" s="19">
        <v>0.60986099999999999</v>
      </c>
      <c r="M46" s="19">
        <v>0.61216300000000001</v>
      </c>
      <c r="N46" s="19">
        <v>0.61495200000000005</v>
      </c>
      <c r="O46" s="19">
        <v>0.61560199999999998</v>
      </c>
      <c r="P46" s="19">
        <v>0.61708300000000005</v>
      </c>
      <c r="Q46" s="19">
        <v>0.61956699999999998</v>
      </c>
      <c r="R46" s="19">
        <v>0.62227200000000005</v>
      </c>
      <c r="S46" s="19">
        <v>0.62472499999999997</v>
      </c>
      <c r="T46" s="19">
        <v>0.62736499999999995</v>
      </c>
      <c r="U46" s="19">
        <v>0.63010500000000003</v>
      </c>
      <c r="V46" s="19">
        <v>0.63271500000000003</v>
      </c>
      <c r="W46" s="19">
        <v>0.635104</v>
      </c>
      <c r="X46" s="19">
        <v>0.63778800000000002</v>
      </c>
      <c r="Y46" s="19">
        <v>0.64059200000000005</v>
      </c>
      <c r="Z46" s="19">
        <v>0.64332199999999995</v>
      </c>
      <c r="AA46" s="19">
        <v>0.64607199999999998</v>
      </c>
      <c r="AB46" s="19">
        <v>0.64872099999999999</v>
      </c>
      <c r="AC46" s="19">
        <v>0.65110400000000002</v>
      </c>
      <c r="AD46" s="19">
        <v>0.65339400000000003</v>
      </c>
      <c r="AE46" s="19">
        <v>0.65551099999999995</v>
      </c>
      <c r="AF46" s="19">
        <v>0.65767699999999996</v>
      </c>
      <c r="AG46" s="19">
        <v>0.65988999999999998</v>
      </c>
      <c r="AH46" s="19">
        <v>0.66195599999999999</v>
      </c>
      <c r="AI46" s="19">
        <v>0.66365499999999999</v>
      </c>
      <c r="AJ46" s="19">
        <v>0.66545600000000005</v>
      </c>
      <c r="AK46" s="15">
        <v>3.0200000000000001E-3</v>
      </c>
    </row>
    <row r="47" spans="1:37" ht="15" customHeight="1" x14ac:dyDescent="0.35">
      <c r="A47" s="10" t="s">
        <v>317</v>
      </c>
      <c r="B47" s="17" t="s">
        <v>21</v>
      </c>
      <c r="C47" s="19">
        <v>0.325762</v>
      </c>
      <c r="D47" s="19">
        <v>0.33229799999999998</v>
      </c>
      <c r="E47" s="19">
        <v>0.33907799999999999</v>
      </c>
      <c r="F47" s="19">
        <v>0.34525099999999997</v>
      </c>
      <c r="G47" s="19">
        <v>0.350412</v>
      </c>
      <c r="H47" s="19">
        <v>0.354854</v>
      </c>
      <c r="I47" s="19">
        <v>0.35847899999999999</v>
      </c>
      <c r="J47" s="19">
        <v>0.36148999999999998</v>
      </c>
      <c r="K47" s="19">
        <v>0.36463000000000001</v>
      </c>
      <c r="L47" s="19">
        <v>0.36865300000000001</v>
      </c>
      <c r="M47" s="19">
        <v>0.37359100000000001</v>
      </c>
      <c r="N47" s="19">
        <v>0.378886</v>
      </c>
      <c r="O47" s="19">
        <v>0.38261600000000001</v>
      </c>
      <c r="P47" s="19">
        <v>0.38698399999999999</v>
      </c>
      <c r="Q47" s="19">
        <v>0.39206999999999997</v>
      </c>
      <c r="R47" s="19">
        <v>0.397451</v>
      </c>
      <c r="S47" s="19">
        <v>0.40271400000000002</v>
      </c>
      <c r="T47" s="19">
        <v>0.408086</v>
      </c>
      <c r="U47" s="19">
        <v>0.41350399999999998</v>
      </c>
      <c r="V47" s="19">
        <v>0.41881000000000002</v>
      </c>
      <c r="W47" s="19">
        <v>0.42399100000000001</v>
      </c>
      <c r="X47" s="19">
        <v>0.42933700000000002</v>
      </c>
      <c r="Y47" s="19">
        <v>0.43478800000000001</v>
      </c>
      <c r="Z47" s="19">
        <v>0.44019200000000003</v>
      </c>
      <c r="AA47" s="19">
        <v>0.44567600000000002</v>
      </c>
      <c r="AB47" s="19">
        <v>0.45111099999999998</v>
      </c>
      <c r="AC47" s="19">
        <v>0.45640799999999998</v>
      </c>
      <c r="AD47" s="19">
        <v>0.46166099999999999</v>
      </c>
      <c r="AE47" s="19">
        <v>0.46685300000000002</v>
      </c>
      <c r="AF47" s="19">
        <v>0.47211700000000001</v>
      </c>
      <c r="AG47" s="19">
        <v>0.47742299999999999</v>
      </c>
      <c r="AH47" s="19">
        <v>0.48262100000000002</v>
      </c>
      <c r="AI47" s="19">
        <v>0.487564</v>
      </c>
      <c r="AJ47" s="19">
        <v>0.49252299999999999</v>
      </c>
      <c r="AK47" s="15">
        <v>1.2373E-2</v>
      </c>
    </row>
    <row r="48" spans="1:37" ht="15" customHeight="1" x14ac:dyDescent="0.35">
      <c r="A48" s="10" t="s">
        <v>316</v>
      </c>
      <c r="B48" s="17" t="s">
        <v>27</v>
      </c>
      <c r="C48" s="19">
        <v>0.68938100000000002</v>
      </c>
      <c r="D48" s="19">
        <v>0.60674700000000004</v>
      </c>
      <c r="E48" s="19">
        <v>0.63490199999999997</v>
      </c>
      <c r="F48" s="19">
        <v>0.64163300000000001</v>
      </c>
      <c r="G48" s="19">
        <v>0.64839400000000003</v>
      </c>
      <c r="H48" s="19">
        <v>0.65503599999999995</v>
      </c>
      <c r="I48" s="19">
        <v>0.66151000000000004</v>
      </c>
      <c r="J48" s="19">
        <v>0.66839899999999997</v>
      </c>
      <c r="K48" s="19">
        <v>0.677643</v>
      </c>
      <c r="L48" s="19">
        <v>0.69004200000000004</v>
      </c>
      <c r="M48" s="19">
        <v>0.70486099999999996</v>
      </c>
      <c r="N48" s="19">
        <v>0.72146600000000005</v>
      </c>
      <c r="O48" s="19">
        <v>0.73608399999999996</v>
      </c>
      <c r="P48" s="19">
        <v>0.75236700000000001</v>
      </c>
      <c r="Q48" s="19">
        <v>0.76988100000000004</v>
      </c>
      <c r="R48" s="19">
        <v>0.78860399999999997</v>
      </c>
      <c r="S48" s="19">
        <v>0.80807899999999999</v>
      </c>
      <c r="T48" s="19">
        <v>0.82874899999999996</v>
      </c>
      <c r="U48" s="19">
        <v>0.85071399999999997</v>
      </c>
      <c r="V48" s="19">
        <v>0.874135</v>
      </c>
      <c r="W48" s="19">
        <v>0.89885700000000002</v>
      </c>
      <c r="X48" s="19">
        <v>0.92492200000000002</v>
      </c>
      <c r="Y48" s="19">
        <v>0.95204200000000005</v>
      </c>
      <c r="Z48" s="19">
        <v>0.97949600000000003</v>
      </c>
      <c r="AA48" s="19">
        <v>1.008696</v>
      </c>
      <c r="AB48" s="19">
        <v>1.039104</v>
      </c>
      <c r="AC48" s="19">
        <v>1.071129</v>
      </c>
      <c r="AD48" s="19">
        <v>1.1047439999999999</v>
      </c>
      <c r="AE48" s="19">
        <v>1.1403190000000001</v>
      </c>
      <c r="AF48" s="19">
        <v>1.1786019999999999</v>
      </c>
      <c r="AG48" s="19">
        <v>1.216877</v>
      </c>
      <c r="AH48" s="19">
        <v>1.254901</v>
      </c>
      <c r="AI48" s="19">
        <v>1.2923709999999999</v>
      </c>
      <c r="AJ48" s="19">
        <v>1.3294299999999999</v>
      </c>
      <c r="AK48" s="15">
        <v>2.4815E-2</v>
      </c>
    </row>
    <row r="49" spans="1:37" ht="15" customHeight="1" x14ac:dyDescent="0.35">
      <c r="A49" s="10" t="s">
        <v>315</v>
      </c>
      <c r="B49" s="14" t="s">
        <v>25</v>
      </c>
      <c r="C49" s="18">
        <v>3.2811430000000001</v>
      </c>
      <c r="D49" s="18">
        <v>3.4196270000000002</v>
      </c>
      <c r="E49" s="18">
        <v>3.4308109999999998</v>
      </c>
      <c r="F49" s="18">
        <v>3.392611</v>
      </c>
      <c r="G49" s="18">
        <v>3.3985789999999998</v>
      </c>
      <c r="H49" s="18">
        <v>3.3996919999999999</v>
      </c>
      <c r="I49" s="18">
        <v>3.3941859999999999</v>
      </c>
      <c r="J49" s="18">
        <v>3.3850289999999998</v>
      </c>
      <c r="K49" s="18">
        <v>3.3807019999999999</v>
      </c>
      <c r="L49" s="18">
        <v>3.386571</v>
      </c>
      <c r="M49" s="18">
        <v>3.4014579999999999</v>
      </c>
      <c r="N49" s="18">
        <v>3.4202219999999999</v>
      </c>
      <c r="O49" s="18">
        <v>3.4312200000000002</v>
      </c>
      <c r="P49" s="18">
        <v>3.446507</v>
      </c>
      <c r="Q49" s="18">
        <v>3.4665520000000001</v>
      </c>
      <c r="R49" s="18">
        <v>3.4878809999999998</v>
      </c>
      <c r="S49" s="18">
        <v>3.5087519999999999</v>
      </c>
      <c r="T49" s="18">
        <v>3.5317319999999999</v>
      </c>
      <c r="U49" s="18">
        <v>3.5565560000000001</v>
      </c>
      <c r="V49" s="18">
        <v>3.5824020000000001</v>
      </c>
      <c r="W49" s="18">
        <v>3.6088840000000002</v>
      </c>
      <c r="X49" s="18">
        <v>3.6380119999999998</v>
      </c>
      <c r="Y49" s="18">
        <v>3.6687560000000001</v>
      </c>
      <c r="Z49" s="18">
        <v>3.6994419999999999</v>
      </c>
      <c r="AA49" s="18">
        <v>3.7320679999999999</v>
      </c>
      <c r="AB49" s="18">
        <v>3.765784</v>
      </c>
      <c r="AC49" s="18">
        <v>3.800109</v>
      </c>
      <c r="AD49" s="18">
        <v>3.83575</v>
      </c>
      <c r="AE49" s="18">
        <v>3.8728530000000001</v>
      </c>
      <c r="AF49" s="18">
        <v>3.9129969999999998</v>
      </c>
      <c r="AG49" s="18">
        <v>3.9534449999999999</v>
      </c>
      <c r="AH49" s="18">
        <v>3.9931640000000002</v>
      </c>
      <c r="AI49" s="18">
        <v>4.0308590000000004</v>
      </c>
      <c r="AJ49" s="18">
        <v>4.0688000000000004</v>
      </c>
      <c r="AK49" s="12">
        <v>5.4469999999999996E-3</v>
      </c>
    </row>
    <row r="51" spans="1:37" ht="15" customHeight="1" x14ac:dyDescent="0.35">
      <c r="B51" s="14" t="s">
        <v>28</v>
      </c>
    </row>
    <row r="52" spans="1:37" ht="15" customHeight="1" x14ac:dyDescent="0.35">
      <c r="A52" s="10" t="s">
        <v>314</v>
      </c>
      <c r="B52" s="17" t="s">
        <v>17</v>
      </c>
      <c r="C52" s="19">
        <v>0.22779099999999999</v>
      </c>
      <c r="D52" s="19">
        <v>0.23220099999999999</v>
      </c>
      <c r="E52" s="19">
        <v>0.22475700000000001</v>
      </c>
      <c r="F52" s="19">
        <v>0.21296799999999999</v>
      </c>
      <c r="G52" s="19">
        <v>0.21176600000000001</v>
      </c>
      <c r="H52" s="19">
        <v>0.21099599999999999</v>
      </c>
      <c r="I52" s="19">
        <v>0.210059</v>
      </c>
      <c r="J52" s="19">
        <v>0.20830099999999999</v>
      </c>
      <c r="K52" s="19">
        <v>0.20550299999999999</v>
      </c>
      <c r="L52" s="19">
        <v>0.20235600000000001</v>
      </c>
      <c r="M52" s="19">
        <v>0.19892899999999999</v>
      </c>
      <c r="N52" s="19">
        <v>0.19597000000000001</v>
      </c>
      <c r="O52" s="19">
        <v>0.19312000000000001</v>
      </c>
      <c r="P52" s="19">
        <v>0.19055800000000001</v>
      </c>
      <c r="Q52" s="19">
        <v>0.18814700000000001</v>
      </c>
      <c r="R52" s="19">
        <v>0.185777</v>
      </c>
      <c r="S52" s="19">
        <v>0.18337800000000001</v>
      </c>
      <c r="T52" s="19">
        <v>0.18121499999999999</v>
      </c>
      <c r="U52" s="19">
        <v>0.17912400000000001</v>
      </c>
      <c r="V52" s="19">
        <v>0.176899</v>
      </c>
      <c r="W52" s="19">
        <v>0.17499100000000001</v>
      </c>
      <c r="X52" s="19">
        <v>0.17314399999999999</v>
      </c>
      <c r="Y52" s="19">
        <v>0.171315</v>
      </c>
      <c r="Z52" s="19">
        <v>0.16938700000000001</v>
      </c>
      <c r="AA52" s="19">
        <v>0.16761400000000001</v>
      </c>
      <c r="AB52" s="19">
        <v>0.16586200000000001</v>
      </c>
      <c r="AC52" s="19">
        <v>0.16422700000000001</v>
      </c>
      <c r="AD52" s="19">
        <v>0.16276199999999999</v>
      </c>
      <c r="AE52" s="19">
        <v>0.16131499999999999</v>
      </c>
      <c r="AF52" s="19">
        <v>0.15998999999999999</v>
      </c>
      <c r="AG52" s="19">
        <v>0.15876499999999999</v>
      </c>
      <c r="AH52" s="19">
        <v>0.157472</v>
      </c>
      <c r="AI52" s="19">
        <v>0.156222</v>
      </c>
      <c r="AJ52" s="19">
        <v>0.15499399999999999</v>
      </c>
      <c r="AK52" s="15">
        <v>-1.2552000000000001E-2</v>
      </c>
    </row>
    <row r="53" spans="1:37" ht="15" customHeight="1" x14ac:dyDescent="0.35">
      <c r="A53" s="10" t="s">
        <v>313</v>
      </c>
      <c r="B53" s="17" t="s">
        <v>19</v>
      </c>
      <c r="C53" s="19">
        <v>6.9509999999999997E-3</v>
      </c>
      <c r="D53" s="19">
        <v>6.6889999999999996E-3</v>
      </c>
      <c r="E53" s="19">
        <v>6.43E-3</v>
      </c>
      <c r="F53" s="19">
        <v>6.3639999999999999E-3</v>
      </c>
      <c r="G53" s="19">
        <v>6.3689999999999997E-3</v>
      </c>
      <c r="H53" s="19">
        <v>6.3850000000000001E-3</v>
      </c>
      <c r="I53" s="19">
        <v>6.3930000000000002E-3</v>
      </c>
      <c r="J53" s="19">
        <v>6.3749999999999996E-3</v>
      </c>
      <c r="K53" s="19">
        <v>6.3280000000000003E-3</v>
      </c>
      <c r="L53" s="19">
        <v>6.2750000000000002E-3</v>
      </c>
      <c r="M53" s="19">
        <v>6.2110000000000004E-3</v>
      </c>
      <c r="N53" s="19">
        <v>6.1619999999999999E-3</v>
      </c>
      <c r="O53" s="19">
        <v>6.1159999999999999E-3</v>
      </c>
      <c r="P53" s="19">
        <v>6.0780000000000001E-3</v>
      </c>
      <c r="Q53" s="19">
        <v>6.0419999999999996E-3</v>
      </c>
      <c r="R53" s="19">
        <v>6.0049999999999999E-3</v>
      </c>
      <c r="S53" s="19">
        <v>5.9649999999999998E-3</v>
      </c>
      <c r="T53" s="19">
        <v>5.9300000000000004E-3</v>
      </c>
      <c r="U53" s="19">
        <v>5.8960000000000002E-3</v>
      </c>
      <c r="V53" s="19">
        <v>5.855E-3</v>
      </c>
      <c r="W53" s="19">
        <v>5.8230000000000001E-3</v>
      </c>
      <c r="X53" s="19">
        <v>5.7920000000000003E-3</v>
      </c>
      <c r="Y53" s="19">
        <v>5.7609999999999996E-3</v>
      </c>
      <c r="Z53" s="19">
        <v>5.7299999999999999E-3</v>
      </c>
      <c r="AA53" s="19">
        <v>5.7019999999999996E-3</v>
      </c>
      <c r="AB53" s="19">
        <v>5.6730000000000001E-3</v>
      </c>
      <c r="AC53" s="19">
        <v>5.6470000000000001E-3</v>
      </c>
      <c r="AD53" s="19">
        <v>5.6259999999999999E-3</v>
      </c>
      <c r="AE53" s="19">
        <v>5.6039999999999996E-3</v>
      </c>
      <c r="AF53" s="19">
        <v>5.5849999999999997E-3</v>
      </c>
      <c r="AG53" s="19">
        <v>5.5690000000000002E-3</v>
      </c>
      <c r="AH53" s="19">
        <v>5.5510000000000004E-3</v>
      </c>
      <c r="AI53" s="19">
        <v>5.5319999999999996E-3</v>
      </c>
      <c r="AJ53" s="19">
        <v>5.5120000000000004E-3</v>
      </c>
      <c r="AK53" s="15">
        <v>-6.0270000000000002E-3</v>
      </c>
    </row>
    <row r="54" spans="1:37" ht="15" customHeight="1" x14ac:dyDescent="0.35">
      <c r="A54" s="10" t="s">
        <v>312</v>
      </c>
      <c r="B54" s="17" t="s">
        <v>29</v>
      </c>
      <c r="C54" s="19">
        <v>9.5638000000000001E-2</v>
      </c>
      <c r="D54" s="19">
        <v>0.106757</v>
      </c>
      <c r="E54" s="19">
        <v>0.112722</v>
      </c>
      <c r="F54" s="19">
        <v>0.112702</v>
      </c>
      <c r="G54" s="19">
        <v>0.113926</v>
      </c>
      <c r="H54" s="19">
        <v>0.115381</v>
      </c>
      <c r="I54" s="19">
        <v>0.116782</v>
      </c>
      <c r="J54" s="19">
        <v>0.117716</v>
      </c>
      <c r="K54" s="19">
        <v>0.117871</v>
      </c>
      <c r="L54" s="19">
        <v>0.11768000000000001</v>
      </c>
      <c r="M54" s="19">
        <v>0.11724</v>
      </c>
      <c r="N54" s="19">
        <v>0.117036</v>
      </c>
      <c r="O54" s="19">
        <v>0.116379</v>
      </c>
      <c r="P54" s="19">
        <v>0.116064</v>
      </c>
      <c r="Q54" s="19">
        <v>0.115949</v>
      </c>
      <c r="R54" s="19">
        <v>0.115965</v>
      </c>
      <c r="S54" s="19">
        <v>0.115995</v>
      </c>
      <c r="T54" s="19">
        <v>0.11615300000000001</v>
      </c>
      <c r="U54" s="19">
        <v>0.11630799999999999</v>
      </c>
      <c r="V54" s="19">
        <v>0.116359</v>
      </c>
      <c r="W54" s="19">
        <v>0.11658</v>
      </c>
      <c r="X54" s="19">
        <v>0.116814</v>
      </c>
      <c r="Y54" s="19">
        <v>0.117033</v>
      </c>
      <c r="Z54" s="19">
        <v>0.117243</v>
      </c>
      <c r="AA54" s="19">
        <v>0.117519</v>
      </c>
      <c r="AB54" s="19">
        <v>0.117741</v>
      </c>
      <c r="AC54" s="19">
        <v>0.11802799999999999</v>
      </c>
      <c r="AD54" s="19">
        <v>0.118435</v>
      </c>
      <c r="AE54" s="19">
        <v>0.11884</v>
      </c>
      <c r="AF54" s="19">
        <v>0.119284</v>
      </c>
      <c r="AG54" s="19">
        <v>0.11977400000000001</v>
      </c>
      <c r="AH54" s="19">
        <v>0.1202</v>
      </c>
      <c r="AI54" s="19">
        <v>0.12063500000000001</v>
      </c>
      <c r="AJ54" s="19">
        <v>0.121071</v>
      </c>
      <c r="AK54" s="15">
        <v>3.9399999999999999E-3</v>
      </c>
    </row>
    <row r="55" spans="1:37" ht="15" customHeight="1" x14ac:dyDescent="0.35">
      <c r="A55" s="10" t="s">
        <v>311</v>
      </c>
      <c r="B55" s="14" t="s">
        <v>25</v>
      </c>
      <c r="C55" s="18">
        <v>0.33038000000000001</v>
      </c>
      <c r="D55" s="18">
        <v>0.34564600000000001</v>
      </c>
      <c r="E55" s="18">
        <v>0.34390999999999999</v>
      </c>
      <c r="F55" s="18">
        <v>0.332034</v>
      </c>
      <c r="G55" s="18">
        <v>0.33206200000000002</v>
      </c>
      <c r="H55" s="18">
        <v>0.332762</v>
      </c>
      <c r="I55" s="18">
        <v>0.33323399999999997</v>
      </c>
      <c r="J55" s="18">
        <v>0.33239200000000002</v>
      </c>
      <c r="K55" s="18">
        <v>0.329702</v>
      </c>
      <c r="L55" s="18">
        <v>0.32630999999999999</v>
      </c>
      <c r="M55" s="18">
        <v>0.32238</v>
      </c>
      <c r="N55" s="18">
        <v>0.31916800000000001</v>
      </c>
      <c r="O55" s="18">
        <v>0.31561600000000001</v>
      </c>
      <c r="P55" s="18">
        <v>0.312699</v>
      </c>
      <c r="Q55" s="18">
        <v>0.31013800000000002</v>
      </c>
      <c r="R55" s="18">
        <v>0.30774600000000002</v>
      </c>
      <c r="S55" s="18">
        <v>0.30533700000000003</v>
      </c>
      <c r="T55" s="18">
        <v>0.30329899999999999</v>
      </c>
      <c r="U55" s="18">
        <v>0.30132799999999998</v>
      </c>
      <c r="V55" s="18">
        <v>0.29911300000000002</v>
      </c>
      <c r="W55" s="18">
        <v>0.29739300000000002</v>
      </c>
      <c r="X55" s="18">
        <v>0.29575099999999999</v>
      </c>
      <c r="Y55" s="18">
        <v>0.29410900000000001</v>
      </c>
      <c r="Z55" s="18">
        <v>0.29235899999999998</v>
      </c>
      <c r="AA55" s="18">
        <v>0.29083599999999998</v>
      </c>
      <c r="AB55" s="18">
        <v>0.28927599999999998</v>
      </c>
      <c r="AC55" s="18">
        <v>0.28790199999999999</v>
      </c>
      <c r="AD55" s="18">
        <v>0.28682200000000002</v>
      </c>
      <c r="AE55" s="18">
        <v>0.28575899999999999</v>
      </c>
      <c r="AF55" s="18">
        <v>0.28485899999999997</v>
      </c>
      <c r="AG55" s="18">
        <v>0.284109</v>
      </c>
      <c r="AH55" s="18">
        <v>0.283223</v>
      </c>
      <c r="AI55" s="18">
        <v>0.282389</v>
      </c>
      <c r="AJ55" s="18">
        <v>0.28157700000000002</v>
      </c>
      <c r="AK55" s="12">
        <v>-6.3860000000000002E-3</v>
      </c>
    </row>
    <row r="57" spans="1:37" ht="15" customHeight="1" x14ac:dyDescent="0.35">
      <c r="A57" s="10" t="s">
        <v>310</v>
      </c>
      <c r="B57" s="17" t="s">
        <v>30</v>
      </c>
      <c r="C57" s="19">
        <v>0.141097</v>
      </c>
      <c r="D57" s="19">
        <v>0.141097</v>
      </c>
      <c r="E57" s="19">
        <v>0.141097</v>
      </c>
      <c r="F57" s="19">
        <v>0.141097</v>
      </c>
      <c r="G57" s="19">
        <v>0.141097</v>
      </c>
      <c r="H57" s="19">
        <v>0.141097</v>
      </c>
      <c r="I57" s="19">
        <v>0.141097</v>
      </c>
      <c r="J57" s="19">
        <v>0.141097</v>
      </c>
      <c r="K57" s="19">
        <v>0.141097</v>
      </c>
      <c r="L57" s="19">
        <v>0.141097</v>
      </c>
      <c r="M57" s="19">
        <v>0.141097</v>
      </c>
      <c r="N57" s="19">
        <v>0.141097</v>
      </c>
      <c r="O57" s="19">
        <v>0.141097</v>
      </c>
      <c r="P57" s="19">
        <v>0.141097</v>
      </c>
      <c r="Q57" s="19">
        <v>0.141097</v>
      </c>
      <c r="R57" s="19">
        <v>0.141097</v>
      </c>
      <c r="S57" s="19">
        <v>0.141097</v>
      </c>
      <c r="T57" s="19">
        <v>0.141097</v>
      </c>
      <c r="U57" s="19">
        <v>0.141097</v>
      </c>
      <c r="V57" s="19">
        <v>0.141097</v>
      </c>
      <c r="W57" s="19">
        <v>0.141097</v>
      </c>
      <c r="X57" s="19">
        <v>0.141097</v>
      </c>
      <c r="Y57" s="19">
        <v>0.141097</v>
      </c>
      <c r="Z57" s="19">
        <v>0.141097</v>
      </c>
      <c r="AA57" s="19">
        <v>0.141097</v>
      </c>
      <c r="AB57" s="19">
        <v>0.141097</v>
      </c>
      <c r="AC57" s="19">
        <v>0.141097</v>
      </c>
      <c r="AD57" s="19">
        <v>0.141097</v>
      </c>
      <c r="AE57" s="19">
        <v>0.141097</v>
      </c>
      <c r="AF57" s="19">
        <v>0.141097</v>
      </c>
      <c r="AG57" s="19">
        <v>0.141097</v>
      </c>
      <c r="AH57" s="19">
        <v>0.141097</v>
      </c>
      <c r="AI57" s="19">
        <v>0.141097</v>
      </c>
      <c r="AJ57" s="19">
        <v>0.141097</v>
      </c>
      <c r="AK57" s="15">
        <v>0</v>
      </c>
    </row>
    <row r="58" spans="1:37" ht="15" customHeight="1" x14ac:dyDescent="0.35">
      <c r="A58" s="10" t="s">
        <v>309</v>
      </c>
      <c r="B58" s="17" t="s">
        <v>31</v>
      </c>
      <c r="C58" s="19">
        <v>0.55159999999999998</v>
      </c>
      <c r="D58" s="19">
        <v>0.56482699999999997</v>
      </c>
      <c r="E58" s="19">
        <v>0.58983399999999997</v>
      </c>
      <c r="F58" s="19">
        <v>0.57926699999999998</v>
      </c>
      <c r="G58" s="19">
        <v>0.57415099999999997</v>
      </c>
      <c r="H58" s="19">
        <v>0.56907799999999997</v>
      </c>
      <c r="I58" s="19">
        <v>0.56313199999999997</v>
      </c>
      <c r="J58" s="19">
        <v>0.55595399999999995</v>
      </c>
      <c r="K58" s="19">
        <v>0.555419</v>
      </c>
      <c r="L58" s="19">
        <v>0.55434600000000001</v>
      </c>
      <c r="M58" s="19">
        <v>0.55277699999999996</v>
      </c>
      <c r="N58" s="19">
        <v>0.55438600000000005</v>
      </c>
      <c r="O58" s="19">
        <v>0.55438799999999999</v>
      </c>
      <c r="P58" s="19">
        <v>0.55737800000000004</v>
      </c>
      <c r="Q58" s="19">
        <v>0.559693</v>
      </c>
      <c r="R58" s="19">
        <v>0.561365</v>
      </c>
      <c r="S58" s="19">
        <v>0.56384900000000004</v>
      </c>
      <c r="T58" s="19">
        <v>0.56587799999999999</v>
      </c>
      <c r="U58" s="19">
        <v>0.56817200000000001</v>
      </c>
      <c r="V58" s="19">
        <v>0.56968099999999999</v>
      </c>
      <c r="W58" s="19">
        <v>0.57256099999999999</v>
      </c>
      <c r="X58" s="19">
        <v>0.57519500000000001</v>
      </c>
      <c r="Y58" s="19">
        <v>0.57759400000000005</v>
      </c>
      <c r="Z58" s="19">
        <v>0.58025099999999996</v>
      </c>
      <c r="AA58" s="19">
        <v>0.58330800000000005</v>
      </c>
      <c r="AB58" s="19">
        <v>0.58539300000000005</v>
      </c>
      <c r="AC58" s="19">
        <v>0.58862400000000004</v>
      </c>
      <c r="AD58" s="19">
        <v>0.59220099999999998</v>
      </c>
      <c r="AE58" s="19">
        <v>0.59535199999999999</v>
      </c>
      <c r="AF58" s="19">
        <v>0.599055</v>
      </c>
      <c r="AG58" s="19">
        <v>0.60274000000000005</v>
      </c>
      <c r="AH58" s="19">
        <v>0.60632399999999997</v>
      </c>
      <c r="AI58" s="19">
        <v>0.61061900000000002</v>
      </c>
      <c r="AJ58" s="19">
        <v>0.61496799999999996</v>
      </c>
      <c r="AK58" s="15">
        <v>2.6610000000000002E-3</v>
      </c>
    </row>
    <row r="60" spans="1:37" ht="15" customHeight="1" x14ac:dyDescent="0.35">
      <c r="B60" s="14" t="s">
        <v>32</v>
      </c>
    </row>
    <row r="61" spans="1:37" ht="15" customHeight="1" x14ac:dyDescent="0.35">
      <c r="A61" s="10" t="s">
        <v>308</v>
      </c>
      <c r="B61" s="17" t="s">
        <v>17</v>
      </c>
      <c r="C61" s="19">
        <v>1.975306</v>
      </c>
      <c r="D61" s="19">
        <v>2.2027779999999999</v>
      </c>
      <c r="E61" s="19">
        <v>2.1728999999999998</v>
      </c>
      <c r="F61" s="19">
        <v>2.0992259999999998</v>
      </c>
      <c r="G61" s="19">
        <v>2.0900159999999999</v>
      </c>
      <c r="H61" s="19">
        <v>2.0779860000000001</v>
      </c>
      <c r="I61" s="19">
        <v>2.061531</v>
      </c>
      <c r="J61" s="19">
        <v>2.0413600000000001</v>
      </c>
      <c r="K61" s="19">
        <v>2.0217589999999999</v>
      </c>
      <c r="L61" s="19">
        <v>2.0062000000000002</v>
      </c>
      <c r="M61" s="19">
        <v>1.994604</v>
      </c>
      <c r="N61" s="19">
        <v>1.984728</v>
      </c>
      <c r="O61" s="19">
        <v>1.972963</v>
      </c>
      <c r="P61" s="19">
        <v>1.962453</v>
      </c>
      <c r="Q61" s="19">
        <v>1.953892</v>
      </c>
      <c r="R61" s="19">
        <v>1.944936</v>
      </c>
      <c r="S61" s="19">
        <v>1.9351160000000001</v>
      </c>
      <c r="T61" s="19">
        <v>1.926142</v>
      </c>
      <c r="U61" s="19">
        <v>1.917648</v>
      </c>
      <c r="V61" s="19">
        <v>1.9088099999999999</v>
      </c>
      <c r="W61" s="19">
        <v>1.8999429999999999</v>
      </c>
      <c r="X61" s="19">
        <v>1.8920079999999999</v>
      </c>
      <c r="Y61" s="19">
        <v>1.8844559999999999</v>
      </c>
      <c r="Z61" s="19">
        <v>1.876576</v>
      </c>
      <c r="AA61" s="19">
        <v>1.86886</v>
      </c>
      <c r="AB61" s="19">
        <v>1.861224</v>
      </c>
      <c r="AC61" s="19">
        <v>1.853113</v>
      </c>
      <c r="AD61" s="19">
        <v>1.845089</v>
      </c>
      <c r="AE61" s="19">
        <v>1.8368260000000001</v>
      </c>
      <c r="AF61" s="19">
        <v>1.828881</v>
      </c>
      <c r="AG61" s="19">
        <v>1.8212759999999999</v>
      </c>
      <c r="AH61" s="19">
        <v>1.8134110000000001</v>
      </c>
      <c r="AI61" s="19">
        <v>1.8047850000000001</v>
      </c>
      <c r="AJ61" s="19">
        <v>1.796775</v>
      </c>
      <c r="AK61" s="15">
        <v>-6.3460000000000001E-3</v>
      </c>
    </row>
    <row r="62" spans="1:37" ht="15" customHeight="1" x14ac:dyDescent="0.35">
      <c r="A62" s="10" t="s">
        <v>307</v>
      </c>
      <c r="B62" s="17" t="s">
        <v>18</v>
      </c>
      <c r="C62" s="19">
        <v>0.527868</v>
      </c>
      <c r="D62" s="19">
        <v>0.58443199999999995</v>
      </c>
      <c r="E62" s="19">
        <v>0.492114</v>
      </c>
      <c r="F62" s="19">
        <v>0.54042599999999996</v>
      </c>
      <c r="G62" s="19">
        <v>0.54242299999999999</v>
      </c>
      <c r="H62" s="19">
        <v>0.54280300000000004</v>
      </c>
      <c r="I62" s="19">
        <v>0.541655</v>
      </c>
      <c r="J62" s="19">
        <v>0.53965700000000005</v>
      </c>
      <c r="K62" s="19">
        <v>0.53748200000000002</v>
      </c>
      <c r="L62" s="19">
        <v>0.53576500000000005</v>
      </c>
      <c r="M62" s="19">
        <v>0.53500400000000004</v>
      </c>
      <c r="N62" s="19">
        <v>0.53487899999999999</v>
      </c>
      <c r="O62" s="19">
        <v>0.53527800000000003</v>
      </c>
      <c r="P62" s="19">
        <v>0.53562699999999996</v>
      </c>
      <c r="Q62" s="19">
        <v>0.53618200000000005</v>
      </c>
      <c r="R62" s="19">
        <v>0.53653799999999996</v>
      </c>
      <c r="S62" s="19">
        <v>0.53709600000000002</v>
      </c>
      <c r="T62" s="19">
        <v>0.53806600000000004</v>
      </c>
      <c r="U62" s="19">
        <v>0.53915999999999997</v>
      </c>
      <c r="V62" s="19">
        <v>0.54026600000000002</v>
      </c>
      <c r="W62" s="19">
        <v>0.54152999999999996</v>
      </c>
      <c r="X62" s="19">
        <v>0.54300300000000001</v>
      </c>
      <c r="Y62" s="19">
        <v>0.54497099999999998</v>
      </c>
      <c r="Z62" s="19">
        <v>0.54715599999999998</v>
      </c>
      <c r="AA62" s="19">
        <v>0.54918599999999995</v>
      </c>
      <c r="AB62" s="19">
        <v>0.551755</v>
      </c>
      <c r="AC62" s="19">
        <v>0.55453399999999997</v>
      </c>
      <c r="AD62" s="19">
        <v>0.55750500000000003</v>
      </c>
      <c r="AE62" s="19">
        <v>0.56053699999999995</v>
      </c>
      <c r="AF62" s="19">
        <v>0.56396100000000005</v>
      </c>
      <c r="AG62" s="19">
        <v>0.56734899999999999</v>
      </c>
      <c r="AH62" s="19">
        <v>0.57097299999999995</v>
      </c>
      <c r="AI62" s="19">
        <v>0.57486300000000001</v>
      </c>
      <c r="AJ62" s="19">
        <v>0.57944399999999996</v>
      </c>
      <c r="AK62" s="15">
        <v>-2.6800000000000001E-4</v>
      </c>
    </row>
    <row r="63" spans="1:37" ht="15" customHeight="1" x14ac:dyDescent="0.35">
      <c r="A63" s="10" t="s">
        <v>306</v>
      </c>
      <c r="B63" s="17" t="s">
        <v>19</v>
      </c>
      <c r="C63" s="19">
        <v>0.63310699999999998</v>
      </c>
      <c r="D63" s="19">
        <v>0.63677899999999998</v>
      </c>
      <c r="E63" s="19">
        <v>0.63883299999999998</v>
      </c>
      <c r="F63" s="19">
        <v>0.64128099999999999</v>
      </c>
      <c r="G63" s="19">
        <v>0.64249800000000001</v>
      </c>
      <c r="H63" s="19">
        <v>0.64275300000000002</v>
      </c>
      <c r="I63" s="19">
        <v>0.64189099999999999</v>
      </c>
      <c r="J63" s="19">
        <v>0.64020699999999997</v>
      </c>
      <c r="K63" s="19">
        <v>0.63900199999999996</v>
      </c>
      <c r="L63" s="19">
        <v>0.63942699999999997</v>
      </c>
      <c r="M63" s="19">
        <v>0.64136800000000005</v>
      </c>
      <c r="N63" s="19">
        <v>0.64383100000000004</v>
      </c>
      <c r="O63" s="19">
        <v>0.64418399999999998</v>
      </c>
      <c r="P63" s="19">
        <v>0.64537299999999997</v>
      </c>
      <c r="Q63" s="19">
        <v>0.64757399999999998</v>
      </c>
      <c r="R63" s="19">
        <v>0.64999099999999999</v>
      </c>
      <c r="S63" s="19">
        <v>0.65215400000000001</v>
      </c>
      <c r="T63" s="19">
        <v>0.65451599999999999</v>
      </c>
      <c r="U63" s="19">
        <v>0.65698400000000001</v>
      </c>
      <c r="V63" s="19">
        <v>0.65931600000000001</v>
      </c>
      <c r="W63" s="19">
        <v>0.66143399999999997</v>
      </c>
      <c r="X63" s="19">
        <v>0.663856</v>
      </c>
      <c r="Y63" s="19">
        <v>0.66641399999999995</v>
      </c>
      <c r="Z63" s="19">
        <v>0.66891400000000001</v>
      </c>
      <c r="AA63" s="19">
        <v>0.671427</v>
      </c>
      <c r="AB63" s="19">
        <v>0.67384900000000003</v>
      </c>
      <c r="AC63" s="19">
        <v>0.67601199999999995</v>
      </c>
      <c r="AD63" s="19">
        <v>0.67809299999999995</v>
      </c>
      <c r="AE63" s="19">
        <v>0.680002</v>
      </c>
      <c r="AF63" s="19">
        <v>0.68196500000000004</v>
      </c>
      <c r="AG63" s="19">
        <v>0.68398099999999995</v>
      </c>
      <c r="AH63" s="19">
        <v>0.68585200000000002</v>
      </c>
      <c r="AI63" s="19">
        <v>0.68736399999999998</v>
      </c>
      <c r="AJ63" s="19">
        <v>0.68898999999999999</v>
      </c>
      <c r="AK63" s="15">
        <v>2.4659999999999999E-3</v>
      </c>
    </row>
    <row r="64" spans="1:37" ht="15" customHeight="1" x14ac:dyDescent="0.35">
      <c r="A64" s="10" t="s">
        <v>305</v>
      </c>
      <c r="B64" s="17" t="s">
        <v>20</v>
      </c>
      <c r="C64" s="19">
        <v>0.512235</v>
      </c>
      <c r="D64" s="19">
        <v>0.51125299999999996</v>
      </c>
      <c r="E64" s="19">
        <v>0.50987800000000005</v>
      </c>
      <c r="F64" s="19">
        <v>0.50897400000000004</v>
      </c>
      <c r="G64" s="19">
        <v>0.50795900000000005</v>
      </c>
      <c r="H64" s="19">
        <v>0.50618799999999997</v>
      </c>
      <c r="I64" s="19">
        <v>0.50388999999999995</v>
      </c>
      <c r="J64" s="19">
        <v>0.50127999999999995</v>
      </c>
      <c r="K64" s="19">
        <v>0.49815300000000001</v>
      </c>
      <c r="L64" s="19">
        <v>0.48683300000000002</v>
      </c>
      <c r="M64" s="19">
        <v>0.476798</v>
      </c>
      <c r="N64" s="19">
        <v>0.467725</v>
      </c>
      <c r="O64" s="19">
        <v>0.45968300000000001</v>
      </c>
      <c r="P64" s="19">
        <v>0.45138699999999998</v>
      </c>
      <c r="Q64" s="19">
        <v>0.44365599999999999</v>
      </c>
      <c r="R64" s="19">
        <v>0.43627300000000002</v>
      </c>
      <c r="S64" s="19">
        <v>0.42948999999999998</v>
      </c>
      <c r="T64" s="19">
        <v>0.42325000000000002</v>
      </c>
      <c r="U64" s="19">
        <v>0.41759600000000002</v>
      </c>
      <c r="V64" s="19">
        <v>0.41230299999999998</v>
      </c>
      <c r="W64" s="19">
        <v>0.40729599999999999</v>
      </c>
      <c r="X64" s="19">
        <v>0.40278799999999998</v>
      </c>
      <c r="Y64" s="19">
        <v>0.39893200000000001</v>
      </c>
      <c r="Z64" s="19">
        <v>0.39473599999999998</v>
      </c>
      <c r="AA64" s="19">
        <v>0.39061099999999999</v>
      </c>
      <c r="AB64" s="19">
        <v>0.38695400000000002</v>
      </c>
      <c r="AC64" s="19">
        <v>0.38367699999999999</v>
      </c>
      <c r="AD64" s="19">
        <v>0.38085799999999997</v>
      </c>
      <c r="AE64" s="19">
        <v>0.37834800000000002</v>
      </c>
      <c r="AF64" s="19">
        <v>0.37614599999999998</v>
      </c>
      <c r="AG64" s="19">
        <v>0.374253</v>
      </c>
      <c r="AH64" s="19">
        <v>0.37267600000000001</v>
      </c>
      <c r="AI64" s="19">
        <v>0.37149399999999999</v>
      </c>
      <c r="AJ64" s="19">
        <v>0.37076500000000001</v>
      </c>
      <c r="AK64" s="15">
        <v>-9.9900000000000006E-3</v>
      </c>
    </row>
    <row r="65" spans="1:37" ht="15" customHeight="1" x14ac:dyDescent="0.35">
      <c r="A65" s="10" t="s">
        <v>304</v>
      </c>
      <c r="B65" s="17" t="s">
        <v>21</v>
      </c>
      <c r="C65" s="19">
        <v>0.41071200000000002</v>
      </c>
      <c r="D65" s="19">
        <v>0.41727199999999998</v>
      </c>
      <c r="E65" s="19">
        <v>0.424064</v>
      </c>
      <c r="F65" s="19">
        <v>0.43056800000000001</v>
      </c>
      <c r="G65" s="19">
        <v>0.43597799999999998</v>
      </c>
      <c r="H65" s="19">
        <v>0.44045000000000001</v>
      </c>
      <c r="I65" s="19">
        <v>0.44392100000000001</v>
      </c>
      <c r="J65" s="19">
        <v>0.44664199999999998</v>
      </c>
      <c r="K65" s="19">
        <v>0.449378</v>
      </c>
      <c r="L65" s="19">
        <v>0.45300499999999999</v>
      </c>
      <c r="M65" s="19">
        <v>0.457652</v>
      </c>
      <c r="N65" s="19">
        <v>0.46273199999999998</v>
      </c>
      <c r="O65" s="19">
        <v>0.46629799999999999</v>
      </c>
      <c r="P65" s="19">
        <v>0.47047600000000001</v>
      </c>
      <c r="Q65" s="19">
        <v>0.47536800000000001</v>
      </c>
      <c r="R65" s="19">
        <v>0.48052400000000001</v>
      </c>
      <c r="S65" s="19">
        <v>0.48556700000000003</v>
      </c>
      <c r="T65" s="19">
        <v>0.49071599999999999</v>
      </c>
      <c r="U65" s="19">
        <v>0.495917</v>
      </c>
      <c r="V65" s="19">
        <v>0.50098200000000004</v>
      </c>
      <c r="W65" s="19">
        <v>0.50588999999999995</v>
      </c>
      <c r="X65" s="19">
        <v>0.51097199999999998</v>
      </c>
      <c r="Y65" s="19">
        <v>0.51618900000000001</v>
      </c>
      <c r="Z65" s="19">
        <v>0.52140699999999995</v>
      </c>
      <c r="AA65" s="19">
        <v>0.52665099999999998</v>
      </c>
      <c r="AB65" s="19">
        <v>0.53186199999999995</v>
      </c>
      <c r="AC65" s="19">
        <v>0.53693999999999997</v>
      </c>
      <c r="AD65" s="19">
        <v>0.54198599999999997</v>
      </c>
      <c r="AE65" s="19">
        <v>0.54695400000000005</v>
      </c>
      <c r="AF65" s="19">
        <v>0.55198199999999997</v>
      </c>
      <c r="AG65" s="19">
        <v>0.55704500000000001</v>
      </c>
      <c r="AH65" s="19">
        <v>0.56199699999999997</v>
      </c>
      <c r="AI65" s="19">
        <v>0.56670900000000002</v>
      </c>
      <c r="AJ65" s="19">
        <v>0.57145900000000005</v>
      </c>
      <c r="AK65" s="15">
        <v>9.8750000000000001E-3</v>
      </c>
    </row>
    <row r="66" spans="1:37" ht="15" customHeight="1" x14ac:dyDescent="0.35">
      <c r="A66" s="10" t="s">
        <v>303</v>
      </c>
      <c r="B66" s="17" t="s">
        <v>22</v>
      </c>
      <c r="C66" s="19">
        <v>0.486483</v>
      </c>
      <c r="D66" s="19">
        <v>0.48148600000000003</v>
      </c>
      <c r="E66" s="19">
        <v>0.47783799999999998</v>
      </c>
      <c r="F66" s="19">
        <v>0.46793600000000002</v>
      </c>
      <c r="G66" s="19">
        <v>0.45961600000000002</v>
      </c>
      <c r="H66" s="19">
        <v>0.45226699999999997</v>
      </c>
      <c r="I66" s="19">
        <v>0.44577</v>
      </c>
      <c r="J66" s="19">
        <v>0.44011800000000001</v>
      </c>
      <c r="K66" s="19">
        <v>0.43532999999999999</v>
      </c>
      <c r="L66" s="19">
        <v>0.43132100000000001</v>
      </c>
      <c r="M66" s="19">
        <v>0.42858000000000002</v>
      </c>
      <c r="N66" s="19">
        <v>0.42669699999999999</v>
      </c>
      <c r="O66" s="19">
        <v>0.42568800000000001</v>
      </c>
      <c r="P66" s="19">
        <v>0.41447000000000001</v>
      </c>
      <c r="Q66" s="19">
        <v>0.40487899999999999</v>
      </c>
      <c r="R66" s="19">
        <v>0.39641999999999999</v>
      </c>
      <c r="S66" s="19">
        <v>0.3891</v>
      </c>
      <c r="T66" s="19">
        <v>0.382855</v>
      </c>
      <c r="U66" s="19">
        <v>0.37756200000000001</v>
      </c>
      <c r="V66" s="19">
        <v>0.37279200000000001</v>
      </c>
      <c r="W66" s="19">
        <v>0.36853599999999997</v>
      </c>
      <c r="X66" s="19">
        <v>0.364952</v>
      </c>
      <c r="Y66" s="19">
        <v>0.362068</v>
      </c>
      <c r="Z66" s="19">
        <v>0.35190900000000003</v>
      </c>
      <c r="AA66" s="19">
        <v>0.34295999999999999</v>
      </c>
      <c r="AB66" s="19">
        <v>0.33541399999999999</v>
      </c>
      <c r="AC66" s="19">
        <v>0.32886399999999999</v>
      </c>
      <c r="AD66" s="19">
        <v>0.32301600000000003</v>
      </c>
      <c r="AE66" s="19">
        <v>0.31753500000000001</v>
      </c>
      <c r="AF66" s="19">
        <v>0.31252200000000002</v>
      </c>
      <c r="AG66" s="19">
        <v>0.30814799999999998</v>
      </c>
      <c r="AH66" s="19">
        <v>0.30435099999999998</v>
      </c>
      <c r="AI66" s="19">
        <v>0.30109900000000001</v>
      </c>
      <c r="AJ66" s="19">
        <v>0.29846800000000001</v>
      </c>
      <c r="AK66" s="15">
        <v>-1.4833000000000001E-2</v>
      </c>
    </row>
    <row r="67" spans="1:37" ht="15" customHeight="1" x14ac:dyDescent="0.35">
      <c r="A67" s="10" t="s">
        <v>302</v>
      </c>
      <c r="B67" s="17" t="s">
        <v>23</v>
      </c>
      <c r="C67" s="19">
        <v>0.64602700000000002</v>
      </c>
      <c r="D67" s="19">
        <v>0.65076900000000004</v>
      </c>
      <c r="E67" s="19">
        <v>0.65597000000000005</v>
      </c>
      <c r="F67" s="19">
        <v>0.66018100000000002</v>
      </c>
      <c r="G67" s="19">
        <v>0.66142599999999996</v>
      </c>
      <c r="H67" s="19">
        <v>0.66072399999999998</v>
      </c>
      <c r="I67" s="19">
        <v>0.66001200000000004</v>
      </c>
      <c r="J67" s="19">
        <v>0.65934800000000005</v>
      </c>
      <c r="K67" s="19">
        <v>0.65882399999999997</v>
      </c>
      <c r="L67" s="19">
        <v>0.65893800000000002</v>
      </c>
      <c r="M67" s="19">
        <v>0.66003699999999998</v>
      </c>
      <c r="N67" s="19">
        <v>0.66188999999999998</v>
      </c>
      <c r="O67" s="19">
        <v>0.66450900000000002</v>
      </c>
      <c r="P67" s="19">
        <v>0.66545299999999996</v>
      </c>
      <c r="Q67" s="19">
        <v>0.66698999999999997</v>
      </c>
      <c r="R67" s="19">
        <v>0.66888800000000004</v>
      </c>
      <c r="S67" s="19">
        <v>0.67120599999999997</v>
      </c>
      <c r="T67" s="19">
        <v>0.67380399999999996</v>
      </c>
      <c r="U67" s="19">
        <v>0.67661499999999997</v>
      </c>
      <c r="V67" s="19">
        <v>0.67947199999999996</v>
      </c>
      <c r="W67" s="19">
        <v>0.68236600000000003</v>
      </c>
      <c r="X67" s="19">
        <v>0.68547000000000002</v>
      </c>
      <c r="Y67" s="19">
        <v>0.68891599999999997</v>
      </c>
      <c r="Z67" s="19">
        <v>0.69235199999999997</v>
      </c>
      <c r="AA67" s="19">
        <v>0.69573600000000002</v>
      </c>
      <c r="AB67" s="19">
        <v>0.69935400000000003</v>
      </c>
      <c r="AC67" s="19">
        <v>0.70318400000000003</v>
      </c>
      <c r="AD67" s="19">
        <v>0.70724299999999996</v>
      </c>
      <c r="AE67" s="19">
        <v>0.71147700000000003</v>
      </c>
      <c r="AF67" s="19">
        <v>0.71586300000000003</v>
      </c>
      <c r="AG67" s="19">
        <v>0.72040300000000002</v>
      </c>
      <c r="AH67" s="19">
        <v>0.72507900000000003</v>
      </c>
      <c r="AI67" s="19">
        <v>0.72986600000000001</v>
      </c>
      <c r="AJ67" s="19">
        <v>0.73478399999999999</v>
      </c>
      <c r="AK67" s="15">
        <v>3.8019999999999998E-3</v>
      </c>
    </row>
    <row r="68" spans="1:37" ht="15" customHeight="1" x14ac:dyDescent="0.35">
      <c r="A68" s="10" t="s">
        <v>301</v>
      </c>
      <c r="B68" s="17" t="s">
        <v>342</v>
      </c>
      <c r="C68" s="19">
        <v>0.34392200000000001</v>
      </c>
      <c r="D68" s="19">
        <v>0.33701300000000001</v>
      </c>
      <c r="E68" s="19">
        <v>0.33078999999999997</v>
      </c>
      <c r="F68" s="19">
        <v>0.32613500000000001</v>
      </c>
      <c r="G68" s="19">
        <v>0.32244699999999998</v>
      </c>
      <c r="H68" s="19">
        <v>0.31920799999999999</v>
      </c>
      <c r="I68" s="19">
        <v>0.31651000000000001</v>
      </c>
      <c r="J68" s="19">
        <v>0.31439299999999998</v>
      </c>
      <c r="K68" s="19">
        <v>0.31292700000000001</v>
      </c>
      <c r="L68" s="19">
        <v>0.31180000000000002</v>
      </c>
      <c r="M68" s="19">
        <v>0.31158799999999998</v>
      </c>
      <c r="N68" s="19">
        <v>0.31228099999999998</v>
      </c>
      <c r="O68" s="19">
        <v>0.31353900000000001</v>
      </c>
      <c r="P68" s="19">
        <v>0.314693</v>
      </c>
      <c r="Q68" s="19">
        <v>0.31677699999999998</v>
      </c>
      <c r="R68" s="19">
        <v>0.31925799999999999</v>
      </c>
      <c r="S68" s="19">
        <v>0.32172699999999999</v>
      </c>
      <c r="T68" s="19">
        <v>0.32416699999999998</v>
      </c>
      <c r="U68" s="19">
        <v>0.32704499999999997</v>
      </c>
      <c r="V68" s="19">
        <v>0.32984400000000003</v>
      </c>
      <c r="W68" s="19">
        <v>0.33256599999999997</v>
      </c>
      <c r="X68" s="19">
        <v>0.335289</v>
      </c>
      <c r="Y68" s="19">
        <v>0.33753899999999998</v>
      </c>
      <c r="Z68" s="19">
        <v>0.33983600000000003</v>
      </c>
      <c r="AA68" s="19">
        <v>0.342061</v>
      </c>
      <c r="AB68" s="19">
        <v>0.34326800000000002</v>
      </c>
      <c r="AC68" s="19">
        <v>0.34445199999999998</v>
      </c>
      <c r="AD68" s="19">
        <v>0.34460000000000002</v>
      </c>
      <c r="AE68" s="19">
        <v>0.34421099999999999</v>
      </c>
      <c r="AF68" s="19">
        <v>0.343281</v>
      </c>
      <c r="AG68" s="19">
        <v>0.34181299999999998</v>
      </c>
      <c r="AH68" s="19">
        <v>0.33872600000000003</v>
      </c>
      <c r="AI68" s="19">
        <v>0.33507399999999998</v>
      </c>
      <c r="AJ68" s="19">
        <v>0.32978000000000002</v>
      </c>
      <c r="AK68" s="15">
        <v>-6.78E-4</v>
      </c>
    </row>
    <row r="69" spans="1:37" ht="15" customHeight="1" x14ac:dyDescent="0.35">
      <c r="A69" s="10" t="s">
        <v>300</v>
      </c>
      <c r="B69" s="17" t="s">
        <v>343</v>
      </c>
      <c r="C69" s="19">
        <v>0.359788</v>
      </c>
      <c r="D69" s="19">
        <v>0.38510800000000001</v>
      </c>
      <c r="E69" s="19">
        <v>0.40943600000000002</v>
      </c>
      <c r="F69" s="19">
        <v>0.43259799999999998</v>
      </c>
      <c r="G69" s="19">
        <v>0.45428200000000002</v>
      </c>
      <c r="H69" s="19">
        <v>0.47465299999999999</v>
      </c>
      <c r="I69" s="19">
        <v>0.49323099999999998</v>
      </c>
      <c r="J69" s="19">
        <v>0.51051400000000002</v>
      </c>
      <c r="K69" s="19">
        <v>0.526559</v>
      </c>
      <c r="L69" s="19">
        <v>0.541821</v>
      </c>
      <c r="M69" s="19">
        <v>0.55619399999999997</v>
      </c>
      <c r="N69" s="19">
        <v>0.56983200000000001</v>
      </c>
      <c r="O69" s="19">
        <v>0.58302399999999999</v>
      </c>
      <c r="P69" s="19">
        <v>0.59545999999999999</v>
      </c>
      <c r="Q69" s="19">
        <v>0.60724299999999998</v>
      </c>
      <c r="R69" s="19">
        <v>0.61874399999999996</v>
      </c>
      <c r="S69" s="19">
        <v>0.62950399999999995</v>
      </c>
      <c r="T69" s="19">
        <v>0.63999600000000001</v>
      </c>
      <c r="U69" s="19">
        <v>0.65015999999999996</v>
      </c>
      <c r="V69" s="19">
        <v>0.66021300000000005</v>
      </c>
      <c r="W69" s="19">
        <v>0.66989600000000005</v>
      </c>
      <c r="X69" s="19">
        <v>0.67991900000000005</v>
      </c>
      <c r="Y69" s="19">
        <v>0.690083</v>
      </c>
      <c r="Z69" s="19">
        <v>0.70101400000000003</v>
      </c>
      <c r="AA69" s="19">
        <v>0.71218899999999996</v>
      </c>
      <c r="AB69" s="19">
        <v>0.72404299999999999</v>
      </c>
      <c r="AC69" s="19">
        <v>0.73656699999999997</v>
      </c>
      <c r="AD69" s="19">
        <v>0.75010600000000005</v>
      </c>
      <c r="AE69" s="19">
        <v>0.764683</v>
      </c>
      <c r="AF69" s="19">
        <v>0.78032299999999999</v>
      </c>
      <c r="AG69" s="19">
        <v>0.79767299999999997</v>
      </c>
      <c r="AH69" s="19">
        <v>0.81645199999999996</v>
      </c>
      <c r="AI69" s="19">
        <v>0.83669899999999997</v>
      </c>
      <c r="AJ69" s="19">
        <v>0.85906199999999999</v>
      </c>
      <c r="AK69" s="15">
        <v>2.5388999999999998E-2</v>
      </c>
    </row>
    <row r="70" spans="1:37" ht="15" customHeight="1" x14ac:dyDescent="0.35">
      <c r="A70" s="10" t="s">
        <v>299</v>
      </c>
      <c r="B70" s="17" t="s">
        <v>33</v>
      </c>
      <c r="C70" s="19">
        <v>3.0122680000000002</v>
      </c>
      <c r="D70" s="19">
        <v>2.9470170000000002</v>
      </c>
      <c r="E70" s="19">
        <v>3.0246849999999998</v>
      </c>
      <c r="F70" s="19">
        <v>3.0363869999999999</v>
      </c>
      <c r="G70" s="19">
        <v>3.0559210000000001</v>
      </c>
      <c r="H70" s="19">
        <v>3.0750829999999998</v>
      </c>
      <c r="I70" s="19">
        <v>3.0895250000000001</v>
      </c>
      <c r="J70" s="19">
        <v>3.1032660000000001</v>
      </c>
      <c r="K70" s="19">
        <v>3.1261510000000001</v>
      </c>
      <c r="L70" s="19">
        <v>3.151405</v>
      </c>
      <c r="M70" s="19">
        <v>3.178652</v>
      </c>
      <c r="N70" s="19">
        <v>3.2117070000000001</v>
      </c>
      <c r="O70" s="19">
        <v>3.2413340000000002</v>
      </c>
      <c r="P70" s="19">
        <v>3.2760039999999999</v>
      </c>
      <c r="Q70" s="19">
        <v>3.3118310000000002</v>
      </c>
      <c r="R70" s="19">
        <v>3.3488869999999999</v>
      </c>
      <c r="S70" s="19">
        <v>3.3878560000000002</v>
      </c>
      <c r="T70" s="19">
        <v>3.4282859999999999</v>
      </c>
      <c r="U70" s="19">
        <v>3.4708540000000001</v>
      </c>
      <c r="V70" s="19">
        <v>3.514497</v>
      </c>
      <c r="W70" s="19">
        <v>3.561769</v>
      </c>
      <c r="X70" s="19">
        <v>3.6109369999999998</v>
      </c>
      <c r="Y70" s="19">
        <v>3.662191</v>
      </c>
      <c r="Z70" s="19">
        <v>3.7155339999999999</v>
      </c>
      <c r="AA70" s="19">
        <v>3.7721230000000001</v>
      </c>
      <c r="AB70" s="19">
        <v>3.8302450000000001</v>
      </c>
      <c r="AC70" s="19">
        <v>3.8931149999999999</v>
      </c>
      <c r="AD70" s="19">
        <v>3.9592809999999998</v>
      </c>
      <c r="AE70" s="19">
        <v>4.0287620000000004</v>
      </c>
      <c r="AF70" s="19">
        <v>4.1032460000000004</v>
      </c>
      <c r="AG70" s="19">
        <v>4.179627</v>
      </c>
      <c r="AH70" s="19">
        <v>4.2576130000000001</v>
      </c>
      <c r="AI70" s="19">
        <v>4.3378750000000004</v>
      </c>
      <c r="AJ70" s="19">
        <v>4.4203080000000003</v>
      </c>
      <c r="AK70" s="15">
        <v>1.2749999999999999E-2</v>
      </c>
    </row>
    <row r="71" spans="1:37" ht="15" customHeight="1" x14ac:dyDescent="0.35">
      <c r="A71" s="10" t="s">
        <v>298</v>
      </c>
      <c r="B71" s="14" t="s">
        <v>25</v>
      </c>
      <c r="C71" s="18">
        <v>8.9077169999999999</v>
      </c>
      <c r="D71" s="18">
        <v>9.1539070000000002</v>
      </c>
      <c r="E71" s="18">
        <v>9.1365079999999992</v>
      </c>
      <c r="F71" s="18">
        <v>9.143713</v>
      </c>
      <c r="G71" s="18">
        <v>9.1725650000000005</v>
      </c>
      <c r="H71" s="18">
        <v>9.1921149999999994</v>
      </c>
      <c r="I71" s="18">
        <v>9.1979340000000001</v>
      </c>
      <c r="J71" s="18">
        <v>9.1967859999999995</v>
      </c>
      <c r="K71" s="18">
        <v>9.2055640000000007</v>
      </c>
      <c r="L71" s="18">
        <v>9.2165149999999993</v>
      </c>
      <c r="M71" s="18">
        <v>9.2404779999999995</v>
      </c>
      <c r="N71" s="18">
        <v>9.2763019999999994</v>
      </c>
      <c r="O71" s="18">
        <v>9.3064990000000005</v>
      </c>
      <c r="P71" s="18">
        <v>9.3313959999999998</v>
      </c>
      <c r="Q71" s="18">
        <v>9.3643920000000005</v>
      </c>
      <c r="R71" s="18">
        <v>9.4004589999999997</v>
      </c>
      <c r="S71" s="18">
        <v>9.4388179999999995</v>
      </c>
      <c r="T71" s="18">
        <v>9.4817970000000003</v>
      </c>
      <c r="U71" s="18">
        <v>9.5295419999999993</v>
      </c>
      <c r="V71" s="18">
        <v>9.5784950000000002</v>
      </c>
      <c r="W71" s="18">
        <v>9.6312259999999998</v>
      </c>
      <c r="X71" s="18">
        <v>9.6891960000000008</v>
      </c>
      <c r="Y71" s="18">
        <v>9.7517600000000009</v>
      </c>
      <c r="Z71" s="18">
        <v>9.8094339999999995</v>
      </c>
      <c r="AA71" s="18">
        <v>9.8718039999999991</v>
      </c>
      <c r="AB71" s="18">
        <v>9.9379690000000007</v>
      </c>
      <c r="AC71" s="18">
        <v>10.010458</v>
      </c>
      <c r="AD71" s="18">
        <v>10.087774</v>
      </c>
      <c r="AE71" s="18">
        <v>10.169335999999999</v>
      </c>
      <c r="AF71" s="18">
        <v>10.258167</v>
      </c>
      <c r="AG71" s="18">
        <v>10.351568</v>
      </c>
      <c r="AH71" s="18">
        <v>10.447129</v>
      </c>
      <c r="AI71" s="18">
        <v>10.545828</v>
      </c>
      <c r="AJ71" s="18">
        <v>10.649832999999999</v>
      </c>
      <c r="AK71" s="12">
        <v>4.7410000000000004E-3</v>
      </c>
    </row>
    <row r="73" spans="1:37" ht="15" customHeight="1" x14ac:dyDescent="0.35">
      <c r="A73" s="10" t="s">
        <v>297</v>
      </c>
      <c r="B73" s="14" t="s">
        <v>34</v>
      </c>
      <c r="C73" s="18">
        <v>9.0746959999999994</v>
      </c>
      <c r="D73" s="18">
        <v>9.113569</v>
      </c>
      <c r="E73" s="18">
        <v>8.9119019999999995</v>
      </c>
      <c r="F73" s="18">
        <v>8.9244319999999995</v>
      </c>
      <c r="G73" s="18">
        <v>8.7874540000000003</v>
      </c>
      <c r="H73" s="18">
        <v>8.6599199999999996</v>
      </c>
      <c r="I73" s="18">
        <v>8.5508880000000005</v>
      </c>
      <c r="J73" s="18">
        <v>8.5058559999999996</v>
      </c>
      <c r="K73" s="18">
        <v>8.4265249999999998</v>
      </c>
      <c r="L73" s="18">
        <v>8.3483339999999995</v>
      </c>
      <c r="M73" s="18">
        <v>8.2950979999999994</v>
      </c>
      <c r="N73" s="18">
        <v>8.2607510000000008</v>
      </c>
      <c r="O73" s="18">
        <v>8.2693220000000007</v>
      </c>
      <c r="P73" s="18">
        <v>8.2424900000000001</v>
      </c>
      <c r="Q73" s="18">
        <v>8.2094369999999994</v>
      </c>
      <c r="R73" s="18">
        <v>8.1380060000000007</v>
      </c>
      <c r="S73" s="18">
        <v>8.1146940000000001</v>
      </c>
      <c r="T73" s="18">
        <v>8.0841119999999993</v>
      </c>
      <c r="U73" s="18">
        <v>8.0814749999999993</v>
      </c>
      <c r="V73" s="18">
        <v>8.0937970000000004</v>
      </c>
      <c r="W73" s="18">
        <v>8.0907879999999999</v>
      </c>
      <c r="X73" s="18">
        <v>8.0992169999999994</v>
      </c>
      <c r="Y73" s="18">
        <v>8.1197579999999991</v>
      </c>
      <c r="Z73" s="18">
        <v>8.1280570000000001</v>
      </c>
      <c r="AA73" s="18">
        <v>8.1352790000000006</v>
      </c>
      <c r="AB73" s="18">
        <v>8.1454920000000008</v>
      </c>
      <c r="AC73" s="18">
        <v>8.1661780000000004</v>
      </c>
      <c r="AD73" s="18">
        <v>8.1929470000000002</v>
      </c>
      <c r="AE73" s="18">
        <v>8.2250399999999999</v>
      </c>
      <c r="AF73" s="18">
        <v>8.2663270000000004</v>
      </c>
      <c r="AG73" s="18">
        <v>8.3251469999999994</v>
      </c>
      <c r="AH73" s="18">
        <v>8.3817199999999996</v>
      </c>
      <c r="AI73" s="18">
        <v>8.4511310000000002</v>
      </c>
      <c r="AJ73" s="18">
        <v>8.5210530000000002</v>
      </c>
      <c r="AK73" s="12">
        <v>-2.0990000000000002E-3</v>
      </c>
    </row>
    <row r="75" spans="1:37" ht="15" customHeight="1" x14ac:dyDescent="0.35">
      <c r="B75" s="14" t="s">
        <v>35</v>
      </c>
    </row>
    <row r="76" spans="1:37" ht="15" customHeight="1" x14ac:dyDescent="0.35">
      <c r="A76" s="10" t="s">
        <v>296</v>
      </c>
      <c r="B76" s="17" t="s">
        <v>17</v>
      </c>
      <c r="C76" s="19">
        <v>2.1907260000000002</v>
      </c>
      <c r="D76" s="19">
        <v>2.442034</v>
      </c>
      <c r="E76" s="19">
        <v>2.4051909999999999</v>
      </c>
      <c r="F76" s="19">
        <v>2.320424</v>
      </c>
      <c r="G76" s="19">
        <v>2.3047979999999999</v>
      </c>
      <c r="H76" s="19">
        <v>2.2865000000000002</v>
      </c>
      <c r="I76" s="19">
        <v>2.2650579999999998</v>
      </c>
      <c r="J76" s="19">
        <v>2.2411089999999998</v>
      </c>
      <c r="K76" s="19">
        <v>2.216685</v>
      </c>
      <c r="L76" s="19">
        <v>2.1965840000000001</v>
      </c>
      <c r="M76" s="19">
        <v>2.1810619999999998</v>
      </c>
      <c r="N76" s="19">
        <v>2.1676500000000001</v>
      </c>
      <c r="O76" s="19">
        <v>2.1532819999999999</v>
      </c>
      <c r="P76" s="19">
        <v>2.139643</v>
      </c>
      <c r="Q76" s="19">
        <v>2.1277539999999999</v>
      </c>
      <c r="R76" s="19">
        <v>2.1146189999999998</v>
      </c>
      <c r="S76" s="19">
        <v>2.101629</v>
      </c>
      <c r="T76" s="19">
        <v>2.0893060000000001</v>
      </c>
      <c r="U76" s="19">
        <v>2.0779939999999999</v>
      </c>
      <c r="V76" s="19">
        <v>2.0666099999999998</v>
      </c>
      <c r="W76" s="19">
        <v>2.0548489999999999</v>
      </c>
      <c r="X76" s="19">
        <v>2.0442390000000001</v>
      </c>
      <c r="Y76" s="19">
        <v>2.0342519999999999</v>
      </c>
      <c r="Z76" s="19">
        <v>2.0239569999999998</v>
      </c>
      <c r="AA76" s="19">
        <v>2.0136400000000001</v>
      </c>
      <c r="AB76" s="19">
        <v>2.0034269999999998</v>
      </c>
      <c r="AC76" s="19">
        <v>1.992858</v>
      </c>
      <c r="AD76" s="19">
        <v>1.9825060000000001</v>
      </c>
      <c r="AE76" s="19">
        <v>1.9719679999999999</v>
      </c>
      <c r="AF76" s="19">
        <v>1.9618310000000001</v>
      </c>
      <c r="AG76" s="19">
        <v>1.952253</v>
      </c>
      <c r="AH76" s="19">
        <v>1.9423859999999999</v>
      </c>
      <c r="AI76" s="19">
        <v>1.9319189999999999</v>
      </c>
      <c r="AJ76" s="19">
        <v>1.9220729999999999</v>
      </c>
      <c r="AK76" s="15">
        <v>-7.4539999999999997E-3</v>
      </c>
    </row>
    <row r="77" spans="1:37" ht="15" customHeight="1" x14ac:dyDescent="0.35">
      <c r="A77" s="10" t="s">
        <v>295</v>
      </c>
      <c r="B77" s="17" t="s">
        <v>18</v>
      </c>
      <c r="C77" s="19">
        <v>1.5135959999999999</v>
      </c>
      <c r="D77" s="19">
        <v>1.6660200000000001</v>
      </c>
      <c r="E77" s="19">
        <v>1.3961079999999999</v>
      </c>
      <c r="F77" s="19">
        <v>1.517244</v>
      </c>
      <c r="G77" s="19">
        <v>1.502928</v>
      </c>
      <c r="H77" s="19">
        <v>1.4862200000000001</v>
      </c>
      <c r="I77" s="19">
        <v>1.468602</v>
      </c>
      <c r="J77" s="19">
        <v>1.4558720000000001</v>
      </c>
      <c r="K77" s="19">
        <v>1.4389419999999999</v>
      </c>
      <c r="L77" s="19">
        <v>1.4246380000000001</v>
      </c>
      <c r="M77" s="19">
        <v>1.4146559999999999</v>
      </c>
      <c r="N77" s="19">
        <v>1.407653</v>
      </c>
      <c r="O77" s="19">
        <v>1.405931</v>
      </c>
      <c r="P77" s="19">
        <v>1.402677</v>
      </c>
      <c r="Q77" s="19">
        <v>1.3986289999999999</v>
      </c>
      <c r="R77" s="19">
        <v>1.389661</v>
      </c>
      <c r="S77" s="19">
        <v>1.385955</v>
      </c>
      <c r="T77" s="19">
        <v>1.3821220000000001</v>
      </c>
      <c r="U77" s="19">
        <v>1.3811020000000001</v>
      </c>
      <c r="V77" s="19">
        <v>1.381464</v>
      </c>
      <c r="W77" s="19">
        <v>1.3804369999999999</v>
      </c>
      <c r="X77" s="19">
        <v>1.3806879999999999</v>
      </c>
      <c r="Y77" s="19">
        <v>1.382924</v>
      </c>
      <c r="Z77" s="19">
        <v>1.385283</v>
      </c>
      <c r="AA77" s="19">
        <v>1.3867830000000001</v>
      </c>
      <c r="AB77" s="19">
        <v>1.3893770000000001</v>
      </c>
      <c r="AC77" s="19">
        <v>1.3928830000000001</v>
      </c>
      <c r="AD77" s="19">
        <v>1.3970590000000001</v>
      </c>
      <c r="AE77" s="19">
        <v>1.401429</v>
      </c>
      <c r="AF77" s="19">
        <v>1.40717</v>
      </c>
      <c r="AG77" s="19">
        <v>1.4139710000000001</v>
      </c>
      <c r="AH77" s="19">
        <v>1.4206490000000001</v>
      </c>
      <c r="AI77" s="19">
        <v>1.428639</v>
      </c>
      <c r="AJ77" s="19">
        <v>1.43767</v>
      </c>
      <c r="AK77" s="15">
        <v>-4.5960000000000003E-3</v>
      </c>
    </row>
    <row r="78" spans="1:37" ht="15" customHeight="1" x14ac:dyDescent="0.35">
      <c r="A78" s="10" t="s">
        <v>294</v>
      </c>
      <c r="B78" s="17" t="s">
        <v>19</v>
      </c>
      <c r="C78" s="19">
        <v>0.68477100000000002</v>
      </c>
      <c r="D78" s="19">
        <v>0.687079</v>
      </c>
      <c r="E78" s="19">
        <v>0.68768799999999997</v>
      </c>
      <c r="F78" s="19">
        <v>0.68899100000000002</v>
      </c>
      <c r="G78" s="19">
        <v>0.68870600000000004</v>
      </c>
      <c r="H78" s="19">
        <v>0.68758699999999995</v>
      </c>
      <c r="I78" s="19">
        <v>0.68548299999999995</v>
      </c>
      <c r="J78" s="19">
        <v>0.68284199999999995</v>
      </c>
      <c r="K78" s="19">
        <v>0.68048699999999995</v>
      </c>
      <c r="L78" s="19">
        <v>0.67986800000000003</v>
      </c>
      <c r="M78" s="19">
        <v>0.68091800000000002</v>
      </c>
      <c r="N78" s="19">
        <v>0.68259199999999998</v>
      </c>
      <c r="O78" s="19">
        <v>0.68237599999999998</v>
      </c>
      <c r="P78" s="19">
        <v>0.68293899999999996</v>
      </c>
      <c r="Q78" s="19">
        <v>0.684473</v>
      </c>
      <c r="R78" s="19">
        <v>0.68603700000000001</v>
      </c>
      <c r="S78" s="19">
        <v>0.68755699999999997</v>
      </c>
      <c r="T78" s="19">
        <v>0.68924300000000005</v>
      </c>
      <c r="U78" s="19">
        <v>0.69115700000000002</v>
      </c>
      <c r="V78" s="19">
        <v>0.69299200000000005</v>
      </c>
      <c r="W78" s="19">
        <v>0.69454099999999996</v>
      </c>
      <c r="X78" s="19">
        <v>0.69644499999999998</v>
      </c>
      <c r="Y78" s="19">
        <v>0.69853900000000002</v>
      </c>
      <c r="Z78" s="19">
        <v>0.70059099999999996</v>
      </c>
      <c r="AA78" s="19">
        <v>0.702627</v>
      </c>
      <c r="AB78" s="19">
        <v>0.70458200000000004</v>
      </c>
      <c r="AC78" s="19">
        <v>0.70630199999999999</v>
      </c>
      <c r="AD78" s="19">
        <v>0.70796099999999995</v>
      </c>
      <c r="AE78" s="19">
        <v>0.709457</v>
      </c>
      <c r="AF78" s="19">
        <v>0.71102600000000005</v>
      </c>
      <c r="AG78" s="19">
        <v>0.71269400000000005</v>
      </c>
      <c r="AH78" s="19">
        <v>0.71420300000000003</v>
      </c>
      <c r="AI78" s="19">
        <v>0.71539200000000003</v>
      </c>
      <c r="AJ78" s="19">
        <v>0.716692</v>
      </c>
      <c r="AK78" s="15">
        <v>1.32E-3</v>
      </c>
    </row>
    <row r="79" spans="1:37" ht="15" customHeight="1" x14ac:dyDescent="0.35">
      <c r="A79" s="10" t="s">
        <v>293</v>
      </c>
      <c r="B79" s="17" t="s">
        <v>20</v>
      </c>
      <c r="C79" s="19">
        <v>1.5219830000000001</v>
      </c>
      <c r="D79" s="19">
        <v>1.5062610000000001</v>
      </c>
      <c r="E79" s="19">
        <v>1.491117</v>
      </c>
      <c r="F79" s="19">
        <v>1.475689</v>
      </c>
      <c r="G79" s="19">
        <v>1.4523159999999999</v>
      </c>
      <c r="H79" s="19">
        <v>1.4291400000000001</v>
      </c>
      <c r="I79" s="19">
        <v>1.4078870000000001</v>
      </c>
      <c r="J79" s="19">
        <v>1.3928609999999999</v>
      </c>
      <c r="K79" s="19">
        <v>1.3729199999999999</v>
      </c>
      <c r="L79" s="19">
        <v>1.3321069999999999</v>
      </c>
      <c r="M79" s="19">
        <v>1.2968850000000001</v>
      </c>
      <c r="N79" s="19">
        <v>1.2657879999999999</v>
      </c>
      <c r="O79" s="19">
        <v>1.2411639999999999</v>
      </c>
      <c r="P79" s="19">
        <v>1.21478</v>
      </c>
      <c r="Q79" s="19">
        <v>1.1889460000000001</v>
      </c>
      <c r="R79" s="19">
        <v>1.160493</v>
      </c>
      <c r="S79" s="19">
        <v>1.1378919999999999</v>
      </c>
      <c r="T79" s="19">
        <v>1.1159110000000001</v>
      </c>
      <c r="U79" s="19">
        <v>1.0976710000000001</v>
      </c>
      <c r="V79" s="19">
        <v>1.081569</v>
      </c>
      <c r="W79" s="19">
        <v>1.064881</v>
      </c>
      <c r="X79" s="19">
        <v>1.0501739999999999</v>
      </c>
      <c r="Y79" s="19">
        <v>1.0378080000000001</v>
      </c>
      <c r="Z79" s="19">
        <v>1.0243009999999999</v>
      </c>
      <c r="AA79" s="19">
        <v>1.0107170000000001</v>
      </c>
      <c r="AB79" s="19">
        <v>0.99821800000000005</v>
      </c>
      <c r="AC79" s="19">
        <v>0.98705600000000004</v>
      </c>
      <c r="AD79" s="19">
        <v>0.97726500000000005</v>
      </c>
      <c r="AE79" s="19">
        <v>0.96836800000000001</v>
      </c>
      <c r="AF79" s="19">
        <v>0.96059099999999997</v>
      </c>
      <c r="AG79" s="19">
        <v>0.95443999999999996</v>
      </c>
      <c r="AH79" s="19">
        <v>0.94864499999999996</v>
      </c>
      <c r="AI79" s="19">
        <v>0.94431299999999996</v>
      </c>
      <c r="AJ79" s="19">
        <v>0.94068799999999997</v>
      </c>
      <c r="AK79" s="15">
        <v>-1.4604000000000001E-2</v>
      </c>
    </row>
    <row r="80" spans="1:37" ht="15" customHeight="1" x14ac:dyDescent="0.35">
      <c r="A80" s="10" t="s">
        <v>292</v>
      </c>
      <c r="B80" s="17" t="s">
        <v>21</v>
      </c>
      <c r="C80" s="19">
        <v>0.57817200000000002</v>
      </c>
      <c r="D80" s="19">
        <v>0.58265100000000003</v>
      </c>
      <c r="E80" s="19">
        <v>0.58761699999999994</v>
      </c>
      <c r="F80" s="19">
        <v>0.59261299999999995</v>
      </c>
      <c r="G80" s="19">
        <v>0.595055</v>
      </c>
      <c r="H80" s="19">
        <v>0.59652099999999997</v>
      </c>
      <c r="I80" s="19">
        <v>0.59720700000000004</v>
      </c>
      <c r="J80" s="19">
        <v>0.59809500000000004</v>
      </c>
      <c r="K80" s="19">
        <v>0.59819800000000001</v>
      </c>
      <c r="L80" s="19">
        <v>0.59946299999999997</v>
      </c>
      <c r="M80" s="19">
        <v>0.60223700000000002</v>
      </c>
      <c r="N80" s="19">
        <v>0.60579499999999997</v>
      </c>
      <c r="O80" s="19">
        <v>0.60856299999999997</v>
      </c>
      <c r="P80" s="19">
        <v>0.61167800000000006</v>
      </c>
      <c r="Q80" s="19">
        <v>0.61529999999999996</v>
      </c>
      <c r="R80" s="19">
        <v>0.61842699999999995</v>
      </c>
      <c r="S80" s="19">
        <v>0.62222500000000003</v>
      </c>
      <c r="T80" s="19">
        <v>0.625942</v>
      </c>
      <c r="U80" s="19">
        <v>0.630131</v>
      </c>
      <c r="V80" s="19">
        <v>0.63436599999999999</v>
      </c>
      <c r="W80" s="19">
        <v>0.63811700000000005</v>
      </c>
      <c r="X80" s="19">
        <v>0.64217999999999997</v>
      </c>
      <c r="Y80" s="19">
        <v>0.64654999999999996</v>
      </c>
      <c r="Z80" s="19">
        <v>0.65093800000000002</v>
      </c>
      <c r="AA80" s="19">
        <v>0.65519899999999998</v>
      </c>
      <c r="AB80" s="19">
        <v>0.65942199999999995</v>
      </c>
      <c r="AC80" s="19">
        <v>0.66358600000000001</v>
      </c>
      <c r="AD80" s="19">
        <v>0.66777200000000003</v>
      </c>
      <c r="AE80" s="19">
        <v>0.67186900000000005</v>
      </c>
      <c r="AF80" s="19">
        <v>0.67607300000000004</v>
      </c>
      <c r="AG80" s="19">
        <v>0.68047800000000003</v>
      </c>
      <c r="AH80" s="19">
        <v>0.68467199999999995</v>
      </c>
      <c r="AI80" s="19">
        <v>0.68874599999999997</v>
      </c>
      <c r="AJ80" s="19">
        <v>0.69279599999999997</v>
      </c>
      <c r="AK80" s="15">
        <v>5.4250000000000001E-3</v>
      </c>
    </row>
    <row r="81" spans="1:37" ht="15" customHeight="1" x14ac:dyDescent="0.35">
      <c r="A81" s="10" t="s">
        <v>291</v>
      </c>
      <c r="B81" s="17" t="s">
        <v>22</v>
      </c>
      <c r="C81" s="19">
        <v>1.4454689999999999</v>
      </c>
      <c r="D81" s="19">
        <v>1.418563</v>
      </c>
      <c r="E81" s="19">
        <v>1.397419</v>
      </c>
      <c r="F81" s="19">
        <v>1.356706</v>
      </c>
      <c r="G81" s="19">
        <v>1.3140970000000001</v>
      </c>
      <c r="H81" s="19">
        <v>1.276904</v>
      </c>
      <c r="I81" s="19">
        <v>1.2454970000000001</v>
      </c>
      <c r="J81" s="19">
        <v>1.2229159999999999</v>
      </c>
      <c r="K81" s="19">
        <v>1.1997789999999999</v>
      </c>
      <c r="L81" s="19">
        <v>1.180213</v>
      </c>
      <c r="M81" s="19">
        <v>1.165734</v>
      </c>
      <c r="N81" s="19">
        <v>1.1547540000000001</v>
      </c>
      <c r="O81" s="19">
        <v>1.1493770000000001</v>
      </c>
      <c r="P81" s="19">
        <v>1.115426</v>
      </c>
      <c r="Q81" s="19">
        <v>1.085029</v>
      </c>
      <c r="R81" s="19">
        <v>1.054484</v>
      </c>
      <c r="S81" s="19">
        <v>1.030883</v>
      </c>
      <c r="T81" s="19">
        <v>1.009409</v>
      </c>
      <c r="U81" s="19">
        <v>0.99243899999999996</v>
      </c>
      <c r="V81" s="19">
        <v>0.97792299999999999</v>
      </c>
      <c r="W81" s="19">
        <v>0.96354099999999998</v>
      </c>
      <c r="X81" s="19">
        <v>0.95152599999999998</v>
      </c>
      <c r="Y81" s="19">
        <v>0.94190799999999997</v>
      </c>
      <c r="Z81" s="19">
        <v>0.91316900000000001</v>
      </c>
      <c r="AA81" s="19">
        <v>0.88741899999999996</v>
      </c>
      <c r="AB81" s="19">
        <v>0.86526199999999998</v>
      </c>
      <c r="AC81" s="19">
        <v>0.84604000000000001</v>
      </c>
      <c r="AD81" s="19">
        <v>0.82884500000000005</v>
      </c>
      <c r="AE81" s="19">
        <v>0.81271899999999997</v>
      </c>
      <c r="AF81" s="19">
        <v>0.79810899999999996</v>
      </c>
      <c r="AG81" s="19">
        <v>0.78585499999999997</v>
      </c>
      <c r="AH81" s="19">
        <v>0.77472300000000005</v>
      </c>
      <c r="AI81" s="19">
        <v>0.76537299999999997</v>
      </c>
      <c r="AJ81" s="19">
        <v>0.75725900000000002</v>
      </c>
      <c r="AK81" s="15">
        <v>-1.9424E-2</v>
      </c>
    </row>
    <row r="82" spans="1:37" ht="15" customHeight="1" x14ac:dyDescent="0.35">
      <c r="A82" s="10" t="s">
        <v>290</v>
      </c>
      <c r="B82" s="17" t="s">
        <v>23</v>
      </c>
      <c r="C82" s="19">
        <v>1.919516</v>
      </c>
      <c r="D82" s="19">
        <v>1.917305</v>
      </c>
      <c r="E82" s="19">
        <v>1.9183600000000001</v>
      </c>
      <c r="F82" s="19">
        <v>1.914088</v>
      </c>
      <c r="G82" s="19">
        <v>1.8910940000000001</v>
      </c>
      <c r="H82" s="19">
        <v>1.865448</v>
      </c>
      <c r="I82" s="19">
        <v>1.844098</v>
      </c>
      <c r="J82" s="19">
        <v>1.8320689999999999</v>
      </c>
      <c r="K82" s="19">
        <v>1.815734</v>
      </c>
      <c r="L82" s="19">
        <v>1.8030349999999999</v>
      </c>
      <c r="M82" s="19">
        <v>1.795293</v>
      </c>
      <c r="N82" s="19">
        <v>1.79125</v>
      </c>
      <c r="O82" s="19">
        <v>1.794203</v>
      </c>
      <c r="P82" s="19">
        <v>1.790875</v>
      </c>
      <c r="Q82" s="19">
        <v>1.787455</v>
      </c>
      <c r="R82" s="19">
        <v>1.7792509999999999</v>
      </c>
      <c r="S82" s="19">
        <v>1.7782929999999999</v>
      </c>
      <c r="T82" s="19">
        <v>1.776502</v>
      </c>
      <c r="U82" s="19">
        <v>1.7785139999999999</v>
      </c>
      <c r="V82" s="19">
        <v>1.7824180000000001</v>
      </c>
      <c r="W82" s="19">
        <v>1.7840549999999999</v>
      </c>
      <c r="X82" s="19">
        <v>1.7871999999999999</v>
      </c>
      <c r="Y82" s="19">
        <v>1.792192</v>
      </c>
      <c r="Z82" s="19">
        <v>1.7965819999999999</v>
      </c>
      <c r="AA82" s="19">
        <v>1.8002370000000001</v>
      </c>
      <c r="AB82" s="19">
        <v>1.804109</v>
      </c>
      <c r="AC82" s="19">
        <v>1.809024</v>
      </c>
      <c r="AD82" s="19">
        <v>1.814756</v>
      </c>
      <c r="AE82" s="19">
        <v>1.8209979999999999</v>
      </c>
      <c r="AF82" s="19">
        <v>1.828152</v>
      </c>
      <c r="AG82" s="19">
        <v>1.8372109999999999</v>
      </c>
      <c r="AH82" s="19">
        <v>1.845685</v>
      </c>
      <c r="AI82" s="19">
        <v>1.8552709999999999</v>
      </c>
      <c r="AJ82" s="19">
        <v>1.8642609999999999</v>
      </c>
      <c r="AK82" s="15">
        <v>-8.7600000000000004E-4</v>
      </c>
    </row>
    <row r="83" spans="1:37" ht="15" customHeight="1" x14ac:dyDescent="0.35">
      <c r="A83" s="10" t="s">
        <v>289</v>
      </c>
      <c r="B83" s="17" t="s">
        <v>342</v>
      </c>
      <c r="C83" s="19">
        <v>1.0218830000000001</v>
      </c>
      <c r="D83" s="19">
        <v>0.99291300000000005</v>
      </c>
      <c r="E83" s="19">
        <v>0.96738199999999996</v>
      </c>
      <c r="F83" s="19">
        <v>0.94557500000000005</v>
      </c>
      <c r="G83" s="19">
        <v>0.92191400000000001</v>
      </c>
      <c r="H83" s="19">
        <v>0.90123299999999995</v>
      </c>
      <c r="I83" s="19">
        <v>0.88434000000000001</v>
      </c>
      <c r="J83" s="19">
        <v>0.87357499999999999</v>
      </c>
      <c r="K83" s="19">
        <v>0.86243499999999995</v>
      </c>
      <c r="L83" s="19">
        <v>0.85316999999999998</v>
      </c>
      <c r="M83" s="19">
        <v>0.84751699999999996</v>
      </c>
      <c r="N83" s="19">
        <v>0.84511499999999995</v>
      </c>
      <c r="O83" s="19">
        <v>0.84657000000000004</v>
      </c>
      <c r="P83" s="19">
        <v>0.84690500000000002</v>
      </c>
      <c r="Q83" s="19">
        <v>0.84892400000000001</v>
      </c>
      <c r="R83" s="19">
        <v>0.84923199999999999</v>
      </c>
      <c r="S83" s="19">
        <v>0.85238400000000003</v>
      </c>
      <c r="T83" s="19">
        <v>0.85467499999999996</v>
      </c>
      <c r="U83" s="19">
        <v>0.85965199999999997</v>
      </c>
      <c r="V83" s="19">
        <v>0.865259</v>
      </c>
      <c r="W83" s="19">
        <v>0.86949799999999999</v>
      </c>
      <c r="X83" s="19">
        <v>0.87418600000000002</v>
      </c>
      <c r="Y83" s="19">
        <v>0.87809700000000002</v>
      </c>
      <c r="Z83" s="19">
        <v>0.88184099999999999</v>
      </c>
      <c r="AA83" s="19">
        <v>0.88509199999999999</v>
      </c>
      <c r="AB83" s="19">
        <v>0.885521</v>
      </c>
      <c r="AC83" s="19">
        <v>0.88614300000000001</v>
      </c>
      <c r="AD83" s="19">
        <v>0.88422900000000004</v>
      </c>
      <c r="AE83" s="19">
        <v>0.88099700000000003</v>
      </c>
      <c r="AF83" s="19">
        <v>0.87666200000000005</v>
      </c>
      <c r="AG83" s="19">
        <v>0.87171100000000001</v>
      </c>
      <c r="AH83" s="19">
        <v>0.86222399999999999</v>
      </c>
      <c r="AI83" s="19">
        <v>0.85173699999999997</v>
      </c>
      <c r="AJ83" s="19">
        <v>0.83670299999999997</v>
      </c>
      <c r="AK83" s="15">
        <v>-5.3350000000000003E-3</v>
      </c>
    </row>
    <row r="84" spans="1:37" ht="15" customHeight="1" x14ac:dyDescent="0.35">
      <c r="A84" s="10" t="s">
        <v>288</v>
      </c>
      <c r="B84" s="17" t="s">
        <v>343</v>
      </c>
      <c r="C84" s="19">
        <v>1.069024</v>
      </c>
      <c r="D84" s="19">
        <v>1.134612</v>
      </c>
      <c r="E84" s="19">
        <v>1.197379</v>
      </c>
      <c r="F84" s="19">
        <v>1.2542489999999999</v>
      </c>
      <c r="G84" s="19">
        <v>1.2988459999999999</v>
      </c>
      <c r="H84" s="19">
        <v>1.3401050000000001</v>
      </c>
      <c r="I84" s="19">
        <v>1.3781049999999999</v>
      </c>
      <c r="J84" s="19">
        <v>1.4185179999999999</v>
      </c>
      <c r="K84" s="19">
        <v>1.451209</v>
      </c>
      <c r="L84" s="19">
        <v>1.4825710000000001</v>
      </c>
      <c r="M84" s="19">
        <v>1.512842</v>
      </c>
      <c r="N84" s="19">
        <v>1.5421149999999999</v>
      </c>
      <c r="O84" s="19">
        <v>1.5741909999999999</v>
      </c>
      <c r="P84" s="19">
        <v>1.6025100000000001</v>
      </c>
      <c r="Q84" s="19">
        <v>1.62734</v>
      </c>
      <c r="R84" s="19">
        <v>1.645869</v>
      </c>
      <c r="S84" s="19">
        <v>1.6678090000000001</v>
      </c>
      <c r="T84" s="19">
        <v>1.687368</v>
      </c>
      <c r="U84" s="19">
        <v>1.7089749999999999</v>
      </c>
      <c r="V84" s="19">
        <v>1.731897</v>
      </c>
      <c r="W84" s="19">
        <v>1.7514510000000001</v>
      </c>
      <c r="X84" s="19">
        <v>1.7727280000000001</v>
      </c>
      <c r="Y84" s="19">
        <v>1.795228</v>
      </c>
      <c r="Z84" s="19">
        <v>1.8190599999999999</v>
      </c>
      <c r="AA84" s="19">
        <v>1.842808</v>
      </c>
      <c r="AB84" s="19">
        <v>1.867799</v>
      </c>
      <c r="AC84" s="19">
        <v>1.8949069999999999</v>
      </c>
      <c r="AD84" s="19">
        <v>1.924742</v>
      </c>
      <c r="AE84" s="19">
        <v>1.957179</v>
      </c>
      <c r="AF84" s="19">
        <v>1.9927680000000001</v>
      </c>
      <c r="AG84" s="19">
        <v>2.0342699999999998</v>
      </c>
      <c r="AH84" s="19">
        <v>2.0782759999999998</v>
      </c>
      <c r="AI84" s="19">
        <v>2.1268349999999998</v>
      </c>
      <c r="AJ84" s="19">
        <v>2.1795740000000001</v>
      </c>
      <c r="AK84" s="15">
        <v>2.0611000000000001E-2</v>
      </c>
    </row>
    <row r="85" spans="1:37" ht="15" customHeight="1" x14ac:dyDescent="0.35">
      <c r="A85" s="10" t="s">
        <v>287</v>
      </c>
      <c r="B85" s="17" t="s">
        <v>33</v>
      </c>
      <c r="C85" s="19">
        <v>6.0372709999999996</v>
      </c>
      <c r="D85" s="19">
        <v>5.9200359999999996</v>
      </c>
      <c r="E85" s="19">
        <v>6.0001509999999998</v>
      </c>
      <c r="F85" s="19">
        <v>6.0025639999999996</v>
      </c>
      <c r="G85" s="19">
        <v>5.990265</v>
      </c>
      <c r="H85" s="19">
        <v>5.9823769999999996</v>
      </c>
      <c r="I85" s="19">
        <v>5.9725469999999996</v>
      </c>
      <c r="J85" s="19">
        <v>5.9847849999999996</v>
      </c>
      <c r="K85" s="19">
        <v>5.9957019999999996</v>
      </c>
      <c r="L85" s="19">
        <v>6.0132019999999997</v>
      </c>
      <c r="M85" s="19">
        <v>6.0384339999999996</v>
      </c>
      <c r="N85" s="19">
        <v>6.0743419999999997</v>
      </c>
      <c r="O85" s="19">
        <v>6.1201660000000002</v>
      </c>
      <c r="P85" s="19">
        <v>6.1664529999999997</v>
      </c>
      <c r="Q85" s="19">
        <v>6.2099820000000001</v>
      </c>
      <c r="R85" s="19">
        <v>6.2403940000000002</v>
      </c>
      <c r="S85" s="19">
        <v>6.2888840000000004</v>
      </c>
      <c r="T85" s="19">
        <v>6.3354290000000004</v>
      </c>
      <c r="U85" s="19">
        <v>6.3933819999999999</v>
      </c>
      <c r="V85" s="19">
        <v>6.457795</v>
      </c>
      <c r="W85" s="19">
        <v>6.5206419999999996</v>
      </c>
      <c r="X85" s="19">
        <v>6.5890459999999997</v>
      </c>
      <c r="Y85" s="19">
        <v>6.6640189999999997</v>
      </c>
      <c r="Z85" s="19">
        <v>6.7417689999999997</v>
      </c>
      <c r="AA85" s="19">
        <v>6.8225600000000002</v>
      </c>
      <c r="AB85" s="19">
        <v>6.9057430000000002</v>
      </c>
      <c r="AC85" s="19">
        <v>6.9978369999999996</v>
      </c>
      <c r="AD85" s="19">
        <v>7.0955880000000002</v>
      </c>
      <c r="AE85" s="19">
        <v>7.1993919999999996</v>
      </c>
      <c r="AF85" s="19">
        <v>7.3121130000000001</v>
      </c>
      <c r="AG85" s="19">
        <v>7.4338300000000004</v>
      </c>
      <c r="AH85" s="19">
        <v>7.5573860000000002</v>
      </c>
      <c r="AI85" s="19">
        <v>7.6887350000000003</v>
      </c>
      <c r="AJ85" s="19">
        <v>7.8231719999999996</v>
      </c>
      <c r="AK85" s="15">
        <v>8.7489999999999998E-3</v>
      </c>
    </row>
    <row r="86" spans="1:37" ht="15" customHeight="1" x14ac:dyDescent="0.35">
      <c r="A86" s="10" t="s">
        <v>286</v>
      </c>
      <c r="B86" s="14" t="s">
        <v>9</v>
      </c>
      <c r="C86" s="18">
        <v>17.982412</v>
      </c>
      <c r="D86" s="18">
        <v>18.267475000000001</v>
      </c>
      <c r="E86" s="18">
        <v>18.048410000000001</v>
      </c>
      <c r="F86" s="18">
        <v>18.068145999999999</v>
      </c>
      <c r="G86" s="18">
        <v>17.960018000000002</v>
      </c>
      <c r="H86" s="18">
        <v>17.852035999999998</v>
      </c>
      <c r="I86" s="18">
        <v>17.748821</v>
      </c>
      <c r="J86" s="18">
        <v>17.702641</v>
      </c>
      <c r="K86" s="18">
        <v>17.632088</v>
      </c>
      <c r="L86" s="18">
        <v>17.56485</v>
      </c>
      <c r="M86" s="18">
        <v>17.535575999999999</v>
      </c>
      <c r="N86" s="18">
        <v>17.537051999999999</v>
      </c>
      <c r="O86" s="18">
        <v>17.575821000000001</v>
      </c>
      <c r="P86" s="18">
        <v>17.573886999999999</v>
      </c>
      <c r="Q86" s="18">
        <v>17.573830000000001</v>
      </c>
      <c r="R86" s="18">
        <v>17.538464999999999</v>
      </c>
      <c r="S86" s="18">
        <v>17.553512999999999</v>
      </c>
      <c r="T86" s="18">
        <v>17.565909999999999</v>
      </c>
      <c r="U86" s="18">
        <v>17.611017</v>
      </c>
      <c r="V86" s="18">
        <v>17.672291000000001</v>
      </c>
      <c r="W86" s="18">
        <v>17.722013</v>
      </c>
      <c r="X86" s="18">
        <v>17.788414</v>
      </c>
      <c r="Y86" s="18">
        <v>17.871517000000001</v>
      </c>
      <c r="Z86" s="18">
        <v>17.93749</v>
      </c>
      <c r="AA86" s="18">
        <v>18.007083999999999</v>
      </c>
      <c r="AB86" s="18">
        <v>18.083462000000001</v>
      </c>
      <c r="AC86" s="18">
        <v>18.176635999999998</v>
      </c>
      <c r="AD86" s="18">
        <v>18.280722000000001</v>
      </c>
      <c r="AE86" s="18">
        <v>18.394376999999999</v>
      </c>
      <c r="AF86" s="18">
        <v>18.524494000000001</v>
      </c>
      <c r="AG86" s="18">
        <v>18.676715999999999</v>
      </c>
      <c r="AH86" s="18">
        <v>18.828849999999999</v>
      </c>
      <c r="AI86" s="18">
        <v>18.996960000000001</v>
      </c>
      <c r="AJ86" s="18">
        <v>19.170887</v>
      </c>
      <c r="AK86" s="12">
        <v>1.5100000000000001E-3</v>
      </c>
    </row>
    <row r="88" spans="1:37" ht="15" customHeight="1" x14ac:dyDescent="0.35">
      <c r="B88" s="14" t="s">
        <v>36</v>
      </c>
    </row>
    <row r="89" spans="1:37" ht="15" customHeight="1" x14ac:dyDescent="0.35">
      <c r="A89" s="10" t="s">
        <v>285</v>
      </c>
      <c r="B89" s="17" t="s">
        <v>37</v>
      </c>
      <c r="C89" s="19">
        <v>7.3734999999999995E-2</v>
      </c>
      <c r="D89" s="19">
        <v>7.4426999999999993E-2</v>
      </c>
      <c r="E89" s="19">
        <v>7.4362999999999999E-2</v>
      </c>
      <c r="F89" s="19">
        <v>7.4822E-2</v>
      </c>
      <c r="G89" s="19">
        <v>7.4859999999999996E-2</v>
      </c>
      <c r="H89" s="19">
        <v>7.3649999999999993E-2</v>
      </c>
      <c r="I89" s="19">
        <v>7.2864999999999999E-2</v>
      </c>
      <c r="J89" s="19">
        <v>7.1970000000000006E-2</v>
      </c>
      <c r="K89" s="19">
        <v>7.1789000000000006E-2</v>
      </c>
      <c r="L89" s="19">
        <v>7.1124000000000007E-2</v>
      </c>
      <c r="M89" s="19">
        <v>7.0483000000000004E-2</v>
      </c>
      <c r="N89" s="19">
        <v>7.041E-2</v>
      </c>
      <c r="O89" s="19">
        <v>7.0246000000000003E-2</v>
      </c>
      <c r="P89" s="19">
        <v>7.0213999999999999E-2</v>
      </c>
      <c r="Q89" s="19">
        <v>7.0245000000000002E-2</v>
      </c>
      <c r="R89" s="19">
        <v>7.0027000000000006E-2</v>
      </c>
      <c r="S89" s="19">
        <v>6.9669999999999996E-2</v>
      </c>
      <c r="T89" s="19">
        <v>6.9689000000000001E-2</v>
      </c>
      <c r="U89" s="19">
        <v>6.9491999999999998E-2</v>
      </c>
      <c r="V89" s="19">
        <v>6.9454000000000002E-2</v>
      </c>
      <c r="W89" s="19">
        <v>6.9630999999999998E-2</v>
      </c>
      <c r="X89" s="19">
        <v>6.9335999999999995E-2</v>
      </c>
      <c r="Y89" s="19">
        <v>6.9261000000000003E-2</v>
      </c>
      <c r="Z89" s="19">
        <v>6.9191000000000003E-2</v>
      </c>
      <c r="AA89" s="19">
        <v>6.9123000000000004E-2</v>
      </c>
      <c r="AB89" s="19">
        <v>6.9026000000000004E-2</v>
      </c>
      <c r="AC89" s="19">
        <v>6.8892999999999996E-2</v>
      </c>
      <c r="AD89" s="19">
        <v>6.8794999999999995E-2</v>
      </c>
      <c r="AE89" s="19">
        <v>6.8677000000000002E-2</v>
      </c>
      <c r="AF89" s="19">
        <v>6.8565000000000001E-2</v>
      </c>
      <c r="AG89" s="19">
        <v>6.8376000000000006E-2</v>
      </c>
      <c r="AH89" s="19">
        <v>6.8390999999999993E-2</v>
      </c>
      <c r="AI89" s="19">
        <v>6.8328E-2</v>
      </c>
      <c r="AJ89" s="19">
        <v>6.8295999999999996E-2</v>
      </c>
      <c r="AK89" s="15">
        <v>-2.6830000000000001E-3</v>
      </c>
    </row>
    <row r="90" spans="1:37" ht="15" customHeight="1" x14ac:dyDescent="0.35">
      <c r="A90" s="10" t="s">
        <v>284</v>
      </c>
      <c r="B90" s="17" t="s">
        <v>38</v>
      </c>
      <c r="C90" s="19">
        <v>0.114854</v>
      </c>
      <c r="D90" s="19">
        <v>0.13483100000000001</v>
      </c>
      <c r="E90" s="19">
        <v>0.160386</v>
      </c>
      <c r="F90" s="19">
        <v>0.18859300000000001</v>
      </c>
      <c r="G90" s="19">
        <v>0.21507100000000001</v>
      </c>
      <c r="H90" s="19">
        <v>0.235599</v>
      </c>
      <c r="I90" s="19">
        <v>0.253077</v>
      </c>
      <c r="J90" s="19">
        <v>0.2646</v>
      </c>
      <c r="K90" s="19">
        <v>0.27104800000000001</v>
      </c>
      <c r="L90" s="19">
        <v>0.27476499999999998</v>
      </c>
      <c r="M90" s="19">
        <v>0.27910099999999999</v>
      </c>
      <c r="N90" s="19">
        <v>0.28751599999999999</v>
      </c>
      <c r="O90" s="19">
        <v>0.29645199999999999</v>
      </c>
      <c r="P90" s="19">
        <v>0.30627799999999999</v>
      </c>
      <c r="Q90" s="19">
        <v>0.31694</v>
      </c>
      <c r="R90" s="19">
        <v>0.32698100000000002</v>
      </c>
      <c r="S90" s="19">
        <v>0.33655499999999999</v>
      </c>
      <c r="T90" s="19">
        <v>0.34892600000000001</v>
      </c>
      <c r="U90" s="19">
        <v>0.36083399999999999</v>
      </c>
      <c r="V90" s="19">
        <v>0.37396200000000002</v>
      </c>
      <c r="W90" s="19">
        <v>0.389789</v>
      </c>
      <c r="X90" s="19">
        <v>0.40211000000000002</v>
      </c>
      <c r="Y90" s="19">
        <v>0.41636699999999999</v>
      </c>
      <c r="Z90" s="19">
        <v>0.43041200000000002</v>
      </c>
      <c r="AA90" s="19">
        <v>0.44476100000000002</v>
      </c>
      <c r="AB90" s="19">
        <v>0.459955</v>
      </c>
      <c r="AC90" s="19">
        <v>0.47417700000000002</v>
      </c>
      <c r="AD90" s="19">
        <v>0.489064</v>
      </c>
      <c r="AE90" s="19">
        <v>0.50402100000000005</v>
      </c>
      <c r="AF90" s="19">
        <v>0.51871900000000004</v>
      </c>
      <c r="AG90" s="19">
        <v>0.53273700000000002</v>
      </c>
      <c r="AH90" s="19">
        <v>0.54921500000000001</v>
      </c>
      <c r="AI90" s="19">
        <v>0.56529099999999999</v>
      </c>
      <c r="AJ90" s="19">
        <v>0.58131699999999997</v>
      </c>
      <c r="AK90" s="15">
        <v>4.6723000000000001E-2</v>
      </c>
    </row>
    <row r="91" spans="1:37" ht="15" customHeight="1" x14ac:dyDescent="0.35">
      <c r="A91" s="10" t="s">
        <v>283</v>
      </c>
      <c r="B91" s="17" t="s">
        <v>39</v>
      </c>
      <c r="C91" s="19">
        <v>7.0439999999999999E-3</v>
      </c>
      <c r="D91" s="19">
        <v>7.045E-3</v>
      </c>
      <c r="E91" s="19">
        <v>6.9449999999999998E-3</v>
      </c>
      <c r="F91" s="19">
        <v>6.9290000000000003E-3</v>
      </c>
      <c r="G91" s="19">
        <v>6.8999999999999999E-3</v>
      </c>
      <c r="H91" s="19">
        <v>6.8100000000000001E-3</v>
      </c>
      <c r="I91" s="19">
        <v>6.7190000000000001E-3</v>
      </c>
      <c r="J91" s="19">
        <v>6.6449999999999999E-3</v>
      </c>
      <c r="K91" s="19">
        <v>6.6169999999999996E-3</v>
      </c>
      <c r="L91" s="19">
        <v>6.5719999999999997E-3</v>
      </c>
      <c r="M91" s="19">
        <v>6.5329999999999997E-3</v>
      </c>
      <c r="N91" s="19">
        <v>6.509E-3</v>
      </c>
      <c r="O91" s="19">
        <v>6.4900000000000001E-3</v>
      </c>
      <c r="P91" s="19">
        <v>6.4770000000000001E-3</v>
      </c>
      <c r="Q91" s="19">
        <v>6.4559999999999999E-3</v>
      </c>
      <c r="R91" s="19">
        <v>6.4460000000000003E-3</v>
      </c>
      <c r="S91" s="19">
        <v>6.4679999999999998E-3</v>
      </c>
      <c r="T91" s="19">
        <v>6.6119999999999998E-3</v>
      </c>
      <c r="U91" s="19">
        <v>6.9239999999999996E-3</v>
      </c>
      <c r="V91" s="19">
        <v>7.4640000000000001E-3</v>
      </c>
      <c r="W91" s="19">
        <v>8.2109999999999995E-3</v>
      </c>
      <c r="X91" s="19">
        <v>9.0379999999999992E-3</v>
      </c>
      <c r="Y91" s="19">
        <v>9.9539999999999993E-3</v>
      </c>
      <c r="Z91" s="19">
        <v>1.0899000000000001E-2</v>
      </c>
      <c r="AA91" s="19">
        <v>1.1859E-2</v>
      </c>
      <c r="AB91" s="19">
        <v>1.2844E-2</v>
      </c>
      <c r="AC91" s="19">
        <v>1.3820000000000001E-2</v>
      </c>
      <c r="AD91" s="19">
        <v>1.4806E-2</v>
      </c>
      <c r="AE91" s="19">
        <v>1.5802E-2</v>
      </c>
      <c r="AF91" s="19">
        <v>1.6802999999999998E-2</v>
      </c>
      <c r="AG91" s="19">
        <v>1.7801000000000001E-2</v>
      </c>
      <c r="AH91" s="19">
        <v>1.8825000000000001E-2</v>
      </c>
      <c r="AI91" s="19">
        <v>1.9835999999999999E-2</v>
      </c>
      <c r="AJ91" s="19">
        <v>2.0834999999999999E-2</v>
      </c>
      <c r="AK91" s="15">
        <v>3.4465000000000003E-2</v>
      </c>
    </row>
    <row r="92" spans="1:37" ht="15" customHeight="1" x14ac:dyDescent="0.35">
      <c r="A92" s="10" t="s">
        <v>282</v>
      </c>
      <c r="B92" s="14" t="s">
        <v>40</v>
      </c>
      <c r="C92" s="18">
        <v>0.195633</v>
      </c>
      <c r="D92" s="18">
        <v>0.216303</v>
      </c>
      <c r="E92" s="18">
        <v>0.24169399999999999</v>
      </c>
      <c r="F92" s="18">
        <v>0.27034399999999997</v>
      </c>
      <c r="G92" s="18">
        <v>0.29683199999999998</v>
      </c>
      <c r="H92" s="18">
        <v>0.31606000000000001</v>
      </c>
      <c r="I92" s="18">
        <v>0.33266099999999998</v>
      </c>
      <c r="J92" s="18">
        <v>0.34321499999999999</v>
      </c>
      <c r="K92" s="18">
        <v>0.34945399999999999</v>
      </c>
      <c r="L92" s="18">
        <v>0.35246</v>
      </c>
      <c r="M92" s="18">
        <v>0.35611700000000002</v>
      </c>
      <c r="N92" s="18">
        <v>0.36443399999999998</v>
      </c>
      <c r="O92" s="18">
        <v>0.37318800000000002</v>
      </c>
      <c r="P92" s="18">
        <v>0.38296999999999998</v>
      </c>
      <c r="Q92" s="18">
        <v>0.39364100000000002</v>
      </c>
      <c r="R92" s="18">
        <v>0.40345399999999998</v>
      </c>
      <c r="S92" s="18">
        <v>0.41269299999999998</v>
      </c>
      <c r="T92" s="18">
        <v>0.42522799999999999</v>
      </c>
      <c r="U92" s="18">
        <v>0.43725000000000003</v>
      </c>
      <c r="V92" s="18">
        <v>0.45087899999999997</v>
      </c>
      <c r="W92" s="18">
        <v>0.46762999999999999</v>
      </c>
      <c r="X92" s="18">
        <v>0.48048400000000002</v>
      </c>
      <c r="Y92" s="18">
        <v>0.49558099999999999</v>
      </c>
      <c r="Z92" s="18">
        <v>0.51050099999999998</v>
      </c>
      <c r="AA92" s="18">
        <v>0.52574200000000004</v>
      </c>
      <c r="AB92" s="18">
        <v>0.541825</v>
      </c>
      <c r="AC92" s="18">
        <v>0.55688899999999997</v>
      </c>
      <c r="AD92" s="18">
        <v>0.57266600000000001</v>
      </c>
      <c r="AE92" s="18">
        <v>0.58850000000000002</v>
      </c>
      <c r="AF92" s="18">
        <v>0.60408700000000004</v>
      </c>
      <c r="AG92" s="18">
        <v>0.61891399999999996</v>
      </c>
      <c r="AH92" s="18">
        <v>0.63643000000000005</v>
      </c>
      <c r="AI92" s="18">
        <v>0.65345500000000001</v>
      </c>
      <c r="AJ92" s="18">
        <v>0.67044700000000002</v>
      </c>
      <c r="AK92" s="12">
        <v>3.5984000000000002E-2</v>
      </c>
    </row>
    <row r="94" spans="1:37" ht="15" customHeight="1" x14ac:dyDescent="0.35">
      <c r="B94" s="14" t="s">
        <v>41</v>
      </c>
    </row>
    <row r="95" spans="1:37" ht="15" customHeight="1" x14ac:dyDescent="0.35">
      <c r="A95" s="10" t="s">
        <v>281</v>
      </c>
      <c r="B95" s="17" t="s">
        <v>42</v>
      </c>
      <c r="C95" s="16">
        <v>6051</v>
      </c>
      <c r="D95" s="16">
        <v>6196</v>
      </c>
      <c r="E95" s="16">
        <v>6328</v>
      </c>
      <c r="F95" s="16">
        <v>6093</v>
      </c>
      <c r="G95" s="16">
        <v>6074</v>
      </c>
      <c r="H95" s="16">
        <v>6055</v>
      </c>
      <c r="I95" s="16">
        <v>6035</v>
      </c>
      <c r="J95" s="16">
        <v>6016</v>
      </c>
      <c r="K95" s="16">
        <v>5997</v>
      </c>
      <c r="L95" s="16">
        <v>5977</v>
      </c>
      <c r="M95" s="16">
        <v>5958</v>
      </c>
      <c r="N95" s="16">
        <v>5938</v>
      </c>
      <c r="O95" s="16">
        <v>5918</v>
      </c>
      <c r="P95" s="16">
        <v>5899</v>
      </c>
      <c r="Q95" s="16">
        <v>5879</v>
      </c>
      <c r="R95" s="16">
        <v>5860</v>
      </c>
      <c r="S95" s="16">
        <v>5840</v>
      </c>
      <c r="T95" s="16">
        <v>5820</v>
      </c>
      <c r="U95" s="16">
        <v>5801</v>
      </c>
      <c r="V95" s="16">
        <v>5781</v>
      </c>
      <c r="W95" s="16">
        <v>5761</v>
      </c>
      <c r="X95" s="16">
        <v>5741</v>
      </c>
      <c r="Y95" s="16">
        <v>5722</v>
      </c>
      <c r="Z95" s="16">
        <v>5702</v>
      </c>
      <c r="AA95" s="16">
        <v>5682</v>
      </c>
      <c r="AB95" s="16">
        <v>5663</v>
      </c>
      <c r="AC95" s="16">
        <v>5643</v>
      </c>
      <c r="AD95" s="16">
        <v>5623</v>
      </c>
      <c r="AE95" s="16">
        <v>5603</v>
      </c>
      <c r="AF95" s="16">
        <v>5584</v>
      </c>
      <c r="AG95" s="16">
        <v>5564</v>
      </c>
      <c r="AH95" s="16">
        <v>5544</v>
      </c>
      <c r="AI95" s="16">
        <v>5525</v>
      </c>
      <c r="AJ95" s="16">
        <v>5505</v>
      </c>
      <c r="AK95" s="15">
        <v>-3.6879999999999999E-3</v>
      </c>
    </row>
    <row r="96" spans="1:37" ht="15" customHeight="1" x14ac:dyDescent="0.35">
      <c r="A96" s="10" t="s">
        <v>280</v>
      </c>
      <c r="B96" s="17" t="s">
        <v>43</v>
      </c>
      <c r="C96" s="16">
        <v>5333</v>
      </c>
      <c r="D96" s="16">
        <v>5716</v>
      </c>
      <c r="E96" s="16">
        <v>5707</v>
      </c>
      <c r="F96" s="16">
        <v>5472</v>
      </c>
      <c r="G96" s="16">
        <v>5454</v>
      </c>
      <c r="H96" s="16">
        <v>5436</v>
      </c>
      <c r="I96" s="16">
        <v>5418</v>
      </c>
      <c r="J96" s="16">
        <v>5400</v>
      </c>
      <c r="K96" s="16">
        <v>5382</v>
      </c>
      <c r="L96" s="16">
        <v>5364</v>
      </c>
      <c r="M96" s="16">
        <v>5346</v>
      </c>
      <c r="N96" s="16">
        <v>5328</v>
      </c>
      <c r="O96" s="16">
        <v>5310</v>
      </c>
      <c r="P96" s="16">
        <v>5292</v>
      </c>
      <c r="Q96" s="16">
        <v>5274</v>
      </c>
      <c r="R96" s="16">
        <v>5256</v>
      </c>
      <c r="S96" s="16">
        <v>5238</v>
      </c>
      <c r="T96" s="16">
        <v>5220</v>
      </c>
      <c r="U96" s="16">
        <v>5202</v>
      </c>
      <c r="V96" s="16">
        <v>5184</v>
      </c>
      <c r="W96" s="16">
        <v>5166</v>
      </c>
      <c r="X96" s="16">
        <v>5148</v>
      </c>
      <c r="Y96" s="16">
        <v>5130</v>
      </c>
      <c r="Z96" s="16">
        <v>5112</v>
      </c>
      <c r="AA96" s="16">
        <v>5094</v>
      </c>
      <c r="AB96" s="16">
        <v>5076</v>
      </c>
      <c r="AC96" s="16">
        <v>5058</v>
      </c>
      <c r="AD96" s="16">
        <v>5040</v>
      </c>
      <c r="AE96" s="16">
        <v>5022</v>
      </c>
      <c r="AF96" s="16">
        <v>5004</v>
      </c>
      <c r="AG96" s="16">
        <v>4987</v>
      </c>
      <c r="AH96" s="16">
        <v>4969</v>
      </c>
      <c r="AI96" s="16">
        <v>4951</v>
      </c>
      <c r="AJ96" s="16">
        <v>4933</v>
      </c>
      <c r="AK96" s="15">
        <v>-4.5929999999999999E-3</v>
      </c>
    </row>
    <row r="97" spans="1:37" ht="15" customHeight="1" x14ac:dyDescent="0.35">
      <c r="A97" s="10" t="s">
        <v>279</v>
      </c>
      <c r="B97" s="17" t="s">
        <v>44</v>
      </c>
      <c r="C97" s="16">
        <v>5684</v>
      </c>
      <c r="D97" s="16">
        <v>6313</v>
      </c>
      <c r="E97" s="16">
        <v>6197</v>
      </c>
      <c r="F97" s="16">
        <v>6027</v>
      </c>
      <c r="G97" s="16">
        <v>6013</v>
      </c>
      <c r="H97" s="16">
        <v>6000</v>
      </c>
      <c r="I97" s="16">
        <v>5986</v>
      </c>
      <c r="J97" s="16">
        <v>5972</v>
      </c>
      <c r="K97" s="16">
        <v>5958</v>
      </c>
      <c r="L97" s="16">
        <v>5945</v>
      </c>
      <c r="M97" s="16">
        <v>5931</v>
      </c>
      <c r="N97" s="16">
        <v>5917</v>
      </c>
      <c r="O97" s="16">
        <v>5903</v>
      </c>
      <c r="P97" s="16">
        <v>5889</v>
      </c>
      <c r="Q97" s="16">
        <v>5876</v>
      </c>
      <c r="R97" s="16">
        <v>5862</v>
      </c>
      <c r="S97" s="16">
        <v>5848</v>
      </c>
      <c r="T97" s="16">
        <v>5834</v>
      </c>
      <c r="U97" s="16">
        <v>5820</v>
      </c>
      <c r="V97" s="16">
        <v>5806</v>
      </c>
      <c r="W97" s="16">
        <v>5793</v>
      </c>
      <c r="X97" s="16">
        <v>5779</v>
      </c>
      <c r="Y97" s="16">
        <v>5765</v>
      </c>
      <c r="Z97" s="16">
        <v>5751</v>
      </c>
      <c r="AA97" s="16">
        <v>5737</v>
      </c>
      <c r="AB97" s="16">
        <v>5723</v>
      </c>
      <c r="AC97" s="16">
        <v>5709</v>
      </c>
      <c r="AD97" s="16">
        <v>5695</v>
      </c>
      <c r="AE97" s="16">
        <v>5681</v>
      </c>
      <c r="AF97" s="16">
        <v>5667</v>
      </c>
      <c r="AG97" s="16">
        <v>5654</v>
      </c>
      <c r="AH97" s="16">
        <v>5640</v>
      </c>
      <c r="AI97" s="16">
        <v>5626</v>
      </c>
      <c r="AJ97" s="16">
        <v>5612</v>
      </c>
      <c r="AK97" s="15">
        <v>-3.6709999999999998E-3</v>
      </c>
    </row>
    <row r="98" spans="1:37" ht="15" customHeight="1" x14ac:dyDescent="0.35">
      <c r="A98" s="10" t="s">
        <v>278</v>
      </c>
      <c r="B98" s="17" t="s">
        <v>45</v>
      </c>
      <c r="C98" s="16">
        <v>5999</v>
      </c>
      <c r="D98" s="16">
        <v>6767</v>
      </c>
      <c r="E98" s="16">
        <v>6394</v>
      </c>
      <c r="F98" s="16">
        <v>6271</v>
      </c>
      <c r="G98" s="16">
        <v>6257</v>
      </c>
      <c r="H98" s="16">
        <v>6243</v>
      </c>
      <c r="I98" s="16">
        <v>6229</v>
      </c>
      <c r="J98" s="16">
        <v>6214</v>
      </c>
      <c r="K98" s="16">
        <v>6200</v>
      </c>
      <c r="L98" s="16">
        <v>6186</v>
      </c>
      <c r="M98" s="16">
        <v>6171</v>
      </c>
      <c r="N98" s="16">
        <v>6156</v>
      </c>
      <c r="O98" s="16">
        <v>6142</v>
      </c>
      <c r="P98" s="16">
        <v>6127</v>
      </c>
      <c r="Q98" s="16">
        <v>6112</v>
      </c>
      <c r="R98" s="16">
        <v>6097</v>
      </c>
      <c r="S98" s="16">
        <v>6082</v>
      </c>
      <c r="T98" s="16">
        <v>6067</v>
      </c>
      <c r="U98" s="16">
        <v>6051</v>
      </c>
      <c r="V98" s="16">
        <v>6036</v>
      </c>
      <c r="W98" s="16">
        <v>6021</v>
      </c>
      <c r="X98" s="16">
        <v>6006</v>
      </c>
      <c r="Y98" s="16">
        <v>5991</v>
      </c>
      <c r="Z98" s="16">
        <v>5975</v>
      </c>
      <c r="AA98" s="16">
        <v>5960</v>
      </c>
      <c r="AB98" s="16">
        <v>5945</v>
      </c>
      <c r="AC98" s="16">
        <v>5929</v>
      </c>
      <c r="AD98" s="16">
        <v>5914</v>
      </c>
      <c r="AE98" s="16">
        <v>5898</v>
      </c>
      <c r="AF98" s="16">
        <v>5883</v>
      </c>
      <c r="AG98" s="16">
        <v>5867</v>
      </c>
      <c r="AH98" s="16">
        <v>5852</v>
      </c>
      <c r="AI98" s="16">
        <v>5836</v>
      </c>
      <c r="AJ98" s="16">
        <v>5821</v>
      </c>
      <c r="AK98" s="15">
        <v>-4.6950000000000004E-3</v>
      </c>
    </row>
    <row r="99" spans="1:37" ht="15" customHeight="1" x14ac:dyDescent="0.35">
      <c r="A99" s="10" t="s">
        <v>277</v>
      </c>
      <c r="B99" s="17" t="s">
        <v>46</v>
      </c>
      <c r="C99" s="16">
        <v>2232</v>
      </c>
      <c r="D99" s="16">
        <v>2665</v>
      </c>
      <c r="E99" s="16">
        <v>2672</v>
      </c>
      <c r="F99" s="16">
        <v>2512</v>
      </c>
      <c r="G99" s="16">
        <v>2501</v>
      </c>
      <c r="H99" s="16">
        <v>2490</v>
      </c>
      <c r="I99" s="16">
        <v>2480</v>
      </c>
      <c r="J99" s="16">
        <v>2470</v>
      </c>
      <c r="K99" s="16">
        <v>2460</v>
      </c>
      <c r="L99" s="16">
        <v>2449</v>
      </c>
      <c r="M99" s="16">
        <v>2439</v>
      </c>
      <c r="N99" s="16">
        <v>2429</v>
      </c>
      <c r="O99" s="16">
        <v>2419</v>
      </c>
      <c r="P99" s="16">
        <v>2408</v>
      </c>
      <c r="Q99" s="16">
        <v>2398</v>
      </c>
      <c r="R99" s="16">
        <v>2388</v>
      </c>
      <c r="S99" s="16">
        <v>2378</v>
      </c>
      <c r="T99" s="16">
        <v>2368</v>
      </c>
      <c r="U99" s="16">
        <v>2357</v>
      </c>
      <c r="V99" s="16">
        <v>2347</v>
      </c>
      <c r="W99" s="16">
        <v>2337</v>
      </c>
      <c r="X99" s="16">
        <v>2327</v>
      </c>
      <c r="Y99" s="16">
        <v>2317</v>
      </c>
      <c r="Z99" s="16">
        <v>2306</v>
      </c>
      <c r="AA99" s="16">
        <v>2296</v>
      </c>
      <c r="AB99" s="16">
        <v>2286</v>
      </c>
      <c r="AC99" s="16">
        <v>2276</v>
      </c>
      <c r="AD99" s="16">
        <v>2266</v>
      </c>
      <c r="AE99" s="16">
        <v>2256</v>
      </c>
      <c r="AF99" s="16">
        <v>2246</v>
      </c>
      <c r="AG99" s="16">
        <v>2236</v>
      </c>
      <c r="AH99" s="16">
        <v>2226</v>
      </c>
      <c r="AI99" s="16">
        <v>2215</v>
      </c>
      <c r="AJ99" s="16">
        <v>2205</v>
      </c>
      <c r="AK99" s="15">
        <v>-5.9040000000000004E-3</v>
      </c>
    </row>
    <row r="100" spans="1:37" ht="15" customHeight="1" x14ac:dyDescent="0.35">
      <c r="A100" s="10" t="s">
        <v>276</v>
      </c>
      <c r="B100" s="17" t="s">
        <v>47</v>
      </c>
      <c r="C100" s="16">
        <v>2832</v>
      </c>
      <c r="D100" s="16">
        <v>3480</v>
      </c>
      <c r="E100" s="16">
        <v>3440</v>
      </c>
      <c r="F100" s="16">
        <v>3279</v>
      </c>
      <c r="G100" s="16">
        <v>3270</v>
      </c>
      <c r="H100" s="16">
        <v>3262</v>
      </c>
      <c r="I100" s="16">
        <v>3253</v>
      </c>
      <c r="J100" s="16">
        <v>3245</v>
      </c>
      <c r="K100" s="16">
        <v>3236</v>
      </c>
      <c r="L100" s="16">
        <v>3227</v>
      </c>
      <c r="M100" s="16">
        <v>3219</v>
      </c>
      <c r="N100" s="16">
        <v>3210</v>
      </c>
      <c r="O100" s="16">
        <v>3201</v>
      </c>
      <c r="P100" s="16">
        <v>3193</v>
      </c>
      <c r="Q100" s="16">
        <v>3184</v>
      </c>
      <c r="R100" s="16">
        <v>3175</v>
      </c>
      <c r="S100" s="16">
        <v>3166</v>
      </c>
      <c r="T100" s="16">
        <v>3157</v>
      </c>
      <c r="U100" s="16">
        <v>3149</v>
      </c>
      <c r="V100" s="16">
        <v>3140</v>
      </c>
      <c r="W100" s="16">
        <v>3131</v>
      </c>
      <c r="X100" s="16">
        <v>3122</v>
      </c>
      <c r="Y100" s="16">
        <v>3113</v>
      </c>
      <c r="Z100" s="16">
        <v>3104</v>
      </c>
      <c r="AA100" s="16">
        <v>3095</v>
      </c>
      <c r="AB100" s="16">
        <v>3086</v>
      </c>
      <c r="AC100" s="16">
        <v>3077</v>
      </c>
      <c r="AD100" s="16">
        <v>3068</v>
      </c>
      <c r="AE100" s="16">
        <v>3059</v>
      </c>
      <c r="AF100" s="16">
        <v>3050</v>
      </c>
      <c r="AG100" s="16">
        <v>3041</v>
      </c>
      <c r="AH100" s="16">
        <v>3032</v>
      </c>
      <c r="AI100" s="16">
        <v>3023</v>
      </c>
      <c r="AJ100" s="16">
        <v>3014</v>
      </c>
      <c r="AK100" s="15">
        <v>-4.483E-3</v>
      </c>
    </row>
    <row r="101" spans="1:37" ht="15" customHeight="1" x14ac:dyDescent="0.35">
      <c r="A101" s="10" t="s">
        <v>275</v>
      </c>
      <c r="B101" s="17" t="s">
        <v>48</v>
      </c>
      <c r="C101" s="16">
        <v>1582</v>
      </c>
      <c r="D101" s="16">
        <v>2161</v>
      </c>
      <c r="E101" s="16">
        <v>2036</v>
      </c>
      <c r="F101" s="16">
        <v>1940</v>
      </c>
      <c r="G101" s="16">
        <v>1929</v>
      </c>
      <c r="H101" s="16">
        <v>1918</v>
      </c>
      <c r="I101" s="16">
        <v>1908</v>
      </c>
      <c r="J101" s="16">
        <v>1897</v>
      </c>
      <c r="K101" s="16">
        <v>1887</v>
      </c>
      <c r="L101" s="16">
        <v>1876</v>
      </c>
      <c r="M101" s="16">
        <v>1866</v>
      </c>
      <c r="N101" s="16">
        <v>1855</v>
      </c>
      <c r="O101" s="16">
        <v>1845</v>
      </c>
      <c r="P101" s="16">
        <v>1835</v>
      </c>
      <c r="Q101" s="16">
        <v>1824</v>
      </c>
      <c r="R101" s="16">
        <v>1814</v>
      </c>
      <c r="S101" s="16">
        <v>1803</v>
      </c>
      <c r="T101" s="16">
        <v>1793</v>
      </c>
      <c r="U101" s="16">
        <v>1783</v>
      </c>
      <c r="V101" s="16">
        <v>1772</v>
      </c>
      <c r="W101" s="16">
        <v>1762</v>
      </c>
      <c r="X101" s="16">
        <v>1752</v>
      </c>
      <c r="Y101" s="16">
        <v>1742</v>
      </c>
      <c r="Z101" s="16">
        <v>1732</v>
      </c>
      <c r="AA101" s="16">
        <v>1721</v>
      </c>
      <c r="AB101" s="16">
        <v>1711</v>
      </c>
      <c r="AC101" s="16">
        <v>1701</v>
      </c>
      <c r="AD101" s="16">
        <v>1691</v>
      </c>
      <c r="AE101" s="16">
        <v>1681</v>
      </c>
      <c r="AF101" s="16">
        <v>1671</v>
      </c>
      <c r="AG101" s="16">
        <v>1660</v>
      </c>
      <c r="AH101" s="16">
        <v>1650</v>
      </c>
      <c r="AI101" s="16">
        <v>1640</v>
      </c>
      <c r="AJ101" s="16">
        <v>1630</v>
      </c>
      <c r="AK101" s="15">
        <v>-8.7740000000000005E-3</v>
      </c>
    </row>
    <row r="102" spans="1:37" ht="15" customHeight="1" x14ac:dyDescent="0.35">
      <c r="A102" s="10" t="s">
        <v>274</v>
      </c>
      <c r="B102" s="17" t="s">
        <v>49</v>
      </c>
      <c r="C102" s="16">
        <v>4573</v>
      </c>
      <c r="D102" s="16">
        <v>4671</v>
      </c>
      <c r="E102" s="16">
        <v>4756</v>
      </c>
      <c r="F102" s="16">
        <v>4763</v>
      </c>
      <c r="G102" s="16">
        <v>4748</v>
      </c>
      <c r="H102" s="16">
        <v>4733</v>
      </c>
      <c r="I102" s="16">
        <v>4718</v>
      </c>
      <c r="J102" s="16">
        <v>4703</v>
      </c>
      <c r="K102" s="16">
        <v>4688</v>
      </c>
      <c r="L102" s="16">
        <v>4672</v>
      </c>
      <c r="M102" s="16">
        <v>4656</v>
      </c>
      <c r="N102" s="16">
        <v>4641</v>
      </c>
      <c r="O102" s="16">
        <v>4625</v>
      </c>
      <c r="P102" s="16">
        <v>4608</v>
      </c>
      <c r="Q102" s="16">
        <v>4592</v>
      </c>
      <c r="R102" s="16">
        <v>4576</v>
      </c>
      <c r="S102" s="16">
        <v>4559</v>
      </c>
      <c r="T102" s="16">
        <v>4542</v>
      </c>
      <c r="U102" s="16">
        <v>4526</v>
      </c>
      <c r="V102" s="16">
        <v>4509</v>
      </c>
      <c r="W102" s="16">
        <v>4492</v>
      </c>
      <c r="X102" s="16">
        <v>4476</v>
      </c>
      <c r="Y102" s="16">
        <v>4459</v>
      </c>
      <c r="Z102" s="16">
        <v>4442</v>
      </c>
      <c r="AA102" s="16">
        <v>4425</v>
      </c>
      <c r="AB102" s="16">
        <v>4409</v>
      </c>
      <c r="AC102" s="16">
        <v>4392</v>
      </c>
      <c r="AD102" s="16">
        <v>4375</v>
      </c>
      <c r="AE102" s="16">
        <v>4359</v>
      </c>
      <c r="AF102" s="16">
        <v>4342</v>
      </c>
      <c r="AG102" s="16">
        <v>4325</v>
      </c>
      <c r="AH102" s="16">
        <v>4309</v>
      </c>
      <c r="AI102" s="16">
        <v>4292</v>
      </c>
      <c r="AJ102" s="16">
        <v>4276</v>
      </c>
      <c r="AK102" s="15">
        <v>-2.7569999999999999E-3</v>
      </c>
    </row>
    <row r="103" spans="1:37" ht="15" customHeight="1" x14ac:dyDescent="0.35">
      <c r="A103" s="10" t="s">
        <v>273</v>
      </c>
      <c r="B103" s="17" t="s">
        <v>50</v>
      </c>
      <c r="C103" s="16">
        <v>3180</v>
      </c>
      <c r="D103" s="16">
        <v>3257</v>
      </c>
      <c r="E103" s="16">
        <v>3258</v>
      </c>
      <c r="F103" s="16">
        <v>3255</v>
      </c>
      <c r="G103" s="16">
        <v>3246</v>
      </c>
      <c r="H103" s="16">
        <v>3235</v>
      </c>
      <c r="I103" s="16">
        <v>3225</v>
      </c>
      <c r="J103" s="16">
        <v>3214</v>
      </c>
      <c r="K103" s="16">
        <v>3204</v>
      </c>
      <c r="L103" s="16">
        <v>3193</v>
      </c>
      <c r="M103" s="16">
        <v>3182</v>
      </c>
      <c r="N103" s="16">
        <v>3172</v>
      </c>
      <c r="O103" s="16">
        <v>3161</v>
      </c>
      <c r="P103" s="16">
        <v>3150</v>
      </c>
      <c r="Q103" s="16">
        <v>3139</v>
      </c>
      <c r="R103" s="16">
        <v>3127</v>
      </c>
      <c r="S103" s="16">
        <v>3116</v>
      </c>
      <c r="T103" s="16">
        <v>3105</v>
      </c>
      <c r="U103" s="16">
        <v>3094</v>
      </c>
      <c r="V103" s="16">
        <v>3083</v>
      </c>
      <c r="W103" s="16">
        <v>3071</v>
      </c>
      <c r="X103" s="16">
        <v>3060</v>
      </c>
      <c r="Y103" s="16">
        <v>3049</v>
      </c>
      <c r="Z103" s="16">
        <v>3038</v>
      </c>
      <c r="AA103" s="16">
        <v>3026</v>
      </c>
      <c r="AB103" s="16">
        <v>3015</v>
      </c>
      <c r="AC103" s="16">
        <v>3004</v>
      </c>
      <c r="AD103" s="16">
        <v>2992</v>
      </c>
      <c r="AE103" s="16">
        <v>2981</v>
      </c>
      <c r="AF103" s="16">
        <v>2970</v>
      </c>
      <c r="AG103" s="16">
        <v>2959</v>
      </c>
      <c r="AH103" s="16">
        <v>2947</v>
      </c>
      <c r="AI103" s="16">
        <v>2936</v>
      </c>
      <c r="AJ103" s="16">
        <v>2925</v>
      </c>
      <c r="AK103" s="15">
        <v>-3.3540000000000002E-3</v>
      </c>
    </row>
    <row r="104" spans="1:37" ht="15" customHeight="1" x14ac:dyDescent="0.35">
      <c r="A104" s="10" t="s">
        <v>272</v>
      </c>
      <c r="B104" s="14" t="s">
        <v>51</v>
      </c>
      <c r="C104" s="13">
        <v>3827.5029300000001</v>
      </c>
      <c r="D104" s="13">
        <v>4232.2929690000001</v>
      </c>
      <c r="E104" s="13">
        <v>4180.6679690000001</v>
      </c>
      <c r="F104" s="13">
        <v>4049.8627929999998</v>
      </c>
      <c r="G104" s="13">
        <v>4032.0358890000002</v>
      </c>
      <c r="H104" s="13">
        <v>4014.1816410000001</v>
      </c>
      <c r="I104" s="13">
        <v>3996.6623540000001</v>
      </c>
      <c r="J104" s="13">
        <v>3978.9545899999998</v>
      </c>
      <c r="K104" s="13">
        <v>3961.6030270000001</v>
      </c>
      <c r="L104" s="13">
        <v>3943.8239749999998</v>
      </c>
      <c r="M104" s="13">
        <v>3926.3295899999998</v>
      </c>
      <c r="N104" s="13">
        <v>3908.900635</v>
      </c>
      <c r="O104" s="13">
        <v>3891.4582519999999</v>
      </c>
      <c r="P104" s="13">
        <v>3873.7946780000002</v>
      </c>
      <c r="Q104" s="13">
        <v>3856.34375</v>
      </c>
      <c r="R104" s="13">
        <v>3838.788818</v>
      </c>
      <c r="S104" s="13">
        <v>3821.1723630000001</v>
      </c>
      <c r="T104" s="13">
        <v>3803.7155760000001</v>
      </c>
      <c r="U104" s="13">
        <v>3786.1860350000002</v>
      </c>
      <c r="V104" s="13">
        <v>3768.6215820000002</v>
      </c>
      <c r="W104" s="13">
        <v>3751.1577149999998</v>
      </c>
      <c r="X104" s="13">
        <v>3733.820557</v>
      </c>
      <c r="Y104" s="13">
        <v>3716.4384770000001</v>
      </c>
      <c r="Z104" s="13">
        <v>3698.7338869999999</v>
      </c>
      <c r="AA104" s="13">
        <v>3680.9968260000001</v>
      </c>
      <c r="AB104" s="13">
        <v>3663.6857909999999</v>
      </c>
      <c r="AC104" s="13">
        <v>3646.181885</v>
      </c>
      <c r="AD104" s="13">
        <v>3628.5703119999998</v>
      </c>
      <c r="AE104" s="13">
        <v>3611.1589359999998</v>
      </c>
      <c r="AF104" s="13">
        <v>3593.8032229999999</v>
      </c>
      <c r="AG104" s="13">
        <v>3576.515625</v>
      </c>
      <c r="AH104" s="13">
        <v>3559.2370609999998</v>
      </c>
      <c r="AI104" s="13">
        <v>3541.9785160000001</v>
      </c>
      <c r="AJ104" s="13">
        <v>3525.1584469999998</v>
      </c>
      <c r="AK104" s="12">
        <v>-5.6969999999999998E-3</v>
      </c>
    </row>
    <row r="106" spans="1:37" ht="15" customHeight="1" x14ac:dyDescent="0.35">
      <c r="B106" s="14" t="s">
        <v>52</v>
      </c>
    </row>
    <row r="107" spans="1:37" ht="15" customHeight="1" x14ac:dyDescent="0.35">
      <c r="A107" s="10" t="s">
        <v>271</v>
      </c>
      <c r="B107" s="17" t="s">
        <v>42</v>
      </c>
      <c r="C107" s="16">
        <v>445</v>
      </c>
      <c r="D107" s="16">
        <v>669</v>
      </c>
      <c r="E107" s="16">
        <v>490</v>
      </c>
      <c r="F107" s="16">
        <v>546</v>
      </c>
      <c r="G107" s="16">
        <v>551</v>
      </c>
      <c r="H107" s="16">
        <v>555</v>
      </c>
      <c r="I107" s="16">
        <v>560</v>
      </c>
      <c r="J107" s="16">
        <v>565</v>
      </c>
      <c r="K107" s="16">
        <v>569</v>
      </c>
      <c r="L107" s="16">
        <v>574</v>
      </c>
      <c r="M107" s="16">
        <v>579</v>
      </c>
      <c r="N107" s="16">
        <v>583</v>
      </c>
      <c r="O107" s="16">
        <v>588</v>
      </c>
      <c r="P107" s="16">
        <v>593</v>
      </c>
      <c r="Q107" s="16">
        <v>598</v>
      </c>
      <c r="R107" s="16">
        <v>602</v>
      </c>
      <c r="S107" s="16">
        <v>607</v>
      </c>
      <c r="T107" s="16">
        <v>612</v>
      </c>
      <c r="U107" s="16">
        <v>617</v>
      </c>
      <c r="V107" s="16">
        <v>621</v>
      </c>
      <c r="W107" s="16">
        <v>626</v>
      </c>
      <c r="X107" s="16">
        <v>631</v>
      </c>
      <c r="Y107" s="16">
        <v>636</v>
      </c>
      <c r="Z107" s="16">
        <v>640</v>
      </c>
      <c r="AA107" s="16">
        <v>645</v>
      </c>
      <c r="AB107" s="16">
        <v>650</v>
      </c>
      <c r="AC107" s="16">
        <v>655</v>
      </c>
      <c r="AD107" s="16">
        <v>659</v>
      </c>
      <c r="AE107" s="16">
        <v>664</v>
      </c>
      <c r="AF107" s="16">
        <v>669</v>
      </c>
      <c r="AG107" s="16">
        <v>674</v>
      </c>
      <c r="AH107" s="16">
        <v>679</v>
      </c>
      <c r="AI107" s="16">
        <v>683</v>
      </c>
      <c r="AJ107" s="16">
        <v>688</v>
      </c>
      <c r="AK107" s="15">
        <v>8.7500000000000002E-4</v>
      </c>
    </row>
    <row r="108" spans="1:37" ht="15" customHeight="1" x14ac:dyDescent="0.35">
      <c r="A108" s="10" t="s">
        <v>270</v>
      </c>
      <c r="B108" s="17" t="s">
        <v>43</v>
      </c>
      <c r="C108" s="16">
        <v>660</v>
      </c>
      <c r="D108" s="16">
        <v>897</v>
      </c>
      <c r="E108" s="16">
        <v>679</v>
      </c>
      <c r="F108" s="16">
        <v>786</v>
      </c>
      <c r="G108" s="16">
        <v>792</v>
      </c>
      <c r="H108" s="16">
        <v>799</v>
      </c>
      <c r="I108" s="16">
        <v>806</v>
      </c>
      <c r="J108" s="16">
        <v>812</v>
      </c>
      <c r="K108" s="16">
        <v>819</v>
      </c>
      <c r="L108" s="16">
        <v>826</v>
      </c>
      <c r="M108" s="16">
        <v>832</v>
      </c>
      <c r="N108" s="16">
        <v>839</v>
      </c>
      <c r="O108" s="16">
        <v>845</v>
      </c>
      <c r="P108" s="16">
        <v>852</v>
      </c>
      <c r="Q108" s="16">
        <v>859</v>
      </c>
      <c r="R108" s="16">
        <v>865</v>
      </c>
      <c r="S108" s="16">
        <v>872</v>
      </c>
      <c r="T108" s="16">
        <v>879</v>
      </c>
      <c r="U108" s="16">
        <v>885</v>
      </c>
      <c r="V108" s="16">
        <v>892</v>
      </c>
      <c r="W108" s="16">
        <v>899</v>
      </c>
      <c r="X108" s="16">
        <v>905</v>
      </c>
      <c r="Y108" s="16">
        <v>912</v>
      </c>
      <c r="Z108" s="16">
        <v>919</v>
      </c>
      <c r="AA108" s="16">
        <v>925</v>
      </c>
      <c r="AB108" s="16">
        <v>932</v>
      </c>
      <c r="AC108" s="16">
        <v>939</v>
      </c>
      <c r="AD108" s="16">
        <v>945</v>
      </c>
      <c r="AE108" s="16">
        <v>952</v>
      </c>
      <c r="AF108" s="16">
        <v>959</v>
      </c>
      <c r="AG108" s="16">
        <v>965</v>
      </c>
      <c r="AH108" s="16">
        <v>972</v>
      </c>
      <c r="AI108" s="16">
        <v>979</v>
      </c>
      <c r="AJ108" s="16">
        <v>985</v>
      </c>
      <c r="AK108" s="15">
        <v>2.9290000000000002E-3</v>
      </c>
    </row>
    <row r="109" spans="1:37" ht="15" customHeight="1" x14ac:dyDescent="0.35">
      <c r="A109" s="10" t="s">
        <v>269</v>
      </c>
      <c r="B109" s="17" t="s">
        <v>44</v>
      </c>
      <c r="C109" s="16">
        <v>707</v>
      </c>
      <c r="D109" s="16">
        <v>985</v>
      </c>
      <c r="E109" s="16">
        <v>743</v>
      </c>
      <c r="F109" s="16">
        <v>804</v>
      </c>
      <c r="G109" s="16">
        <v>808</v>
      </c>
      <c r="H109" s="16">
        <v>811</v>
      </c>
      <c r="I109" s="16">
        <v>815</v>
      </c>
      <c r="J109" s="16">
        <v>819</v>
      </c>
      <c r="K109" s="16">
        <v>822</v>
      </c>
      <c r="L109" s="16">
        <v>826</v>
      </c>
      <c r="M109" s="16">
        <v>830</v>
      </c>
      <c r="N109" s="16">
        <v>833</v>
      </c>
      <c r="O109" s="16">
        <v>837</v>
      </c>
      <c r="P109" s="16">
        <v>841</v>
      </c>
      <c r="Q109" s="16">
        <v>844</v>
      </c>
      <c r="R109" s="16">
        <v>848</v>
      </c>
      <c r="S109" s="16">
        <v>852</v>
      </c>
      <c r="T109" s="16">
        <v>855</v>
      </c>
      <c r="U109" s="16">
        <v>859</v>
      </c>
      <c r="V109" s="16">
        <v>863</v>
      </c>
      <c r="W109" s="16">
        <v>867</v>
      </c>
      <c r="X109" s="16">
        <v>870</v>
      </c>
      <c r="Y109" s="16">
        <v>874</v>
      </c>
      <c r="Z109" s="16">
        <v>878</v>
      </c>
      <c r="AA109" s="16">
        <v>881</v>
      </c>
      <c r="AB109" s="16">
        <v>885</v>
      </c>
      <c r="AC109" s="16">
        <v>889</v>
      </c>
      <c r="AD109" s="16">
        <v>893</v>
      </c>
      <c r="AE109" s="16">
        <v>896</v>
      </c>
      <c r="AF109" s="16">
        <v>900</v>
      </c>
      <c r="AG109" s="16">
        <v>904</v>
      </c>
      <c r="AH109" s="16">
        <v>908</v>
      </c>
      <c r="AI109" s="16">
        <v>911</v>
      </c>
      <c r="AJ109" s="16">
        <v>915</v>
      </c>
      <c r="AK109" s="15">
        <v>-2.3010000000000001E-3</v>
      </c>
    </row>
    <row r="110" spans="1:37" ht="15" customHeight="1" x14ac:dyDescent="0.35">
      <c r="A110" s="10" t="s">
        <v>268</v>
      </c>
      <c r="B110" s="17" t="s">
        <v>45</v>
      </c>
      <c r="C110" s="16">
        <v>910</v>
      </c>
      <c r="D110" s="16">
        <v>1140</v>
      </c>
      <c r="E110" s="16">
        <v>938</v>
      </c>
      <c r="F110" s="16">
        <v>992</v>
      </c>
      <c r="G110" s="16">
        <v>995</v>
      </c>
      <c r="H110" s="16">
        <v>999</v>
      </c>
      <c r="I110" s="16">
        <v>1002</v>
      </c>
      <c r="J110" s="16">
        <v>1006</v>
      </c>
      <c r="K110" s="16">
        <v>1009</v>
      </c>
      <c r="L110" s="16">
        <v>1012</v>
      </c>
      <c r="M110" s="16">
        <v>1016</v>
      </c>
      <c r="N110" s="16">
        <v>1019</v>
      </c>
      <c r="O110" s="16">
        <v>1023</v>
      </c>
      <c r="P110" s="16">
        <v>1026</v>
      </c>
      <c r="Q110" s="16">
        <v>1030</v>
      </c>
      <c r="R110" s="16">
        <v>1033</v>
      </c>
      <c r="S110" s="16">
        <v>1037</v>
      </c>
      <c r="T110" s="16">
        <v>1041</v>
      </c>
      <c r="U110" s="16">
        <v>1044</v>
      </c>
      <c r="V110" s="16">
        <v>1048</v>
      </c>
      <c r="W110" s="16">
        <v>1051</v>
      </c>
      <c r="X110" s="16">
        <v>1055</v>
      </c>
      <c r="Y110" s="16">
        <v>1059</v>
      </c>
      <c r="Z110" s="16">
        <v>1062</v>
      </c>
      <c r="AA110" s="16">
        <v>1066</v>
      </c>
      <c r="AB110" s="16">
        <v>1070</v>
      </c>
      <c r="AC110" s="16">
        <v>1073</v>
      </c>
      <c r="AD110" s="16">
        <v>1077</v>
      </c>
      <c r="AE110" s="16">
        <v>1081</v>
      </c>
      <c r="AF110" s="16">
        <v>1084</v>
      </c>
      <c r="AG110" s="16">
        <v>1088</v>
      </c>
      <c r="AH110" s="16">
        <v>1092</v>
      </c>
      <c r="AI110" s="16">
        <v>1095</v>
      </c>
      <c r="AJ110" s="16">
        <v>1099</v>
      </c>
      <c r="AK110" s="15">
        <v>-1.1440000000000001E-3</v>
      </c>
    </row>
    <row r="111" spans="1:37" ht="15" customHeight="1" x14ac:dyDescent="0.35">
      <c r="A111" s="10" t="s">
        <v>267</v>
      </c>
      <c r="B111" s="17" t="s">
        <v>46</v>
      </c>
      <c r="C111" s="16">
        <v>2250</v>
      </c>
      <c r="D111" s="16">
        <v>2348</v>
      </c>
      <c r="E111" s="16">
        <v>2113</v>
      </c>
      <c r="F111" s="16">
        <v>2279</v>
      </c>
      <c r="G111" s="16">
        <v>2291</v>
      </c>
      <c r="H111" s="16">
        <v>2303</v>
      </c>
      <c r="I111" s="16">
        <v>2315</v>
      </c>
      <c r="J111" s="16">
        <v>2327</v>
      </c>
      <c r="K111" s="16">
        <v>2339</v>
      </c>
      <c r="L111" s="16">
        <v>2350</v>
      </c>
      <c r="M111" s="16">
        <v>2362</v>
      </c>
      <c r="N111" s="16">
        <v>2374</v>
      </c>
      <c r="O111" s="16">
        <v>2386</v>
      </c>
      <c r="P111" s="16">
        <v>2398</v>
      </c>
      <c r="Q111" s="16">
        <v>2410</v>
      </c>
      <c r="R111" s="16">
        <v>2422</v>
      </c>
      <c r="S111" s="16">
        <v>2434</v>
      </c>
      <c r="T111" s="16">
        <v>2446</v>
      </c>
      <c r="U111" s="16">
        <v>2458</v>
      </c>
      <c r="V111" s="16">
        <v>2470</v>
      </c>
      <c r="W111" s="16">
        <v>2482</v>
      </c>
      <c r="X111" s="16">
        <v>2494</v>
      </c>
      <c r="Y111" s="16">
        <v>2506</v>
      </c>
      <c r="Z111" s="16">
        <v>2518</v>
      </c>
      <c r="AA111" s="16">
        <v>2531</v>
      </c>
      <c r="AB111" s="16">
        <v>2543</v>
      </c>
      <c r="AC111" s="16">
        <v>2555</v>
      </c>
      <c r="AD111" s="16">
        <v>2567</v>
      </c>
      <c r="AE111" s="16">
        <v>2579</v>
      </c>
      <c r="AF111" s="16">
        <v>2592</v>
      </c>
      <c r="AG111" s="16">
        <v>2604</v>
      </c>
      <c r="AH111" s="16">
        <v>2616</v>
      </c>
      <c r="AI111" s="16">
        <v>2628</v>
      </c>
      <c r="AJ111" s="16">
        <v>2641</v>
      </c>
      <c r="AK111" s="15">
        <v>3.6819999999999999E-3</v>
      </c>
    </row>
    <row r="112" spans="1:37" ht="15" customHeight="1" x14ac:dyDescent="0.35">
      <c r="A112" s="10" t="s">
        <v>266</v>
      </c>
      <c r="B112" s="17" t="s">
        <v>47</v>
      </c>
      <c r="C112" s="16">
        <v>1585</v>
      </c>
      <c r="D112" s="16">
        <v>1912</v>
      </c>
      <c r="E112" s="16">
        <v>1633</v>
      </c>
      <c r="F112" s="16">
        <v>1750</v>
      </c>
      <c r="G112" s="16">
        <v>1758</v>
      </c>
      <c r="H112" s="16">
        <v>1767</v>
      </c>
      <c r="I112" s="16">
        <v>1775</v>
      </c>
      <c r="J112" s="16">
        <v>1784</v>
      </c>
      <c r="K112" s="16">
        <v>1792</v>
      </c>
      <c r="L112" s="16">
        <v>1801</v>
      </c>
      <c r="M112" s="16">
        <v>1809</v>
      </c>
      <c r="N112" s="16">
        <v>1818</v>
      </c>
      <c r="O112" s="16">
        <v>1826</v>
      </c>
      <c r="P112" s="16">
        <v>1835</v>
      </c>
      <c r="Q112" s="16">
        <v>1843</v>
      </c>
      <c r="R112" s="16">
        <v>1852</v>
      </c>
      <c r="S112" s="16">
        <v>1860</v>
      </c>
      <c r="T112" s="16">
        <v>1869</v>
      </c>
      <c r="U112" s="16">
        <v>1878</v>
      </c>
      <c r="V112" s="16">
        <v>1886</v>
      </c>
      <c r="W112" s="16">
        <v>1895</v>
      </c>
      <c r="X112" s="16">
        <v>1904</v>
      </c>
      <c r="Y112" s="16">
        <v>1912</v>
      </c>
      <c r="Z112" s="16">
        <v>1921</v>
      </c>
      <c r="AA112" s="16">
        <v>1930</v>
      </c>
      <c r="AB112" s="16">
        <v>1938</v>
      </c>
      <c r="AC112" s="16">
        <v>1947</v>
      </c>
      <c r="AD112" s="16">
        <v>1956</v>
      </c>
      <c r="AE112" s="16">
        <v>1964</v>
      </c>
      <c r="AF112" s="16">
        <v>1973</v>
      </c>
      <c r="AG112" s="16">
        <v>1982</v>
      </c>
      <c r="AH112" s="16">
        <v>1990</v>
      </c>
      <c r="AI112" s="16">
        <v>1999</v>
      </c>
      <c r="AJ112" s="16">
        <v>2008</v>
      </c>
      <c r="AK112" s="15">
        <v>1.5319999999999999E-3</v>
      </c>
    </row>
    <row r="113" spans="1:37" ht="15" customHeight="1" x14ac:dyDescent="0.35">
      <c r="A113" s="10" t="s">
        <v>265</v>
      </c>
      <c r="B113" s="17" t="s">
        <v>48</v>
      </c>
      <c r="C113" s="16">
        <v>2714</v>
      </c>
      <c r="D113" s="16">
        <v>2882</v>
      </c>
      <c r="E113" s="16">
        <v>2672</v>
      </c>
      <c r="F113" s="16">
        <v>2843</v>
      </c>
      <c r="G113" s="16">
        <v>2859</v>
      </c>
      <c r="H113" s="16">
        <v>2874</v>
      </c>
      <c r="I113" s="16">
        <v>2890</v>
      </c>
      <c r="J113" s="16">
        <v>2905</v>
      </c>
      <c r="K113" s="16">
        <v>2920</v>
      </c>
      <c r="L113" s="16">
        <v>2936</v>
      </c>
      <c r="M113" s="16">
        <v>2951</v>
      </c>
      <c r="N113" s="16">
        <v>2966</v>
      </c>
      <c r="O113" s="16">
        <v>2982</v>
      </c>
      <c r="P113" s="16">
        <v>2997</v>
      </c>
      <c r="Q113" s="16">
        <v>3013</v>
      </c>
      <c r="R113" s="16">
        <v>3028</v>
      </c>
      <c r="S113" s="16">
        <v>3043</v>
      </c>
      <c r="T113" s="16">
        <v>3059</v>
      </c>
      <c r="U113" s="16">
        <v>3074</v>
      </c>
      <c r="V113" s="16">
        <v>3089</v>
      </c>
      <c r="W113" s="16">
        <v>3105</v>
      </c>
      <c r="X113" s="16">
        <v>3120</v>
      </c>
      <c r="Y113" s="16">
        <v>3135</v>
      </c>
      <c r="Z113" s="16">
        <v>3151</v>
      </c>
      <c r="AA113" s="16">
        <v>3166</v>
      </c>
      <c r="AB113" s="16">
        <v>3181</v>
      </c>
      <c r="AC113" s="16">
        <v>3197</v>
      </c>
      <c r="AD113" s="16">
        <v>3212</v>
      </c>
      <c r="AE113" s="16">
        <v>3227</v>
      </c>
      <c r="AF113" s="16">
        <v>3243</v>
      </c>
      <c r="AG113" s="16">
        <v>3258</v>
      </c>
      <c r="AH113" s="16">
        <v>3273</v>
      </c>
      <c r="AI113" s="16">
        <v>3289</v>
      </c>
      <c r="AJ113" s="16">
        <v>3304</v>
      </c>
      <c r="AK113" s="15">
        <v>4.2789999999999998E-3</v>
      </c>
    </row>
    <row r="114" spans="1:37" ht="15" customHeight="1" x14ac:dyDescent="0.35">
      <c r="A114" s="10" t="s">
        <v>264</v>
      </c>
      <c r="B114" s="17" t="s">
        <v>49</v>
      </c>
      <c r="C114" s="16">
        <v>1543</v>
      </c>
      <c r="D114" s="16">
        <v>1601</v>
      </c>
      <c r="E114" s="16">
        <v>1461</v>
      </c>
      <c r="F114" s="16">
        <v>1538</v>
      </c>
      <c r="G114" s="16">
        <v>1547</v>
      </c>
      <c r="H114" s="16">
        <v>1555</v>
      </c>
      <c r="I114" s="16">
        <v>1564</v>
      </c>
      <c r="J114" s="16">
        <v>1572</v>
      </c>
      <c r="K114" s="16">
        <v>1581</v>
      </c>
      <c r="L114" s="16">
        <v>1589</v>
      </c>
      <c r="M114" s="16">
        <v>1598</v>
      </c>
      <c r="N114" s="16">
        <v>1607</v>
      </c>
      <c r="O114" s="16">
        <v>1616</v>
      </c>
      <c r="P114" s="16">
        <v>1625</v>
      </c>
      <c r="Q114" s="16">
        <v>1634</v>
      </c>
      <c r="R114" s="16">
        <v>1643</v>
      </c>
      <c r="S114" s="16">
        <v>1652</v>
      </c>
      <c r="T114" s="16">
        <v>1662</v>
      </c>
      <c r="U114" s="16">
        <v>1671</v>
      </c>
      <c r="V114" s="16">
        <v>1681</v>
      </c>
      <c r="W114" s="16">
        <v>1690</v>
      </c>
      <c r="X114" s="16">
        <v>1700</v>
      </c>
      <c r="Y114" s="16">
        <v>1709</v>
      </c>
      <c r="Z114" s="16">
        <v>1719</v>
      </c>
      <c r="AA114" s="16">
        <v>1728</v>
      </c>
      <c r="AB114" s="16">
        <v>1738</v>
      </c>
      <c r="AC114" s="16">
        <v>1747</v>
      </c>
      <c r="AD114" s="16">
        <v>1757</v>
      </c>
      <c r="AE114" s="16">
        <v>1766</v>
      </c>
      <c r="AF114" s="16">
        <v>1776</v>
      </c>
      <c r="AG114" s="16">
        <v>1785</v>
      </c>
      <c r="AH114" s="16">
        <v>1795</v>
      </c>
      <c r="AI114" s="16">
        <v>1804</v>
      </c>
      <c r="AJ114" s="16">
        <v>1814</v>
      </c>
      <c r="AK114" s="15">
        <v>3.9110000000000004E-3</v>
      </c>
    </row>
    <row r="115" spans="1:37" ht="15" customHeight="1" x14ac:dyDescent="0.35">
      <c r="A115" s="10" t="s">
        <v>263</v>
      </c>
      <c r="B115" s="17" t="s">
        <v>50</v>
      </c>
      <c r="C115" s="16">
        <v>1056</v>
      </c>
      <c r="D115" s="16">
        <v>1004</v>
      </c>
      <c r="E115" s="16">
        <v>832</v>
      </c>
      <c r="F115" s="16">
        <v>964</v>
      </c>
      <c r="G115" s="16">
        <v>970</v>
      </c>
      <c r="H115" s="16">
        <v>977</v>
      </c>
      <c r="I115" s="16">
        <v>984</v>
      </c>
      <c r="J115" s="16">
        <v>991</v>
      </c>
      <c r="K115" s="16">
        <v>998</v>
      </c>
      <c r="L115" s="16">
        <v>1005</v>
      </c>
      <c r="M115" s="16">
        <v>1012</v>
      </c>
      <c r="N115" s="16">
        <v>1019</v>
      </c>
      <c r="O115" s="16">
        <v>1026</v>
      </c>
      <c r="P115" s="16">
        <v>1033</v>
      </c>
      <c r="Q115" s="16">
        <v>1040</v>
      </c>
      <c r="R115" s="16">
        <v>1047</v>
      </c>
      <c r="S115" s="16">
        <v>1054</v>
      </c>
      <c r="T115" s="16">
        <v>1062</v>
      </c>
      <c r="U115" s="16">
        <v>1069</v>
      </c>
      <c r="V115" s="16">
        <v>1076</v>
      </c>
      <c r="W115" s="16">
        <v>1083</v>
      </c>
      <c r="X115" s="16">
        <v>1090</v>
      </c>
      <c r="Y115" s="16">
        <v>1098</v>
      </c>
      <c r="Z115" s="16">
        <v>1105</v>
      </c>
      <c r="AA115" s="16">
        <v>1112</v>
      </c>
      <c r="AB115" s="16">
        <v>1119</v>
      </c>
      <c r="AC115" s="16">
        <v>1126</v>
      </c>
      <c r="AD115" s="16">
        <v>1134</v>
      </c>
      <c r="AE115" s="16">
        <v>1141</v>
      </c>
      <c r="AF115" s="16">
        <v>1148</v>
      </c>
      <c r="AG115" s="16">
        <v>1155</v>
      </c>
      <c r="AH115" s="16">
        <v>1163</v>
      </c>
      <c r="AI115" s="16">
        <v>1170</v>
      </c>
      <c r="AJ115" s="16">
        <v>1177</v>
      </c>
      <c r="AK115" s="15">
        <v>4.9800000000000001E-3</v>
      </c>
    </row>
    <row r="116" spans="1:37" ht="15" customHeight="1" x14ac:dyDescent="0.35">
      <c r="A116" s="10" t="s">
        <v>262</v>
      </c>
      <c r="B116" s="14" t="s">
        <v>51</v>
      </c>
      <c r="C116" s="13">
        <v>1425.82312</v>
      </c>
      <c r="D116" s="13">
        <v>1578.5622559999999</v>
      </c>
      <c r="E116" s="13">
        <v>1369.7719729999999</v>
      </c>
      <c r="F116" s="13">
        <v>1489.117432</v>
      </c>
      <c r="G116" s="13">
        <v>1499.807251</v>
      </c>
      <c r="H116" s="13">
        <v>1510.5311280000001</v>
      </c>
      <c r="I116" s="13">
        <v>1521.5310059999999</v>
      </c>
      <c r="J116" s="13">
        <v>1532.3414310000001</v>
      </c>
      <c r="K116" s="13">
        <v>1543.063721</v>
      </c>
      <c r="L116" s="13">
        <v>1553.88501</v>
      </c>
      <c r="M116" s="13">
        <v>1564.757202</v>
      </c>
      <c r="N116" s="13">
        <v>1575.5772710000001</v>
      </c>
      <c r="O116" s="13">
        <v>1586.609009</v>
      </c>
      <c r="P116" s="13">
        <v>1597.6417240000001</v>
      </c>
      <c r="Q116" s="13">
        <v>1608.702393</v>
      </c>
      <c r="R116" s="13">
        <v>1619.625</v>
      </c>
      <c r="S116" s="13">
        <v>1630.7364500000001</v>
      </c>
      <c r="T116" s="13">
        <v>1642.177612</v>
      </c>
      <c r="U116" s="13">
        <v>1653.2174070000001</v>
      </c>
      <c r="V116" s="13">
        <v>1664.4487300000001</v>
      </c>
      <c r="W116" s="13">
        <v>1675.7889399999999</v>
      </c>
      <c r="X116" s="13">
        <v>1686.9223629999999</v>
      </c>
      <c r="Y116" s="13">
        <v>1698.3510739999999</v>
      </c>
      <c r="Z116" s="13">
        <v>1709.8095699999999</v>
      </c>
      <c r="AA116" s="13">
        <v>1721.146851</v>
      </c>
      <c r="AB116" s="13">
        <v>1732.5660399999999</v>
      </c>
      <c r="AC116" s="13">
        <v>1744.0539550000001</v>
      </c>
      <c r="AD116" s="13">
        <v>1755.5966800000001</v>
      </c>
      <c r="AE116" s="13">
        <v>1766.873413</v>
      </c>
      <c r="AF116" s="13">
        <v>1778.7220460000001</v>
      </c>
      <c r="AG116" s="13">
        <v>1790.0888669999999</v>
      </c>
      <c r="AH116" s="13">
        <v>1801.7436520000001</v>
      </c>
      <c r="AI116" s="13">
        <v>1813.014893</v>
      </c>
      <c r="AJ116" s="13">
        <v>1824.4968260000001</v>
      </c>
      <c r="AK116" s="12">
        <v>4.535E-3</v>
      </c>
    </row>
    <row r="117" spans="1:37" ht="15" customHeight="1" thickBot="1" x14ac:dyDescent="0.4"/>
    <row r="118" spans="1:37" ht="15" customHeight="1" x14ac:dyDescent="0.35">
      <c r="B118" s="57" t="s">
        <v>53</v>
      </c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</row>
    <row r="119" spans="1:37" ht="15" customHeight="1" x14ac:dyDescent="0.35">
      <c r="B119" s="27" t="s">
        <v>54</v>
      </c>
    </row>
    <row r="120" spans="1:37" ht="15" customHeight="1" x14ac:dyDescent="0.35">
      <c r="B120" s="27" t="s">
        <v>55</v>
      </c>
    </row>
    <row r="121" spans="1:37" ht="15" customHeight="1" x14ac:dyDescent="0.35">
      <c r="B121" s="27" t="s">
        <v>148</v>
      </c>
    </row>
    <row r="122" spans="1:37" ht="15" customHeight="1" x14ac:dyDescent="0.35">
      <c r="B122" s="27" t="s">
        <v>56</v>
      </c>
    </row>
    <row r="123" spans="1:37" ht="15" customHeight="1" x14ac:dyDescent="0.35">
      <c r="B123" s="27" t="s">
        <v>57</v>
      </c>
    </row>
    <row r="124" spans="1:37" ht="15" customHeight="1" x14ac:dyDescent="0.35">
      <c r="B124" s="27" t="s">
        <v>58</v>
      </c>
    </row>
    <row r="125" spans="1:37" ht="15" customHeight="1" x14ac:dyDescent="0.35">
      <c r="B125" s="27" t="s">
        <v>59</v>
      </c>
    </row>
    <row r="126" spans="1:37" ht="15" customHeight="1" x14ac:dyDescent="0.35">
      <c r="B126" s="27" t="s">
        <v>149</v>
      </c>
    </row>
    <row r="127" spans="1:37" ht="15" customHeight="1" x14ac:dyDescent="0.35">
      <c r="B127" s="27" t="s">
        <v>150</v>
      </c>
    </row>
    <row r="128" spans="1:37" ht="15" customHeight="1" x14ac:dyDescent="0.35">
      <c r="B128" s="27" t="s">
        <v>151</v>
      </c>
    </row>
    <row r="129" spans="2:2" ht="15" customHeight="1" x14ac:dyDescent="0.35">
      <c r="B129" s="27" t="s">
        <v>344</v>
      </c>
    </row>
    <row r="130" spans="2:2" ht="15" customHeight="1" x14ac:dyDescent="0.35">
      <c r="B130" s="27" t="s">
        <v>60</v>
      </c>
    </row>
    <row r="131" spans="2:2" ht="15" customHeight="1" x14ac:dyDescent="0.35">
      <c r="B131" s="27" t="s">
        <v>61</v>
      </c>
    </row>
    <row r="132" spans="2:2" ht="15" customHeight="1" x14ac:dyDescent="0.35">
      <c r="B132" s="27" t="s">
        <v>364</v>
      </c>
    </row>
    <row r="133" spans="2:2" ht="15" customHeight="1" x14ac:dyDescent="0.35">
      <c r="B133" s="27" t="s">
        <v>62</v>
      </c>
    </row>
    <row r="134" spans="2:2" ht="15" customHeight="1" x14ac:dyDescent="0.35">
      <c r="B134" s="27" t="s">
        <v>369</v>
      </c>
    </row>
    <row r="135" spans="2:2" ht="15" customHeight="1" x14ac:dyDescent="0.35">
      <c r="B135" s="27" t="s">
        <v>366</v>
      </c>
    </row>
    <row r="136" spans="2:2" ht="15" customHeight="1" x14ac:dyDescent="0.35">
      <c r="B136" s="27" t="s">
        <v>157</v>
      </c>
    </row>
    <row r="137" spans="2:2" ht="15" customHeight="1" x14ac:dyDescent="0.35">
      <c r="B137" s="27" t="s">
        <v>367</v>
      </c>
    </row>
    <row r="138" spans="2:2" ht="15" customHeight="1" x14ac:dyDescent="0.35">
      <c r="B138" s="27" t="s">
        <v>368</v>
      </c>
    </row>
  </sheetData>
  <mergeCells count="1">
    <mergeCell ref="B118:AK118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9"/>
  <sheetViews>
    <sheetView topLeftCell="H1" workbookViewId="0">
      <selection activeCell="AF1" sqref="AF1:AI1048576"/>
    </sheetView>
  </sheetViews>
  <sheetFormatPr defaultRowHeight="14.5" x14ac:dyDescent="0.35"/>
  <cols>
    <col min="1" max="1" width="26" customWidth="1"/>
    <col min="2" max="2" width="10.1796875" bestFit="1" customWidth="1"/>
    <col min="3" max="3" width="12.1796875" bestFit="1" customWidth="1"/>
    <col min="4" max="28" width="9.453125" bestFit="1" customWidth="1"/>
    <col min="29" max="29" width="9.54296875" bestFit="1" customWidth="1"/>
    <col min="30" max="31" width="9.453125" bestFit="1" customWidth="1"/>
    <col min="32" max="35" width="9.54296875" bestFit="1" customWidth="1"/>
  </cols>
  <sheetData>
    <row r="1" spans="1:35" x14ac:dyDescent="0.35">
      <c r="A1" t="s">
        <v>119</v>
      </c>
      <c r="B1">
        <v>354871</v>
      </c>
      <c r="C1" t="s">
        <v>120</v>
      </c>
    </row>
    <row r="2" spans="1:35" x14ac:dyDescent="0.35">
      <c r="A2" t="s">
        <v>121</v>
      </c>
      <c r="B2" s="8">
        <v>947817120</v>
      </c>
      <c r="C2" t="s">
        <v>122</v>
      </c>
    </row>
    <row r="3" spans="1:35" x14ac:dyDescent="0.35">
      <c r="A3" t="s">
        <v>119</v>
      </c>
      <c r="B3" s="8">
        <f>B1*B2</f>
        <v>336352809191520</v>
      </c>
      <c r="C3" t="s">
        <v>123</v>
      </c>
    </row>
    <row r="5" spans="1:35" x14ac:dyDescent="0.35">
      <c r="A5" t="s">
        <v>339</v>
      </c>
    </row>
    <row r="6" spans="1:35" x14ac:dyDescent="0.35">
      <c r="A6" t="s">
        <v>340</v>
      </c>
    </row>
    <row r="8" spans="1:35" x14ac:dyDescent="0.35">
      <c r="B8">
        <v>2017</v>
      </c>
      <c r="C8">
        <v>2018</v>
      </c>
      <c r="D8">
        <v>2019</v>
      </c>
      <c r="E8">
        <v>2020</v>
      </c>
      <c r="F8">
        <v>2021</v>
      </c>
      <c r="G8">
        <v>2022</v>
      </c>
      <c r="H8">
        <v>2023</v>
      </c>
      <c r="I8">
        <v>2024</v>
      </c>
      <c r="J8">
        <v>2025</v>
      </c>
      <c r="K8">
        <v>2026</v>
      </c>
      <c r="L8">
        <v>2027</v>
      </c>
      <c r="M8">
        <v>2028</v>
      </c>
      <c r="N8">
        <v>2029</v>
      </c>
      <c r="O8">
        <v>2030</v>
      </c>
      <c r="P8">
        <v>2031</v>
      </c>
      <c r="Q8">
        <v>2032</v>
      </c>
      <c r="R8">
        <v>2033</v>
      </c>
      <c r="S8">
        <v>2034</v>
      </c>
      <c r="T8">
        <v>2035</v>
      </c>
      <c r="U8">
        <v>2036</v>
      </c>
      <c r="V8">
        <v>2037</v>
      </c>
      <c r="W8">
        <v>2038</v>
      </c>
      <c r="X8">
        <v>2039</v>
      </c>
      <c r="Y8">
        <v>2040</v>
      </c>
      <c r="Z8">
        <v>2041</v>
      </c>
      <c r="AA8">
        <v>2042</v>
      </c>
      <c r="AB8">
        <v>2043</v>
      </c>
      <c r="AC8">
        <v>2044</v>
      </c>
      <c r="AD8">
        <v>2045</v>
      </c>
      <c r="AE8">
        <v>2046</v>
      </c>
      <c r="AF8">
        <v>2047</v>
      </c>
      <c r="AG8">
        <v>2048</v>
      </c>
      <c r="AH8">
        <v>2049</v>
      </c>
      <c r="AI8">
        <v>2050</v>
      </c>
    </row>
    <row r="9" spans="1:35" x14ac:dyDescent="0.35">
      <c r="A9" t="s">
        <v>124</v>
      </c>
      <c r="B9" s="9">
        <f>B3</f>
        <v>336352809191520</v>
      </c>
      <c r="C9" s="9">
        <f>$B$3*('AEO Table 5'!D61/'AEO Table 5'!$C61)</f>
        <v>375086476892834.88</v>
      </c>
      <c r="D9" s="9">
        <f>$B$3*('AEO Table 5'!E61/'AEO Table 5'!$C61)</f>
        <v>369998885788963.19</v>
      </c>
      <c r="E9" s="9">
        <f>$B$3*('AEO Table 5'!F61/'AEO Table 5'!$C61)</f>
        <v>357453762722270.75</v>
      </c>
      <c r="F9" s="9">
        <f>$B$3*('AEO Table 5'!G61/'AEO Table 5'!$C61)</f>
        <v>355885494629806.19</v>
      </c>
      <c r="G9" s="9">
        <f>$B$3*('AEO Table 5'!H61/'AEO Table 5'!$C61)</f>
        <v>353837040215870.31</v>
      </c>
      <c r="H9" s="9">
        <f>$B$3*('AEO Table 5'!I61/'AEO Table 5'!$C61)</f>
        <v>351035101946434.31</v>
      </c>
      <c r="I9" s="9">
        <f>$B$3*('AEO Table 5'!J61/'AEO Table 5'!$C61)</f>
        <v>347600407517215.75</v>
      </c>
      <c r="J9" s="9">
        <f>$B$3*('AEO Table 5'!K61/'AEO Table 5'!$C61)</f>
        <v>344262772025315.69</v>
      </c>
      <c r="K9" s="9">
        <f>$B$3*('AEO Table 5'!L61/'AEO Table 5'!$C61)</f>
        <v>341613403594191.19</v>
      </c>
      <c r="L9" s="9">
        <f>$B$3*('AEO Table 5'!M61/'AEO Table 5'!$C61)</f>
        <v>339638850195687.44</v>
      </c>
      <c r="M9" s="9">
        <f>$B$3*('AEO Table 5'!N61/'AEO Table 5'!$C61)</f>
        <v>337957176397513.69</v>
      </c>
      <c r="N9" s="9">
        <f>$B$3*('AEO Table 5'!O61/'AEO Table 5'!$C61)</f>
        <v>335953845875489.13</v>
      </c>
      <c r="O9" s="9">
        <f>$B$3*('AEO Table 5'!P61/'AEO Table 5'!$C61)</f>
        <v>334164215294403</v>
      </c>
      <c r="P9" s="9">
        <f>$B$3*('AEO Table 5'!Q61/'AEO Table 5'!$C61)</f>
        <v>332706458167411.75</v>
      </c>
      <c r="Q9" s="9">
        <f>$B$3*('AEO Table 5'!R61/'AEO Table 5'!$C61)</f>
        <v>331181440899647</v>
      </c>
      <c r="R9" s="9">
        <f>$B$3*('AEO Table 5'!S61/'AEO Table 5'!$C61)</f>
        <v>329509302716367.69</v>
      </c>
      <c r="S9" s="9">
        <f>$B$3*('AEO Table 5'!T61/'AEO Table 5'!$C61)</f>
        <v>327981220429529.75</v>
      </c>
      <c r="T9" s="9">
        <f>$B$3*('AEO Table 5'!U61/'AEO Table 5'!$C61)</f>
        <v>326534871984644.38</v>
      </c>
      <c r="U9" s="9">
        <f>$B$3*('AEO Table 5'!V61/'AEO Table 5'!$C61)</f>
        <v>325029947619692.94</v>
      </c>
      <c r="V9" s="9">
        <f>$B$3*('AEO Table 5'!W61/'AEO Table 5'!$C61)</f>
        <v>323520085168456.94</v>
      </c>
      <c r="W9" s="9">
        <f>$B$3*('AEO Table 5'!X61/'AEO Table 5'!$C61)</f>
        <v>322168922593678.81</v>
      </c>
      <c r="X9" s="9">
        <f>$B$3*('AEO Table 5'!Y61/'AEO Table 5'!$C61)</f>
        <v>320882976813625.31</v>
      </c>
      <c r="Y9" s="9">
        <f>$B$3*('AEO Table 5'!Z61/'AEO Table 5'!$C61)</f>
        <v>319541179574904.25</v>
      </c>
      <c r="Z9" s="9">
        <f>$B$3*('AEO Table 5'!AA61/'AEO Table 5'!$C61)</f>
        <v>318227308065516.94</v>
      </c>
      <c r="AA9" s="9">
        <f>$B$3*('AEO Table 5'!AB61/'AEO Table 5'!$C61)</f>
        <v>316927058863121.75</v>
      </c>
      <c r="AB9" s="9">
        <f>$B$3*('AEO Table 5'!AC61/'AEO Table 5'!$C61)</f>
        <v>315545927212961</v>
      </c>
      <c r="AC9" s="9">
        <f>$B$3*('AEO Table 5'!AD61/'AEO Table 5'!$C61)</f>
        <v>314179609821654.19</v>
      </c>
      <c r="AD9" s="9">
        <f>$B$3*('AEO Table 5'!AE61/'AEO Table 5'!$C61)</f>
        <v>312772595788208.5</v>
      </c>
      <c r="AE9" s="9">
        <f>$B$3*('AEO Table 5'!AF61/'AEO Table 5'!$C61)</f>
        <v>311419730425056.31</v>
      </c>
      <c r="AF9" s="9">
        <f>$B$3*('AEO Table 5'!AG61/'AEO Table 5'!$C61)</f>
        <v>310124759866620.5</v>
      </c>
      <c r="AG9" s="9">
        <f>$B$3*('AEO Table 5'!AH61/'AEO Table 5'!$C61)</f>
        <v>308785516810460.5</v>
      </c>
      <c r="AH9" s="9">
        <f>$B$3*('AEO Table 5'!AI61/'AEO Table 5'!$C61)</f>
        <v>307316691559038.19</v>
      </c>
      <c r="AI9" s="9">
        <f>$B$3*('AEO Table 5'!AJ61/'AEO Table 5'!$C61)</f>
        <v>305952758071454.94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"/>
  <sheetViews>
    <sheetView workbookViewId="0"/>
  </sheetViews>
  <sheetFormatPr defaultRowHeight="14.5" x14ac:dyDescent="0.35"/>
  <cols>
    <col min="1" max="1" width="12" bestFit="1" customWidth="1"/>
    <col min="2" max="2" width="20.7265625" bestFit="1" customWidth="1"/>
    <col min="3" max="3" width="8.08984375" bestFit="1" customWidth="1"/>
    <col min="4" max="4" width="11.54296875" bestFit="1" customWidth="1"/>
    <col min="5" max="5" width="32.7265625" bestFit="1" customWidth="1"/>
    <col min="6" max="6" width="31.08984375" bestFit="1" customWidth="1"/>
    <col min="7" max="7" width="10.90625" bestFit="1" customWidth="1"/>
    <col min="8" max="8" width="27" bestFit="1" customWidth="1"/>
  </cols>
  <sheetData>
    <row r="1" spans="1:8" x14ac:dyDescent="0.35">
      <c r="A1" s="6" t="s">
        <v>403</v>
      </c>
    </row>
    <row r="2" spans="1:8" x14ac:dyDescent="0.35">
      <c r="A2" t="s">
        <v>385</v>
      </c>
      <c r="B2" t="s">
        <v>386</v>
      </c>
      <c r="C2" t="s">
        <v>387</v>
      </c>
      <c r="D2" t="s">
        <v>388</v>
      </c>
      <c r="E2" t="s">
        <v>389</v>
      </c>
      <c r="F2" t="s">
        <v>390</v>
      </c>
      <c r="G2" t="s">
        <v>391</v>
      </c>
      <c r="H2" t="s">
        <v>392</v>
      </c>
    </row>
    <row r="3" spans="1:8" x14ac:dyDescent="0.35">
      <c r="A3" t="s">
        <v>393</v>
      </c>
      <c r="B3" t="s">
        <v>394</v>
      </c>
      <c r="C3" t="s">
        <v>395</v>
      </c>
      <c r="D3" t="s">
        <v>396</v>
      </c>
      <c r="E3" t="s">
        <v>397</v>
      </c>
      <c r="F3" t="s">
        <v>398</v>
      </c>
      <c r="G3" t="s">
        <v>399</v>
      </c>
      <c r="H3" t="s">
        <v>400</v>
      </c>
    </row>
    <row r="4" spans="1:8" x14ac:dyDescent="0.35">
      <c r="A4" t="s">
        <v>401</v>
      </c>
      <c r="B4" t="s">
        <v>402</v>
      </c>
      <c r="C4">
        <v>1675562</v>
      </c>
      <c r="D4">
        <v>1328268</v>
      </c>
      <c r="E4">
        <v>1018953</v>
      </c>
      <c r="F4">
        <v>309315</v>
      </c>
      <c r="G4">
        <v>347294</v>
      </c>
      <c r="H4">
        <v>0</v>
      </c>
    </row>
  </sheetData>
  <hyperlinks>
    <hyperlink ref="A1" r:id="rId1" xr:uid="{F3CDCDB8-83BA-409E-B7EC-E167F786BB8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AC5C-8B86-4123-93DE-600950F2891D}">
  <sheetPr>
    <tabColor theme="7" tint="0.59999389629810485"/>
  </sheetPr>
  <dimension ref="A1:AR70"/>
  <sheetViews>
    <sheetView workbookViewId="0">
      <selection activeCell="K8" sqref="K8"/>
    </sheetView>
  </sheetViews>
  <sheetFormatPr defaultRowHeight="14.5" x14ac:dyDescent="0.35"/>
  <cols>
    <col min="2" max="2" width="31.36328125" bestFit="1" customWidth="1"/>
    <col min="3" max="3" width="10.36328125" customWidth="1"/>
    <col min="9" max="10" width="11.81640625" bestFit="1" customWidth="1"/>
    <col min="11" max="12" width="10.81640625" bestFit="1" customWidth="1"/>
    <col min="13" max="14" width="11.81640625" bestFit="1" customWidth="1"/>
    <col min="19" max="19" width="11.81640625" bestFit="1" customWidth="1"/>
    <col min="21" max="22" width="11.81640625" bestFit="1" customWidth="1"/>
    <col min="24" max="24" width="11.81640625" bestFit="1" customWidth="1"/>
    <col min="26" max="26" width="11.81640625" bestFit="1" customWidth="1"/>
    <col min="32" max="32" width="11.81640625" bestFit="1" customWidth="1"/>
    <col min="37" max="37" width="11.81640625" bestFit="1" customWidth="1"/>
    <col min="38" max="38" width="10.81640625" bestFit="1" customWidth="1"/>
    <col min="41" max="41" width="11.81640625" bestFit="1" customWidth="1"/>
    <col min="42" max="43" width="10.81640625" bestFit="1" customWidth="1"/>
    <col min="44" max="44" width="11.81640625" bestFit="1" customWidth="1"/>
  </cols>
  <sheetData>
    <row r="1" spans="1:44" x14ac:dyDescent="0.35">
      <c r="A1" s="6" t="s">
        <v>378</v>
      </c>
      <c r="I1" t="s">
        <v>418</v>
      </c>
      <c r="M1" s="3"/>
      <c r="N1" s="1"/>
    </row>
    <row r="2" spans="1:44" x14ac:dyDescent="0.35">
      <c r="A2" t="s">
        <v>379</v>
      </c>
      <c r="I2" s="58" t="s">
        <v>382</v>
      </c>
      <c r="J2" s="58"/>
      <c r="K2" s="41">
        <v>0.34</v>
      </c>
      <c r="L2" s="1"/>
    </row>
    <row r="3" spans="1:44" x14ac:dyDescent="0.35">
      <c r="B3" t="s">
        <v>376</v>
      </c>
      <c r="C3" s="1">
        <v>2015</v>
      </c>
      <c r="D3" s="1">
        <v>2016</v>
      </c>
      <c r="E3" s="1">
        <v>2017</v>
      </c>
      <c r="F3" s="1">
        <v>2018</v>
      </c>
      <c r="I3" s="1">
        <v>2015</v>
      </c>
      <c r="J3" s="1">
        <v>2016</v>
      </c>
      <c r="K3" s="1">
        <v>2017</v>
      </c>
      <c r="L3" s="1">
        <v>2018</v>
      </c>
    </row>
    <row r="4" spans="1:44" x14ac:dyDescent="0.35">
      <c r="B4" s="1" t="s">
        <v>108</v>
      </c>
      <c r="C4" s="60">
        <f>C13*$C$20</f>
        <v>62300000000000</v>
      </c>
      <c r="D4">
        <f t="shared" ref="D4:F4" si="0">D13*$C$20</f>
        <v>63400000000000</v>
      </c>
      <c r="E4">
        <f t="shared" si="0"/>
        <v>68500000000000</v>
      </c>
      <c r="F4">
        <f t="shared" si="0"/>
        <v>64599999999999.992</v>
      </c>
      <c r="H4" t="s">
        <v>441</v>
      </c>
      <c r="I4">
        <f>C10*$K$2</f>
        <v>42704000000000</v>
      </c>
      <c r="J4">
        <f t="shared" ref="J4:L4" si="1">D10*$K$2</f>
        <v>44302000000000</v>
      </c>
      <c r="K4">
        <f t="shared" si="1"/>
        <v>49640000000000</v>
      </c>
      <c r="L4">
        <f t="shared" si="1"/>
        <v>47056000000000</v>
      </c>
    </row>
    <row r="5" spans="1:44" x14ac:dyDescent="0.35">
      <c r="B5" s="1" t="s">
        <v>109</v>
      </c>
      <c r="C5">
        <f t="shared" ref="C5:C9" si="2">C14*$C$20</f>
        <v>0</v>
      </c>
      <c r="D5">
        <f t="shared" ref="D5:F5" si="3">D14*$C$20</f>
        <v>0</v>
      </c>
      <c r="E5">
        <f t="shared" si="3"/>
        <v>0</v>
      </c>
      <c r="F5">
        <f t="shared" si="3"/>
        <v>0</v>
      </c>
      <c r="H5" t="s">
        <v>455</v>
      </c>
      <c r="I5" s="39">
        <v>0.55500000000000005</v>
      </c>
    </row>
    <row r="6" spans="1:44" x14ac:dyDescent="0.35">
      <c r="B6" s="1" t="s">
        <v>110</v>
      </c>
      <c r="C6">
        <f t="shared" si="2"/>
        <v>39000000000000</v>
      </c>
      <c r="D6">
        <f t="shared" ref="D6:F6" si="4">D15*$C$20</f>
        <v>42200000000000</v>
      </c>
      <c r="E6">
        <f t="shared" si="4"/>
        <v>51200000000000</v>
      </c>
      <c r="F6">
        <f t="shared" si="4"/>
        <v>45500000000000</v>
      </c>
      <c r="H6" t="s">
        <v>472</v>
      </c>
      <c r="I6" s="39">
        <v>0.4</v>
      </c>
    </row>
    <row r="7" spans="1:44" x14ac:dyDescent="0.35">
      <c r="B7" s="1" t="s">
        <v>111</v>
      </c>
      <c r="C7">
        <f t="shared" si="2"/>
        <v>3700000000000</v>
      </c>
      <c r="D7">
        <f t="shared" ref="D7:F7" si="5">D16*$C$20</f>
        <v>3900000000000</v>
      </c>
      <c r="E7">
        <f t="shared" si="5"/>
        <v>4300000000000</v>
      </c>
      <c r="F7">
        <f t="shared" si="5"/>
        <v>4500000000000</v>
      </c>
      <c r="H7" t="s">
        <v>456</v>
      </c>
      <c r="I7" s="39">
        <v>0.02</v>
      </c>
    </row>
    <row r="8" spans="1:44" x14ac:dyDescent="0.35">
      <c r="B8" s="1" t="s">
        <v>113</v>
      </c>
      <c r="C8">
        <f t="shared" si="2"/>
        <v>0</v>
      </c>
      <c r="D8">
        <f t="shared" ref="D8:F8" si="6">D17*$C$20</f>
        <v>0</v>
      </c>
      <c r="E8">
        <f t="shared" si="6"/>
        <v>0</v>
      </c>
      <c r="F8">
        <f t="shared" si="6"/>
        <v>0</v>
      </c>
      <c r="H8" t="s">
        <v>473</v>
      </c>
      <c r="I8" s="39">
        <v>2.5000000000000001E-2</v>
      </c>
      <c r="J8" t="s">
        <v>488</v>
      </c>
    </row>
    <row r="9" spans="1:44" x14ac:dyDescent="0.35">
      <c r="B9" s="1" t="s">
        <v>156</v>
      </c>
      <c r="C9">
        <f t="shared" si="2"/>
        <v>20600000000000</v>
      </c>
      <c r="D9">
        <f t="shared" ref="D9:F9" si="7">D18*$C$20</f>
        <v>20800000000000</v>
      </c>
      <c r="E9">
        <f t="shared" si="7"/>
        <v>22000000000000</v>
      </c>
      <c r="F9">
        <f t="shared" si="7"/>
        <v>23800000000000</v>
      </c>
    </row>
    <row r="10" spans="1:44" x14ac:dyDescent="0.35">
      <c r="B10" s="45" t="s">
        <v>441</v>
      </c>
      <c r="C10" s="46">
        <f>SUM(C4:C9)</f>
        <v>125600000000000</v>
      </c>
      <c r="D10" s="46">
        <f t="shared" ref="D10:F10" si="8">SUM(D4:D9)</f>
        <v>130300000000000</v>
      </c>
      <c r="E10" s="46">
        <f t="shared" si="8"/>
        <v>146000000000000</v>
      </c>
      <c r="F10" s="46">
        <f t="shared" si="8"/>
        <v>138400000000000</v>
      </c>
    </row>
    <row r="11" spans="1:44" x14ac:dyDescent="0.35">
      <c r="I11" t="s">
        <v>419</v>
      </c>
    </row>
    <row r="12" spans="1:44" x14ac:dyDescent="0.35">
      <c r="B12" t="s">
        <v>376</v>
      </c>
      <c r="C12" s="1">
        <v>2015</v>
      </c>
      <c r="D12" s="1">
        <v>2016</v>
      </c>
      <c r="E12" s="1">
        <v>2017</v>
      </c>
      <c r="F12" s="1">
        <v>2018</v>
      </c>
      <c r="I12" s="1">
        <v>2015</v>
      </c>
      <c r="J12" s="1">
        <v>2016</v>
      </c>
      <c r="K12" s="1">
        <v>2017</v>
      </c>
      <c r="L12" s="1">
        <v>2018</v>
      </c>
      <c r="M12" s="1">
        <v>2019</v>
      </c>
      <c r="N12" s="1">
        <v>2020</v>
      </c>
      <c r="O12" s="1">
        <v>2021</v>
      </c>
      <c r="P12" s="1">
        <v>2022</v>
      </c>
      <c r="Q12" s="1">
        <v>2023</v>
      </c>
      <c r="R12" s="1">
        <v>2024</v>
      </c>
      <c r="S12" s="1">
        <v>2025</v>
      </c>
      <c r="T12" s="1">
        <v>2026</v>
      </c>
      <c r="U12" s="1">
        <v>2027</v>
      </c>
      <c r="V12" s="1">
        <v>2028</v>
      </c>
      <c r="W12" s="1">
        <v>2029</v>
      </c>
      <c r="X12" s="1">
        <v>2030</v>
      </c>
      <c r="Y12" s="1">
        <v>2031</v>
      </c>
      <c r="Z12" s="1">
        <v>2032</v>
      </c>
      <c r="AA12" s="1">
        <v>2033</v>
      </c>
      <c r="AB12" s="1">
        <v>2034</v>
      </c>
      <c r="AC12" s="1">
        <v>2035</v>
      </c>
      <c r="AD12" s="1">
        <v>2036</v>
      </c>
      <c r="AE12" s="1">
        <v>2037</v>
      </c>
      <c r="AF12" s="1">
        <v>2038</v>
      </c>
      <c r="AG12" s="1">
        <v>2039</v>
      </c>
      <c r="AH12" s="1">
        <v>2040</v>
      </c>
      <c r="AI12" s="1">
        <v>2041</v>
      </c>
      <c r="AJ12" s="1">
        <v>2042</v>
      </c>
      <c r="AK12" s="1">
        <v>2043</v>
      </c>
      <c r="AL12" s="1">
        <v>2044</v>
      </c>
      <c r="AM12" s="1">
        <v>2045</v>
      </c>
      <c r="AN12" s="1">
        <v>2046</v>
      </c>
      <c r="AO12" s="1">
        <v>2047</v>
      </c>
      <c r="AP12" s="1">
        <v>2048</v>
      </c>
      <c r="AQ12" s="1">
        <v>2049</v>
      </c>
      <c r="AR12" s="1">
        <v>2050</v>
      </c>
    </row>
    <row r="13" spans="1:44" x14ac:dyDescent="0.35">
      <c r="B13" s="1" t="s">
        <v>108</v>
      </c>
      <c r="C13">
        <v>62.3</v>
      </c>
      <c r="D13">
        <v>63.4</v>
      </c>
      <c r="E13">
        <v>68.5</v>
      </c>
      <c r="F13">
        <v>64.599999999999994</v>
      </c>
      <c r="H13" s="1" t="s">
        <v>108</v>
      </c>
      <c r="I13">
        <f>I4*'US res heating&amp;cooling'!$B$80*$I$5</f>
        <v>11341322276005.797</v>
      </c>
      <c r="J13">
        <f>J4*'US res heating&amp;cooling'!$B$80*$I$5</f>
        <v>11765718889837.225</v>
      </c>
      <c r="K13">
        <f>K4*'US res heating&amp;cooling'!$B$80*$I$5</f>
        <v>13183384174337.949</v>
      </c>
      <c r="L13">
        <f>L4*'US res heating&amp;cooling'!$B$80*$I$5</f>
        <v>12497125820057.344</v>
      </c>
      <c r="M13">
        <f>L13*(1+'CA res growth rates'!G11)</f>
        <v>12542499159310.469</v>
      </c>
      <c r="N13">
        <f>M13*(1+'CA res growth rates'!H11)</f>
        <v>12584969791504.348</v>
      </c>
      <c r="O13">
        <f>N13*(1+'CA res growth rates'!I11)</f>
        <v>12625453885251.479</v>
      </c>
      <c r="P13">
        <f>O13*(1+'CA res growth rates'!J11)</f>
        <v>12664065235565.982</v>
      </c>
      <c r="Q13">
        <f>P13*(1+'CA res growth rates'!K11)</f>
        <v>12713516932076.9</v>
      </c>
      <c r="R13">
        <f>Q13*(1+'CA res growth rates'!L11)</f>
        <v>12764863414416.941</v>
      </c>
      <c r="S13">
        <f>R13*(1+'CA res growth rates'!M11)</f>
        <v>12859359723397.865</v>
      </c>
      <c r="T13">
        <f>S13*(1+'CA res growth rates'!N11)</f>
        <v>12954578629890.578</v>
      </c>
      <c r="U13">
        <f>T13*(1+'CA res growth rates'!O11)</f>
        <v>13052674563171.957</v>
      </c>
      <c r="V13">
        <f>U13*(1+'CA res growth rates'!P11)</f>
        <v>13150020452592.723</v>
      </c>
      <c r="W13">
        <f>V13*(1+'CA res growth rates'!Q11)</f>
        <v>13242011214842.242</v>
      </c>
      <c r="X13">
        <f>W13*(1+'CA res growth rates'!R11)</f>
        <v>13334029006457.369</v>
      </c>
      <c r="Y13">
        <f>X13*(1+'CA res growth rates'!S11)</f>
        <v>13423569571988.035</v>
      </c>
      <c r="Z13">
        <f>Y13*(1+'CA res growth rates'!T11)</f>
        <v>13521521018648.359</v>
      </c>
      <c r="AA13">
        <f>Z13*(1+'CA res growth rates'!U11)</f>
        <v>13623009679305.225</v>
      </c>
      <c r="AB13">
        <f>AA13*(1+'CA res growth rates'!V11)</f>
        <v>13716682042765.863</v>
      </c>
      <c r="AC13">
        <f>AB13*(1+'CA res growth rates'!W11)</f>
        <v>13808505985239.764</v>
      </c>
      <c r="AD13">
        <f>AC13*(1+'CA res growth rates'!X11)</f>
        <v>13892714852553.484</v>
      </c>
      <c r="AE13">
        <f>AD13*(1+'CA res growth rates'!Y11)</f>
        <v>13976394101552.961</v>
      </c>
      <c r="AF13">
        <f>AE13*(1+'CA res growth rates'!Z11)</f>
        <v>14059087906950.256</v>
      </c>
      <c r="AG13">
        <f>AF13*(1+'CA res growth rates'!AA11)</f>
        <v>14138896883869.357</v>
      </c>
      <c r="AH13">
        <f>AG13*(1+'CA res growth rates'!AB11)</f>
        <v>14215402377818.396</v>
      </c>
      <c r="AI13">
        <f>AH13*(1+'CA res growth rates'!AC11)</f>
        <v>14289487521208.648</v>
      </c>
      <c r="AJ13">
        <f>AI13*(1+'CA res growth rates'!AD11)</f>
        <v>14361006368924.449</v>
      </c>
      <c r="AK13">
        <f>AJ13*(1+'CA res growth rates'!AE11)</f>
        <v>14429887833734.863</v>
      </c>
      <c r="AL13">
        <f>AK13*(1+'CA res growth rates'!AF11)</f>
        <v>14495655737467.98</v>
      </c>
      <c r="AM13">
        <f>AL13*(1+'CA res growth rates'!AG11)</f>
        <v>14558272586532.566</v>
      </c>
      <c r="AN13">
        <f>AM13*(1+'CA res growth rates'!AH11)</f>
        <v>14617433610212.742</v>
      </c>
      <c r="AO13">
        <f>AN13*(1+'CA res growth rates'!AI11)</f>
        <v>14673319285675.092</v>
      </c>
      <c r="AP13">
        <f>AO13*(1+'CA res growth rates'!AJ11)</f>
        <v>14726652597748.699</v>
      </c>
      <c r="AQ13">
        <f>AP13*(1+'CA res growth rates'!AK11)</f>
        <v>14777159669642.82</v>
      </c>
      <c r="AR13">
        <f>AQ13*(1+'CA res growth rates'!AL11)</f>
        <v>14823452096043.363</v>
      </c>
    </row>
    <row r="14" spans="1:44" x14ac:dyDescent="0.35">
      <c r="B14" s="1" t="s">
        <v>109</v>
      </c>
      <c r="C14">
        <v>0</v>
      </c>
      <c r="D14">
        <v>0</v>
      </c>
      <c r="E14">
        <v>0</v>
      </c>
      <c r="F14">
        <v>0</v>
      </c>
      <c r="H14" s="1" t="s">
        <v>109</v>
      </c>
      <c r="I14">
        <v>0</v>
      </c>
      <c r="J14">
        <f t="shared" ref="J14:L14" si="9">J5</f>
        <v>0</v>
      </c>
      <c r="K14">
        <f t="shared" si="9"/>
        <v>0</v>
      </c>
      <c r="L14">
        <f t="shared" si="9"/>
        <v>0</v>
      </c>
      <c r="M14" cm="1">
        <f t="array" ref="M14">TREND(I14:L14,I$12:L$12,M$12,1)</f>
        <v>0</v>
      </c>
      <c r="N14" cm="1">
        <f t="array" ref="N14">TREND(J14:M14,J13:M13,N13,1)</f>
        <v>0</v>
      </c>
      <c r="O14" cm="1">
        <f t="array" ref="O14">TREND(K14:N14,K13:N13,O13,1)</f>
        <v>0</v>
      </c>
      <c r="P14" cm="1">
        <f t="array" ref="P14">TREND(L14:O14,L13:O13,P13,1)</f>
        <v>0</v>
      </c>
      <c r="Q14" cm="1">
        <f t="array" ref="Q14">TREND(M14:P14,M13:P13,Q13,1)</f>
        <v>0</v>
      </c>
      <c r="R14" cm="1">
        <f t="array" ref="R14">TREND(N14:Q14,N13:Q13,R13,1)</f>
        <v>0</v>
      </c>
      <c r="S14" cm="1">
        <f t="array" ref="S14">TREND(O14:R14,O13:R13,S13,1)</f>
        <v>0</v>
      </c>
      <c r="T14" cm="1">
        <f t="array" ref="T14">TREND(P14:S14,P13:S13,T13,1)</f>
        <v>0</v>
      </c>
      <c r="U14" cm="1">
        <f t="array" ref="U14">TREND(Q14:T14,Q13:T13,U13,1)</f>
        <v>0</v>
      </c>
      <c r="V14" cm="1">
        <f t="array" ref="V14">TREND(R14:U14,R13:U13,V13,1)</f>
        <v>0</v>
      </c>
      <c r="W14" cm="1">
        <f t="array" ref="W14">TREND(S14:V14,S13:V13,W13,1)</f>
        <v>0</v>
      </c>
      <c r="X14" cm="1">
        <f t="array" ref="X14">TREND(T14:W14,T13:W13,X13,1)</f>
        <v>0</v>
      </c>
      <c r="Y14" cm="1">
        <f t="array" ref="Y14">TREND(U14:X14,U13:X13,Y13,1)</f>
        <v>0</v>
      </c>
      <c r="Z14" cm="1">
        <f t="array" ref="Z14">TREND(V14:Y14,V13:Y13,Z13,1)</f>
        <v>0</v>
      </c>
      <c r="AA14" cm="1">
        <f t="array" ref="AA14">TREND(W14:Z14,W13:Z13,AA13,1)</f>
        <v>0</v>
      </c>
      <c r="AB14" cm="1">
        <f t="array" ref="AB14">TREND(X14:AA14,X13:AA13,AB13,1)</f>
        <v>0</v>
      </c>
      <c r="AC14" cm="1">
        <f t="array" ref="AC14">TREND(Y14:AB14,Y13:AB13,AC13,1)</f>
        <v>0</v>
      </c>
      <c r="AD14" cm="1">
        <f t="array" ref="AD14">TREND(Z14:AC14,Z13:AC13,AD13,1)</f>
        <v>0</v>
      </c>
      <c r="AE14" cm="1">
        <f t="array" ref="AE14">TREND(AA14:AD14,AA13:AD13,AE13,1)</f>
        <v>0</v>
      </c>
      <c r="AF14" cm="1">
        <f t="array" ref="AF14">TREND(AB14:AE14,AB13:AE13,AF13,1)</f>
        <v>0</v>
      </c>
      <c r="AG14" cm="1">
        <f t="array" ref="AG14">TREND(AC14:AF14,AC13:AF13,AG13,1)</f>
        <v>0</v>
      </c>
      <c r="AH14" cm="1">
        <f t="array" ref="AH14">TREND(AD14:AG14,AD13:AG13,AH13,1)</f>
        <v>0</v>
      </c>
      <c r="AI14" cm="1">
        <f t="array" ref="AI14">TREND(AE14:AH14,AE13:AH13,AI13,1)</f>
        <v>0</v>
      </c>
      <c r="AJ14" cm="1">
        <f t="array" ref="AJ14">TREND(AF14:AI14,AF13:AI13,AJ13,1)</f>
        <v>0</v>
      </c>
      <c r="AK14" cm="1">
        <f t="array" ref="AK14">TREND(AG14:AJ14,AG13:AJ13,AK13,1)</f>
        <v>0</v>
      </c>
      <c r="AL14" cm="1">
        <f t="array" ref="AL14">TREND(AH14:AK14,AH13:AK13,AL13,1)</f>
        <v>0</v>
      </c>
      <c r="AM14" cm="1">
        <f t="array" ref="AM14">TREND(AI14:AL14,AI13:AL13,AM13,1)</f>
        <v>0</v>
      </c>
      <c r="AN14" cm="1">
        <f t="array" ref="AN14">TREND(AJ14:AM14,AJ13:AM13,AN13,1)</f>
        <v>0</v>
      </c>
      <c r="AO14" cm="1">
        <f t="array" ref="AO14">TREND(AK14:AN14,AK13:AN13,AO13,1)</f>
        <v>0</v>
      </c>
      <c r="AP14" cm="1">
        <f t="array" ref="AP14">TREND(AL14:AO14,AL13:AO13,AP13,1)</f>
        <v>0</v>
      </c>
      <c r="AQ14" cm="1">
        <f t="array" ref="AQ14">TREND(AM14:AP14,AM13:AP13,AQ13,1)</f>
        <v>0</v>
      </c>
      <c r="AR14" cm="1">
        <f t="array" ref="AR14">TREND(AN14:AQ14,AN13:AQ13,AR13,1)</f>
        <v>0</v>
      </c>
    </row>
    <row r="15" spans="1:44" x14ac:dyDescent="0.35">
      <c r="B15" s="1" t="s">
        <v>110</v>
      </c>
      <c r="C15">
        <v>39</v>
      </c>
      <c r="D15">
        <v>42.2</v>
      </c>
      <c r="E15">
        <v>51.2</v>
      </c>
      <c r="F15">
        <v>45.5</v>
      </c>
      <c r="H15" s="1" t="s">
        <v>110</v>
      </c>
      <c r="I15">
        <f>I4*$I$6</f>
        <v>17081600000000</v>
      </c>
      <c r="J15">
        <f t="shared" ref="J15:L15" si="10">J4*$I$6</f>
        <v>17720800000000</v>
      </c>
      <c r="K15">
        <f t="shared" si="10"/>
        <v>19856000000000</v>
      </c>
      <c r="L15">
        <f t="shared" si="10"/>
        <v>18822400000000</v>
      </c>
      <c r="M15">
        <f>L15*(1+'CA res growth rates'!G13)</f>
        <v>18851168693720.633</v>
      </c>
      <c r="N15">
        <f>M15*(1+'CA res growth rates'!H13)</f>
        <v>18872155322310.906</v>
      </c>
      <c r="O15">
        <f>N15*(1+'CA res growth rates'!I13)</f>
        <v>18886342731534.168</v>
      </c>
      <c r="P15">
        <f>O15*(1+'CA res growth rates'!J13)</f>
        <v>18894118977669.262</v>
      </c>
      <c r="Q15">
        <f>P15*(1+'CA res growth rates'!K13)</f>
        <v>18914276620554.617</v>
      </c>
      <c r="R15">
        <f>Q15*(1+'CA res growth rates'!L13)</f>
        <v>18935262880347.695</v>
      </c>
      <c r="S15">
        <f>R15*(1+'CA res growth rates'!M13)</f>
        <v>19019650491549.496</v>
      </c>
      <c r="T15">
        <f>S15*(1+'CA res growth rates'!N13)</f>
        <v>19105862653975.5</v>
      </c>
      <c r="U15">
        <f>T15*(1+'CA res growth rates'!O13)</f>
        <v>19198355705271.715</v>
      </c>
      <c r="V15">
        <f>U15*(1+'CA res growth rates'!P13)</f>
        <v>19293374551825.688</v>
      </c>
      <c r="W15">
        <f>V15*(1+'CA res growth rates'!Q13)</f>
        <v>19385260079706.566</v>
      </c>
      <c r="X15">
        <f>W15*(1+'CA res growth rates'!R13)</f>
        <v>19481898560580.129</v>
      </c>
      <c r="Y15">
        <f>X15*(1+'CA res growth rates'!S13)</f>
        <v>19580019840006.863</v>
      </c>
      <c r="Z15">
        <f>Y15*(1+'CA res growth rates'!T13)</f>
        <v>19694247383190.066</v>
      </c>
      <c r="AA15">
        <f>Z15*(1+'CA res growth rates'!U13)</f>
        <v>19817926526452.75</v>
      </c>
      <c r="AB15">
        <f>AA15*(1+'CA res growth rates'!V13)</f>
        <v>19934124331387.523</v>
      </c>
      <c r="AC15">
        <f>AB15*(1+'CA res growth rates'!W13)</f>
        <v>20050224755817.82</v>
      </c>
      <c r="AD15">
        <f>AC15*(1+'CA res growth rates'!X13)</f>
        <v>20157942559355.602</v>
      </c>
      <c r="AE15">
        <f>AD15*(1+'CA res growth rates'!Y13)</f>
        <v>20265923440194.387</v>
      </c>
      <c r="AF15">
        <f>AE15*(1+'CA res growth rates'!Z13)</f>
        <v>20373359978797.367</v>
      </c>
      <c r="AG15">
        <f>AF15*(1+'CA res growth rates'!AA13)</f>
        <v>20476762588544.703</v>
      </c>
      <c r="AH15">
        <f>AG15*(1+'CA res growth rates'!AB13)</f>
        <v>20574919054493.34</v>
      </c>
      <c r="AI15">
        <f>AH15*(1+'CA res growth rates'!AC13)</f>
        <v>20669374922590.336</v>
      </c>
      <c r="AJ15">
        <f>AI15*(1+'CA res growth rates'!AD13)</f>
        <v>20759522365757.793</v>
      </c>
      <c r="AK15">
        <f>AJ15*(1+'CA res growth rates'!AE13)</f>
        <v>20845079329380.164</v>
      </c>
      <c r="AL15">
        <f>AK15*(1+'CA res growth rates'!AF13)</f>
        <v>20925339211521.047</v>
      </c>
      <c r="AM15">
        <f>AL15*(1+'CA res growth rates'!AG13)</f>
        <v>21000135070068.066</v>
      </c>
      <c r="AN15">
        <f>AM15*(1+'CA res growth rates'!AH13)</f>
        <v>21068935741385.727</v>
      </c>
      <c r="AO15">
        <f>AN15*(1+'CA res growth rates'!AI13)</f>
        <v>21132009709564.59</v>
      </c>
      <c r="AP15">
        <f>AO15*(1+'CA res growth rates'!AJ13)</f>
        <v>21190330616234.289</v>
      </c>
      <c r="AQ15">
        <f>AP15*(1+'CA res growth rates'!AK13)</f>
        <v>21243533917228.336</v>
      </c>
      <c r="AR15">
        <f>AQ15*(1+'CA res growth rates'!AL13)</f>
        <v>21289630340186.172</v>
      </c>
    </row>
    <row r="16" spans="1:44" x14ac:dyDescent="0.35">
      <c r="B16" s="1" t="s">
        <v>111</v>
      </c>
      <c r="C16">
        <v>3.7</v>
      </c>
      <c r="D16">
        <v>3.9</v>
      </c>
      <c r="E16">
        <v>4.3</v>
      </c>
      <c r="F16">
        <v>4.5</v>
      </c>
      <c r="H16" s="1" t="s">
        <v>111</v>
      </c>
      <c r="I16">
        <f>I4*$I$7</f>
        <v>854080000000</v>
      </c>
      <c r="J16">
        <f t="shared" ref="J16:L16" si="11">J4*$I$7</f>
        <v>886040000000</v>
      </c>
      <c r="K16">
        <f t="shared" si="11"/>
        <v>992800000000</v>
      </c>
      <c r="L16">
        <f t="shared" si="11"/>
        <v>941120000000</v>
      </c>
      <c r="M16">
        <f>L16*(1+'CA res growth rates'!G14)</f>
        <v>942558434686.03162</v>
      </c>
      <c r="N16">
        <f>M16*(1+'CA res growth rates'!H14)</f>
        <v>943607766115.54541</v>
      </c>
      <c r="O16">
        <f>N16*(1+'CA res growth rates'!I14)</f>
        <v>944317136576.70862</v>
      </c>
      <c r="P16">
        <f>O16*(1+'CA res growth rates'!J14)</f>
        <v>944705948883.46326</v>
      </c>
      <c r="Q16">
        <f>P16*(1+'CA res growth rates'!K14)</f>
        <v>945713831027.73108</v>
      </c>
      <c r="R16">
        <f>Q16*(1+'CA res growth rates'!L14)</f>
        <v>946763144017.38501</v>
      </c>
      <c r="S16">
        <f>R16*(1+'CA res growth rates'!M14)</f>
        <v>950982524577.47498</v>
      </c>
      <c r="T16">
        <f>S16*(1+'CA res growth rates'!N14)</f>
        <v>955293132698.77515</v>
      </c>
      <c r="U16">
        <f>T16*(1+'CA res growth rates'!O14)</f>
        <v>959917785263.58594</v>
      </c>
      <c r="V16">
        <f>U16*(1+'CA res growth rates'!P14)</f>
        <v>964668727591.28455</v>
      </c>
      <c r="W16">
        <f>V16*(1+'CA res growth rates'!Q14)</f>
        <v>969263003985.32837</v>
      </c>
      <c r="X16">
        <f>W16*(1+'CA res growth rates'!R14)</f>
        <v>974094928029.00647</v>
      </c>
      <c r="Y16">
        <f>X16*(1+'CA res growth rates'!S14)</f>
        <v>979000992000.34314</v>
      </c>
      <c r="Z16">
        <f>Y16*(1+'CA res growth rates'!T14)</f>
        <v>984712369159.5033</v>
      </c>
      <c r="AA16">
        <f>Z16*(1+'CA res growth rates'!U14)</f>
        <v>990896326322.63757</v>
      </c>
      <c r="AB16">
        <f>AA16*(1+'CA res growth rates'!V14)</f>
        <v>996706216569.37622</v>
      </c>
      <c r="AC16">
        <f>AB16*(1+'CA res growth rates'!W14)</f>
        <v>1002511237790.8911</v>
      </c>
      <c r="AD16">
        <f>AC16*(1+'CA res growth rates'!X14)</f>
        <v>1007897127967.7802</v>
      </c>
      <c r="AE16">
        <f>AD16*(1+'CA res growth rates'!Y14)</f>
        <v>1013296172009.7195</v>
      </c>
      <c r="AF16">
        <f>AE16*(1+'CA res growth rates'!Z14)</f>
        <v>1018667998939.8685</v>
      </c>
      <c r="AG16">
        <f>AF16*(1+'CA res growth rates'!AA14)</f>
        <v>1023838129427.2354</v>
      </c>
      <c r="AH16">
        <f>AG16*(1+'CA res growth rates'!AB14)</f>
        <v>1028745952724.6672</v>
      </c>
      <c r="AI16">
        <f>AH16*(1+'CA res growth rates'!AC14)</f>
        <v>1033468746129.5171</v>
      </c>
      <c r="AJ16">
        <f>AI16*(1+'CA res growth rates'!AD14)</f>
        <v>1037976118287.89</v>
      </c>
      <c r="AK16">
        <f>AJ16*(1+'CA res growth rates'!AE14)</f>
        <v>1042253966469.0085</v>
      </c>
      <c r="AL16">
        <f>AK16*(1+'CA res growth rates'!AF14)</f>
        <v>1046266960576.0526</v>
      </c>
      <c r="AM16">
        <f>AL16*(1+'CA res growth rates'!AG14)</f>
        <v>1050006753503.4036</v>
      </c>
      <c r="AN16">
        <f>AM16*(1+'CA res growth rates'!AH14)</f>
        <v>1053446787069.2865</v>
      </c>
      <c r="AO16">
        <f>AN16*(1+'CA res growth rates'!AI14)</f>
        <v>1056600485478.2296</v>
      </c>
      <c r="AP16">
        <f>AO16*(1+'CA res growth rates'!AJ14)</f>
        <v>1059516530811.7146</v>
      </c>
      <c r="AQ16">
        <f>AP16*(1+'CA res growth rates'!AK14)</f>
        <v>1062176695861.4169</v>
      </c>
      <c r="AR16">
        <f>AQ16*(1+'CA res growth rates'!AL14)</f>
        <v>1064481517009.3086</v>
      </c>
    </row>
    <row r="17" spans="1:44" x14ac:dyDescent="0.35">
      <c r="B17" s="1" t="s">
        <v>113</v>
      </c>
      <c r="C17">
        <v>0</v>
      </c>
      <c r="D17">
        <v>0</v>
      </c>
      <c r="E17">
        <v>0</v>
      </c>
      <c r="F17">
        <v>0</v>
      </c>
      <c r="H17" s="1" t="s">
        <v>113</v>
      </c>
      <c r="I17">
        <v>0</v>
      </c>
      <c r="J17">
        <v>0</v>
      </c>
      <c r="K17">
        <v>0</v>
      </c>
      <c r="L17">
        <v>0</v>
      </c>
      <c r="M17" cm="1">
        <f t="array" ref="M17">TREND(I17:L17,I$12:L$12,M$12,1)</f>
        <v>0</v>
      </c>
      <c r="N17" cm="1">
        <f t="array" ref="N17">TREND(J17:M17,J16:M16,N16,1)</f>
        <v>0</v>
      </c>
      <c r="O17" cm="1">
        <f t="array" ref="O17">TREND(K17:N17,K16:N16,O16,1)</f>
        <v>0</v>
      </c>
      <c r="P17" cm="1">
        <f t="array" ref="P17">TREND(L17:O17,L16:O16,P16,1)</f>
        <v>0</v>
      </c>
      <c r="Q17" cm="1">
        <f t="array" ref="Q17">TREND(M17:P17,M16:P16,Q16,1)</f>
        <v>0</v>
      </c>
      <c r="R17" cm="1">
        <f t="array" ref="R17">TREND(N17:Q17,N16:Q16,R16,1)</f>
        <v>0</v>
      </c>
      <c r="S17" cm="1">
        <f t="array" ref="S17">TREND(O17:R17,O16:R16,S16,1)</f>
        <v>0</v>
      </c>
      <c r="T17" cm="1">
        <f t="array" ref="T17">TREND(P17:S17,P16:S16,T16,1)</f>
        <v>0</v>
      </c>
      <c r="U17" cm="1">
        <f t="array" ref="U17">TREND(Q17:T17,Q16:T16,U16,1)</f>
        <v>0</v>
      </c>
      <c r="V17" cm="1">
        <f t="array" ref="V17">TREND(R17:U17,R16:U16,V16,1)</f>
        <v>0</v>
      </c>
      <c r="W17" cm="1">
        <f t="array" ref="W17">TREND(S17:V17,S16:V16,W16,1)</f>
        <v>0</v>
      </c>
      <c r="X17" cm="1">
        <f t="array" ref="X17">TREND(T17:W17,T16:W16,X16,1)</f>
        <v>0</v>
      </c>
      <c r="Y17" cm="1">
        <f t="array" ref="Y17">TREND(U17:X17,U16:X16,Y16,1)</f>
        <v>0</v>
      </c>
      <c r="Z17" cm="1">
        <f t="array" ref="Z17">TREND(V17:Y17,V16:Y16,Z16,1)</f>
        <v>0</v>
      </c>
      <c r="AA17" cm="1">
        <f t="array" ref="AA17">TREND(W17:Z17,W16:Z16,AA16,1)</f>
        <v>0</v>
      </c>
      <c r="AB17" cm="1">
        <f t="array" ref="AB17">TREND(X17:AA17,X16:AA16,AB16,1)</f>
        <v>0</v>
      </c>
      <c r="AC17" cm="1">
        <f t="array" ref="AC17">TREND(Y17:AB17,Y16:AB16,AC16,1)</f>
        <v>0</v>
      </c>
      <c r="AD17" cm="1">
        <f t="array" ref="AD17">TREND(Z17:AC17,Z16:AC16,AD16,1)</f>
        <v>0</v>
      </c>
      <c r="AE17" cm="1">
        <f t="array" ref="AE17">TREND(AA17:AD17,AA16:AD16,AE16,1)</f>
        <v>0</v>
      </c>
      <c r="AF17" cm="1">
        <f t="array" ref="AF17">TREND(AB17:AE17,AB16:AE16,AF16,1)</f>
        <v>0</v>
      </c>
      <c r="AG17" cm="1">
        <f t="array" ref="AG17">TREND(AC17:AF17,AC16:AF16,AG16,1)</f>
        <v>0</v>
      </c>
      <c r="AH17" cm="1">
        <f t="array" ref="AH17">TREND(AD17:AG17,AD16:AG16,AH16,1)</f>
        <v>0</v>
      </c>
      <c r="AI17" cm="1">
        <f t="array" ref="AI17">TREND(AE17:AH17,AE16:AH16,AI16,1)</f>
        <v>0</v>
      </c>
      <c r="AJ17" cm="1">
        <f t="array" ref="AJ17">TREND(AF17:AI17,AF16:AI16,AJ16,1)</f>
        <v>0</v>
      </c>
      <c r="AK17" cm="1">
        <f t="array" ref="AK17">TREND(AG17:AJ17,AG16:AJ16,AK16,1)</f>
        <v>0</v>
      </c>
      <c r="AL17" cm="1">
        <f t="array" ref="AL17">TREND(AH17:AK17,AH16:AK16,AL16,1)</f>
        <v>0</v>
      </c>
      <c r="AM17" cm="1">
        <f t="array" ref="AM17">TREND(AI17:AL17,AI16:AL16,AM16,1)</f>
        <v>0</v>
      </c>
      <c r="AN17" cm="1">
        <f t="array" ref="AN17">TREND(AJ17:AM17,AJ16:AM16,AN16,1)</f>
        <v>0</v>
      </c>
      <c r="AO17" cm="1">
        <f t="array" ref="AO17">TREND(AK17:AN17,AK16:AN16,AO16,1)</f>
        <v>0</v>
      </c>
      <c r="AP17" cm="1">
        <f t="array" ref="AP17">TREND(AL17:AO17,AL16:AO16,AP16,1)</f>
        <v>0</v>
      </c>
      <c r="AQ17" cm="1">
        <f t="array" ref="AQ17">TREND(AM17:AP17,AM16:AP16,AQ16,1)</f>
        <v>0</v>
      </c>
      <c r="AR17" cm="1">
        <f t="array" ref="AR17">TREND(AN17:AQ17,AN16:AQ16,AR16,1)</f>
        <v>0</v>
      </c>
    </row>
    <row r="18" spans="1:44" x14ac:dyDescent="0.35">
      <c r="B18" s="1" t="s">
        <v>156</v>
      </c>
      <c r="C18">
        <v>20.6</v>
      </c>
      <c r="D18">
        <v>20.8</v>
      </c>
      <c r="E18">
        <v>22</v>
      </c>
      <c r="F18">
        <v>23.8</v>
      </c>
      <c r="H18" s="1" t="s">
        <v>156</v>
      </c>
      <c r="I18">
        <f>I4*$I$8</f>
        <v>1067600000000</v>
      </c>
      <c r="J18">
        <f t="shared" ref="J18:L18" si="12">J4*$I$8</f>
        <v>1107550000000</v>
      </c>
      <c r="K18">
        <f>K4*$I$8</f>
        <v>1241000000000</v>
      </c>
      <c r="L18">
        <f t="shared" si="12"/>
        <v>1176400000000</v>
      </c>
      <c r="M18">
        <f>L18*(1+'CA res growth rates'!G14)</f>
        <v>1178198043357.5396</v>
      </c>
      <c r="N18">
        <f>M18*(1+'CA res growth rates'!H14)</f>
        <v>1179509707644.4316</v>
      </c>
      <c r="O18">
        <f>N18*(1+'CA res growth rates'!I14)</f>
        <v>1180396420720.8855</v>
      </c>
      <c r="P18">
        <f>O18*(1+'CA res growth rates'!J14)</f>
        <v>1180882436104.3289</v>
      </c>
      <c r="Q18">
        <f>P18*(1+'CA res growth rates'!K14)</f>
        <v>1182142288784.6636</v>
      </c>
      <c r="R18">
        <f>Q18*(1+'CA res growth rates'!L14)</f>
        <v>1183453930021.731</v>
      </c>
      <c r="S18">
        <f>R18*(1+'CA res growth rates'!M14)</f>
        <v>1188728155721.8435</v>
      </c>
      <c r="T18">
        <f>S18*(1+'CA res growth rates'!N14)</f>
        <v>1194116415873.4688</v>
      </c>
      <c r="U18">
        <f>T18*(1+'CA res growth rates'!O14)</f>
        <v>1199897231579.4822</v>
      </c>
      <c r="V18">
        <f>U18*(1+'CA res growth rates'!P14)</f>
        <v>1205835909489.1055</v>
      </c>
      <c r="W18">
        <f>V18*(1+'CA res growth rates'!Q14)</f>
        <v>1211578754981.6604</v>
      </c>
      <c r="X18">
        <f>W18*(1+'CA res growth rates'!R14)</f>
        <v>1217618660036.2581</v>
      </c>
      <c r="Y18">
        <f>X18*(1+'CA res growth rates'!S14)</f>
        <v>1223751240000.429</v>
      </c>
      <c r="Z18">
        <f>Y18*(1+'CA res growth rates'!T14)</f>
        <v>1230890461449.3792</v>
      </c>
      <c r="AA18">
        <f>Z18*(1+'CA res growth rates'!U14)</f>
        <v>1238620407903.2969</v>
      </c>
      <c r="AB18">
        <f>AA18*(1+'CA res growth rates'!V14)</f>
        <v>1245882770711.7202</v>
      </c>
      <c r="AC18">
        <f>AB18*(1+'CA res growth rates'!W14)</f>
        <v>1253139047238.6138</v>
      </c>
      <c r="AD18">
        <f>AC18*(1+'CA res growth rates'!X14)</f>
        <v>1259871409959.7251</v>
      </c>
      <c r="AE18">
        <f>AD18*(1+'CA res growth rates'!Y14)</f>
        <v>1266620215012.1492</v>
      </c>
      <c r="AF18">
        <f>AE18*(1+'CA res growth rates'!Z14)</f>
        <v>1273334998674.8354</v>
      </c>
      <c r="AG18">
        <f>AF18*(1+'CA res growth rates'!AA14)</f>
        <v>1279797661784.0439</v>
      </c>
      <c r="AH18">
        <f>AG18*(1+'CA res growth rates'!AB14)</f>
        <v>1285932440905.8337</v>
      </c>
      <c r="AI18">
        <f>AH18*(1+'CA res growth rates'!AC14)</f>
        <v>1291835932661.896</v>
      </c>
      <c r="AJ18">
        <f>AI18*(1+'CA res growth rates'!AD14)</f>
        <v>1297470147859.8621</v>
      </c>
      <c r="AK18">
        <f>AJ18*(1+'CA res growth rates'!AE14)</f>
        <v>1302817458086.2603</v>
      </c>
      <c r="AL18">
        <f>AK18*(1+'CA res growth rates'!AF14)</f>
        <v>1307833700720.0654</v>
      </c>
      <c r="AM18">
        <f>AL18*(1+'CA res growth rates'!AG14)</f>
        <v>1312508441879.2542</v>
      </c>
      <c r="AN18">
        <f>AM18*(1+'CA res growth rates'!AH14)</f>
        <v>1316808483836.6079</v>
      </c>
      <c r="AO18">
        <f>AN18*(1+'CA res growth rates'!AI14)</f>
        <v>1320750606847.7869</v>
      </c>
      <c r="AP18">
        <f>AO18*(1+'CA res growth rates'!AJ14)</f>
        <v>1324395663514.6431</v>
      </c>
      <c r="AQ18">
        <f>AP18*(1+'CA res growth rates'!AK14)</f>
        <v>1327720869826.771</v>
      </c>
      <c r="AR18">
        <f>AQ18*(1+'CA res growth rates'!AL14)</f>
        <v>1330601896261.6357</v>
      </c>
    </row>
    <row r="19" spans="1:44" x14ac:dyDescent="0.35">
      <c r="B19" s="1"/>
    </row>
    <row r="20" spans="1:44" x14ac:dyDescent="0.35">
      <c r="B20" s="1" t="s">
        <v>381</v>
      </c>
      <c r="C20" s="60">
        <v>1000000000000</v>
      </c>
      <c r="I20" t="s">
        <v>420</v>
      </c>
      <c r="J20" t="s">
        <v>480</v>
      </c>
    </row>
    <row r="21" spans="1:44" x14ac:dyDescent="0.35">
      <c r="B21" s="1"/>
      <c r="I21" s="1">
        <v>2015</v>
      </c>
      <c r="J21" s="1">
        <v>2016</v>
      </c>
      <c r="K21" s="1">
        <v>2017</v>
      </c>
      <c r="L21" s="1">
        <v>2018</v>
      </c>
      <c r="M21" s="1">
        <v>2019</v>
      </c>
      <c r="N21" s="1">
        <v>2020</v>
      </c>
      <c r="O21" s="1">
        <v>2021</v>
      </c>
      <c r="P21" s="1">
        <v>2022</v>
      </c>
      <c r="Q21" s="1">
        <v>2023</v>
      </c>
      <c r="R21" s="1">
        <v>2024</v>
      </c>
      <c r="S21" s="1">
        <v>2025</v>
      </c>
      <c r="T21" s="1">
        <v>2026</v>
      </c>
      <c r="U21" s="1">
        <v>2027</v>
      </c>
      <c r="V21" s="1">
        <v>2028</v>
      </c>
      <c r="W21" s="1">
        <v>2029</v>
      </c>
      <c r="X21" s="1">
        <v>2030</v>
      </c>
      <c r="Y21" s="1">
        <v>2031</v>
      </c>
      <c r="Z21" s="1">
        <v>2032</v>
      </c>
      <c r="AA21" s="1">
        <v>2033</v>
      </c>
      <c r="AB21" s="1">
        <v>2034</v>
      </c>
      <c r="AC21" s="1">
        <v>2035</v>
      </c>
      <c r="AD21" s="1">
        <v>2036</v>
      </c>
      <c r="AE21" s="1">
        <v>2037</v>
      </c>
      <c r="AF21" s="1">
        <v>2038</v>
      </c>
      <c r="AG21" s="1">
        <v>2039</v>
      </c>
      <c r="AH21" s="1">
        <v>2040</v>
      </c>
      <c r="AI21" s="1">
        <v>2041</v>
      </c>
      <c r="AJ21" s="1">
        <v>2042</v>
      </c>
      <c r="AK21" s="1">
        <v>2043</v>
      </c>
      <c r="AL21" s="1">
        <v>2044</v>
      </c>
      <c r="AM21" s="1">
        <v>2045</v>
      </c>
      <c r="AN21" s="1">
        <v>2046</v>
      </c>
      <c r="AO21" s="1">
        <v>2047</v>
      </c>
      <c r="AP21" s="1">
        <v>2048</v>
      </c>
      <c r="AQ21" s="1">
        <v>2049</v>
      </c>
      <c r="AR21" s="1">
        <v>2050</v>
      </c>
    </row>
    <row r="22" spans="1:44" x14ac:dyDescent="0.35">
      <c r="B22" s="1"/>
      <c r="H22" s="1" t="s">
        <v>108</v>
      </c>
      <c r="I22">
        <f>I4*'US res heating&amp;cooling'!$B$92*$I$5</f>
        <v>12359397723994.205</v>
      </c>
      <c r="J22">
        <f>J4*'US res heating&amp;cooling'!$B$92*$I$5</f>
        <v>12821891110162.779</v>
      </c>
      <c r="K22">
        <f>K4*'US res heating&amp;cooling'!$B$92*$I$5</f>
        <v>14366815825662.055</v>
      </c>
      <c r="L22">
        <f>L4*'US res heating&amp;cooling'!$B$92*$I$5</f>
        <v>13618954179942.658</v>
      </c>
      <c r="M22">
        <f>L22*(1+'CA res growth rates'!G27)</f>
        <v>13577403932735.678</v>
      </c>
      <c r="N22">
        <f>M22*(1+'CA res growth rates'!H27)</f>
        <v>13540831110807.957</v>
      </c>
      <c r="O22">
        <f>N22*(1+'CA res growth rates'!I27)</f>
        <v>13509510699367.26</v>
      </c>
      <c r="P22">
        <f>O22*(1+'CA res growth rates'!J27)</f>
        <v>13482353689700.375</v>
      </c>
      <c r="Q22">
        <f>P22*(1+'CA res growth rates'!K27)</f>
        <v>13469169135325.949</v>
      </c>
      <c r="R22">
        <f>Q22*(1+'CA res growth rates'!L27)</f>
        <v>13457877532119.459</v>
      </c>
      <c r="S22">
        <f>R22*(1+'CA res growth rates'!M27)</f>
        <v>13500352725736.555</v>
      </c>
      <c r="T22">
        <f>S22*(1+'CA res growth rates'!N27)</f>
        <v>13534936599670.701</v>
      </c>
      <c r="U22">
        <f>T22*(1+'CA res growth rates'!O27)</f>
        <v>13558375600124.092</v>
      </c>
      <c r="V22">
        <f>U22*(1+'CA res growth rates'!P27)</f>
        <v>13562609363839.729</v>
      </c>
      <c r="W22">
        <f>V22*(1+'CA res growth rates'!Q27)</f>
        <v>13541801941836.416</v>
      </c>
      <c r="X22">
        <f>W22*(1+'CA res growth rates'!R27)</f>
        <v>13494711826324.068</v>
      </c>
      <c r="Y22">
        <f>X22*(1+'CA res growth rates'!S27)</f>
        <v>13418058560052.438</v>
      </c>
      <c r="Z22">
        <f>Y22*(1+'CA res growth rates'!T27)</f>
        <v>13315815577106.906</v>
      </c>
      <c r="AA22">
        <f>Z22*(1+'CA res growth rates'!U27)</f>
        <v>13185838139043.797</v>
      </c>
      <c r="AB22">
        <f>AA22*(1+'CA res growth rates'!V27)</f>
        <v>13027078176015.988</v>
      </c>
      <c r="AC22">
        <f>AB22*(1+'CA res growth rates'!W27)</f>
        <v>12846430077429.424</v>
      </c>
      <c r="AD22">
        <f>AC22*(1+'CA res growth rates'!X27)</f>
        <v>12647360044728.998</v>
      </c>
      <c r="AE22">
        <f>AD22*(1+'CA res growth rates'!Y27)</f>
        <v>12437315777848.57</v>
      </c>
      <c r="AF22">
        <f>AE22*(1+'CA res growth rates'!Z27)</f>
        <v>12222672322740.443</v>
      </c>
      <c r="AG22">
        <f>AF22*(1+'CA res growth rates'!AA27)</f>
        <v>12007967724953.303</v>
      </c>
      <c r="AH22">
        <f>AG22*(1+'CA res growth rates'!AB27)</f>
        <v>11797890430099.67</v>
      </c>
      <c r="AI22">
        <f>AH22*(1+'CA res growth rates'!AC27)</f>
        <v>11596462339189.074</v>
      </c>
      <c r="AJ22">
        <f>AI22*(1+'CA res growth rates'!AD27)</f>
        <v>11406889731736.143</v>
      </c>
      <c r="AK22">
        <f>AJ22*(1+'CA res growth rates'!AE27)</f>
        <v>11231017119720.664</v>
      </c>
      <c r="AL22">
        <f>AK22*(1+'CA res growth rates'!AF27)</f>
        <v>11070269976094.574</v>
      </c>
      <c r="AM22">
        <f>AL22*(1+'CA res growth rates'!AG27)</f>
        <v>10925256626006.602</v>
      </c>
      <c r="AN22">
        <f>AM22*(1+'CA res growth rates'!AH27)</f>
        <v>10796547531854.818</v>
      </c>
      <c r="AO22">
        <f>AN22*(1+'CA res growth rates'!AI27)</f>
        <v>10684007465081.496</v>
      </c>
      <c r="AP22">
        <f>AO22*(1+'CA res growth rates'!AJ27)</f>
        <v>10587282182199.615</v>
      </c>
      <c r="AQ22">
        <f>AP22*(1+'CA res growth rates'!AK27)</f>
        <v>10505534815881.035</v>
      </c>
      <c r="AR22">
        <f>AQ22*(1+'CA res growth rates'!AL27)</f>
        <v>10437362147058.545</v>
      </c>
    </row>
    <row r="23" spans="1:44" x14ac:dyDescent="0.35">
      <c r="H23" s="1" t="s">
        <v>109</v>
      </c>
      <c r="I23">
        <v>0</v>
      </c>
      <c r="J23">
        <v>0</v>
      </c>
      <c r="K23">
        <v>0</v>
      </c>
      <c r="L23">
        <v>0</v>
      </c>
    </row>
    <row r="24" spans="1:44" x14ac:dyDescent="0.35">
      <c r="H24" s="1" t="s">
        <v>110</v>
      </c>
      <c r="I24">
        <v>0</v>
      </c>
      <c r="J24">
        <v>0</v>
      </c>
      <c r="K24">
        <v>0</v>
      </c>
      <c r="L24">
        <v>0</v>
      </c>
      <c r="M24" cm="1">
        <f t="array" ref="M24">TREND(I$24:L$24,I$21:L$21,M$21,1)</f>
        <v>0</v>
      </c>
      <c r="N24" cm="1">
        <f t="array" ref="N24">TREND(J$24:M$24,J$21:M$21,N$21,1)</f>
        <v>0</v>
      </c>
      <c r="O24" cm="1">
        <f t="array" ref="O24">TREND(K$24:N$24,K$21:N$21,O$21,1)</f>
        <v>0</v>
      </c>
      <c r="P24" cm="1">
        <f t="array" ref="P24">TREND(L$24:O$24,L$21:O$21,P$21,1)</f>
        <v>0</v>
      </c>
      <c r="Q24" cm="1">
        <f t="array" ref="Q24">TREND(M$24:P$24,M$21:P$21,Q$21,1)</f>
        <v>0</v>
      </c>
      <c r="R24" cm="1">
        <f t="array" ref="R24">TREND(N$24:Q$24,N$21:Q$21,R$21,1)</f>
        <v>0</v>
      </c>
      <c r="S24" cm="1">
        <f t="array" ref="S24">TREND(O$24:R$24,O$21:R$21,S$21,1)</f>
        <v>0</v>
      </c>
      <c r="T24" cm="1">
        <f t="array" ref="T24">TREND(P$24:S$24,P$21:S$21,T$21,1)</f>
        <v>0</v>
      </c>
      <c r="U24" cm="1">
        <f t="array" ref="U24">TREND(Q$24:T$24,Q$21:T$21,U$21,1)</f>
        <v>0</v>
      </c>
      <c r="V24" cm="1">
        <f t="array" ref="V24">TREND(R$24:U$24,R$21:U$21,V$21,1)</f>
        <v>0</v>
      </c>
      <c r="W24" cm="1">
        <f t="array" ref="W24">TREND(S$24:V$24,S$21:V$21,W$21,1)</f>
        <v>0</v>
      </c>
      <c r="X24" cm="1">
        <f t="array" ref="X24">TREND(T$24:W$24,T$21:W$21,X$21,1)</f>
        <v>0</v>
      </c>
      <c r="Y24" cm="1">
        <f t="array" ref="Y24">TREND(U$24:X$24,U$21:X$21,Y$21,1)</f>
        <v>0</v>
      </c>
      <c r="Z24" cm="1">
        <f t="array" ref="Z24">TREND(V$24:Y$24,V$21:Y$21,Z$21,1)</f>
        <v>0</v>
      </c>
      <c r="AA24" cm="1">
        <f t="array" ref="AA24">TREND(W$24:Z$24,W$21:Z$21,AA$21,1)</f>
        <v>0</v>
      </c>
      <c r="AB24" cm="1">
        <f t="array" ref="AB24">TREND(X$24:AA$24,X$21:AA$21,AB$21,1)</f>
        <v>0</v>
      </c>
      <c r="AC24" cm="1">
        <f t="array" ref="AC24">TREND(Y$24:AB$24,Y$21:AB$21,AC$21,1)</f>
        <v>0</v>
      </c>
      <c r="AD24" cm="1">
        <f t="array" ref="AD24">TREND(Z$24:AC$24,Z$21:AC$21,AD$21,1)</f>
        <v>0</v>
      </c>
      <c r="AE24" cm="1">
        <f t="array" ref="AE24">TREND(AA$24:AD$24,AA$21:AD$21,AE$21,1)</f>
        <v>0</v>
      </c>
      <c r="AF24" cm="1">
        <f t="array" ref="AF24">TREND(AB$24:AE$24,AB$21:AE$21,AF$21,1)</f>
        <v>0</v>
      </c>
      <c r="AG24" cm="1">
        <f t="array" ref="AG24">TREND(AC$24:AF$24,AC$21:AF$21,AG$21,1)</f>
        <v>0</v>
      </c>
      <c r="AH24" cm="1">
        <f t="array" ref="AH24">TREND(AD$24:AG$24,AD$21:AG$21,AH$21,1)</f>
        <v>0</v>
      </c>
      <c r="AI24" cm="1">
        <f t="array" ref="AI24">TREND(AE$24:AH$24,AE$21:AH$21,AI$21,1)</f>
        <v>0</v>
      </c>
      <c r="AJ24" cm="1">
        <f t="array" ref="AJ24">TREND(AF$24:AI$24,AF$21:AI$21,AJ$21,1)</f>
        <v>0</v>
      </c>
      <c r="AK24" cm="1">
        <f t="array" ref="AK24">TREND(AG$24:AJ$24,AG$21:AJ$21,AK$21,1)</f>
        <v>0</v>
      </c>
      <c r="AL24" cm="1">
        <f t="array" ref="AL24">TREND(AH$24:AK$24,AH$21:AK$21,AL$21,1)</f>
        <v>0</v>
      </c>
      <c r="AM24" cm="1">
        <f t="array" ref="AM24">TREND(AI$24:AL$24,AI$21:AL$21,AM$21,1)</f>
        <v>0</v>
      </c>
      <c r="AN24" cm="1">
        <f t="array" ref="AN24">TREND(AJ$24:AM$24,AJ$21:AM$21,AN$21,1)</f>
        <v>0</v>
      </c>
      <c r="AO24" cm="1">
        <f t="array" ref="AO24">TREND(AK$24:AN$24,AK$21:AN$21,AO$21,1)</f>
        <v>0</v>
      </c>
      <c r="AP24" cm="1">
        <f t="array" ref="AP24">TREND(AL$24:AO$24,AL$21:AO$21,AP$21,1)</f>
        <v>0</v>
      </c>
      <c r="AQ24" cm="1">
        <f t="array" ref="AQ24">TREND(AM$24:AP$24,AM$21:AP$21,AQ$21,1)</f>
        <v>0</v>
      </c>
      <c r="AR24" cm="1">
        <f t="array" ref="AR24">TREND(AN$24:AQ$24,AN$21:AQ$21,AR$21,1)</f>
        <v>0</v>
      </c>
    </row>
    <row r="25" spans="1:44" x14ac:dyDescent="0.35">
      <c r="A25" s="6" t="s">
        <v>380</v>
      </c>
      <c r="H25" s="1" t="s">
        <v>111</v>
      </c>
      <c r="I25">
        <v>0</v>
      </c>
      <c r="J25">
        <v>0</v>
      </c>
      <c r="K25">
        <v>0</v>
      </c>
      <c r="L25">
        <v>0</v>
      </c>
    </row>
    <row r="26" spans="1:44" x14ac:dyDescent="0.35">
      <c r="A26" t="s">
        <v>427</v>
      </c>
      <c r="H26" s="1" t="s">
        <v>113</v>
      </c>
      <c r="I26">
        <v>0</v>
      </c>
      <c r="J26">
        <v>0</v>
      </c>
      <c r="K26">
        <v>0</v>
      </c>
      <c r="L26">
        <v>0</v>
      </c>
    </row>
    <row r="27" spans="1:44" x14ac:dyDescent="0.35">
      <c r="H27" s="1" t="s">
        <v>156</v>
      </c>
      <c r="I27">
        <v>0</v>
      </c>
      <c r="J27">
        <v>0</v>
      </c>
      <c r="K27">
        <v>0</v>
      </c>
      <c r="L27">
        <v>0</v>
      </c>
    </row>
    <row r="29" spans="1:44" x14ac:dyDescent="0.35">
      <c r="I29" s="11" t="s">
        <v>383</v>
      </c>
      <c r="J29" s="11"/>
      <c r="K29" s="41">
        <v>0.06</v>
      </c>
    </row>
    <row r="30" spans="1:44" x14ac:dyDescent="0.35">
      <c r="I30" s="1">
        <v>2015</v>
      </c>
      <c r="J30" s="1">
        <v>2016</v>
      </c>
      <c r="K30" s="1">
        <v>2017</v>
      </c>
      <c r="L30" s="1">
        <v>2018</v>
      </c>
      <c r="M30" s="1">
        <v>2019</v>
      </c>
      <c r="N30" s="1">
        <v>2020</v>
      </c>
      <c r="O30" s="1">
        <v>2021</v>
      </c>
      <c r="P30" s="1">
        <v>2022</v>
      </c>
      <c r="Q30" s="1">
        <v>2023</v>
      </c>
      <c r="R30" s="1">
        <v>2024</v>
      </c>
      <c r="S30" s="1">
        <v>2025</v>
      </c>
      <c r="T30" s="1">
        <v>2026</v>
      </c>
      <c r="U30" s="1">
        <v>2027</v>
      </c>
      <c r="V30" s="1">
        <v>2028</v>
      </c>
      <c r="W30" s="1">
        <v>2029</v>
      </c>
      <c r="X30" s="1">
        <v>2030</v>
      </c>
      <c r="Y30" s="1">
        <v>2031</v>
      </c>
      <c r="Z30" s="1">
        <v>2032</v>
      </c>
      <c r="AA30" s="1">
        <v>2033</v>
      </c>
      <c r="AB30" s="1">
        <v>2034</v>
      </c>
      <c r="AC30" s="1">
        <v>2035</v>
      </c>
      <c r="AD30" s="1">
        <v>2036</v>
      </c>
      <c r="AE30" s="1">
        <v>2037</v>
      </c>
      <c r="AF30" s="1">
        <v>2038</v>
      </c>
      <c r="AG30" s="1">
        <v>2039</v>
      </c>
      <c r="AH30" s="1">
        <v>2040</v>
      </c>
      <c r="AI30" s="1">
        <v>2041</v>
      </c>
      <c r="AJ30" s="1">
        <v>2042</v>
      </c>
      <c r="AK30" s="1">
        <v>2043</v>
      </c>
      <c r="AL30" s="1">
        <v>2044</v>
      </c>
      <c r="AM30" s="1">
        <v>2045</v>
      </c>
      <c r="AN30" s="1">
        <v>2046</v>
      </c>
      <c r="AO30" s="1">
        <v>2047</v>
      </c>
      <c r="AP30" s="1">
        <v>2048</v>
      </c>
      <c r="AQ30" s="1">
        <v>2049</v>
      </c>
      <c r="AR30" s="1">
        <v>2050</v>
      </c>
    </row>
    <row r="31" spans="1:44" x14ac:dyDescent="0.35">
      <c r="H31" s="1" t="s">
        <v>108</v>
      </c>
      <c r="I31">
        <f>C4*$K$29</f>
        <v>3738000000000</v>
      </c>
      <c r="J31">
        <f t="shared" ref="J31:L31" si="13">D4*$K$29</f>
        <v>3804000000000</v>
      </c>
      <c r="K31">
        <f t="shared" si="13"/>
        <v>4110000000000</v>
      </c>
      <c r="L31">
        <f t="shared" si="13"/>
        <v>3875999999999.9995</v>
      </c>
      <c r="M31" cm="1">
        <f t="array" ref="M31">TREND(I$31:L$31,I$30:L$30,M$30,1)</f>
        <v>4062000000000</v>
      </c>
      <c r="N31" cm="1">
        <f t="array" ref="N31">TREND(J$31:M$31,J$30:M$30,N$30,1)</f>
        <v>4098000000000</v>
      </c>
      <c r="O31" cm="1">
        <f t="array" ref="O31">TREND(K$31:N$31,K$30:N$30,O$30,1)</f>
        <v>4074000000000</v>
      </c>
      <c r="P31" cm="1">
        <f t="array" ref="P31">TREND(L$31:O$31,L$30:O$30,P$30,1)</f>
        <v>4185000000000</v>
      </c>
      <c r="Q31" cm="1">
        <f t="array" ref="Q31">TREND(M$31:P$31,M$30:P$30,Q$30,1)</f>
        <v>4191000000000</v>
      </c>
      <c r="R31" cm="1">
        <f t="array" ref="R31">TREND(N$31:Q$31,N$30:Q$30,R$30,1)</f>
        <v>4234500000000</v>
      </c>
      <c r="S31" cm="1">
        <f t="array" ref="S31">TREND(O$31:R$31,O$30:R$30,S$30,1)</f>
        <v>4293000000000</v>
      </c>
      <c r="T31" cm="1">
        <f t="array" ref="T31">TREND(P$31:S$31,P$30:S$30,T$30,1)</f>
        <v>4317750000000</v>
      </c>
      <c r="U31" cm="1">
        <f t="array" ref="U31">TREND(Q$31:T$31,Q$30:T$30,U$30,1)</f>
        <v>4368750000000</v>
      </c>
      <c r="V31" cm="1">
        <f t="array" ref="V31">TREND(R$31:U$31,R$30:U$30,V$30,1)</f>
        <v>4410375000000</v>
      </c>
      <c r="W31" cm="1">
        <f t="array" ref="W31">TREND(S$31:V$31,S$30:V$30,W$30,1)</f>
        <v>4448250000000</v>
      </c>
      <c r="X31" cm="1">
        <f t="array" ref="X31">TREND(T$31:W$31,T$30:W$30,X$30,1)</f>
        <v>4494562500000</v>
      </c>
      <c r="Y31" cm="1">
        <f t="array" ref="Y31">TREND(U$31:X$31,U$30:X$30,Y$30,1)</f>
        <v>4534312500000</v>
      </c>
      <c r="Z31" cm="1">
        <f t="array" ref="Z31">TREND(V$31:Y$31,V$30:Y$30,Z$30,1)</f>
        <v>4576406250000</v>
      </c>
      <c r="AA31" cm="1">
        <f t="array" ref="AA31">TREND(W$31:Z$31,W$30:Z$30,AA$30,1)</f>
        <v>4619437500000</v>
      </c>
      <c r="AB31" cm="1">
        <f t="array" ref="AB31">TREND(X$31:AA$31,X$30:AA$30,AB$30,1)</f>
        <v>4660359375000</v>
      </c>
      <c r="AC31" cm="1">
        <f t="array" ref="AC31">TREND(Y$31:AB$31,Y$30:AB$30,AC$30,1)</f>
        <v>4702921875000</v>
      </c>
      <c r="AD31" cm="1">
        <f t="array" ref="AD31">TREND(Z$31:AC$31,Z$30:AC$30,AD$30,1)</f>
        <v>4744898437500</v>
      </c>
      <c r="AE31" cm="1">
        <f t="array" ref="AE31">TREND(AA$31:AD$31,AA$30:AD$30,AE$30,1)</f>
        <v>4786640625000</v>
      </c>
      <c r="AF31" cm="1">
        <f t="array" ref="AF31">TREND(AB$31:AE$31,AB$30:AE$30,AF$30,1)</f>
        <v>4828910156250</v>
      </c>
      <c r="AG31" cm="1">
        <f t="array" ref="AG31">TREND(AC$31:AF$31,AC$30:AF$30,AG$30,1)</f>
        <v>4870769531250</v>
      </c>
      <c r="AH31" cm="1">
        <f t="array" ref="AH31">TREND(AD$31:AG$31,AD$30:AG$30,AH$30,1)</f>
        <v>4912775390625</v>
      </c>
      <c r="AI31" cm="1">
        <f t="array" ref="AI31">TREND(AE$31:AH$31,AE$30:AH$30,AI$30,1)</f>
        <v>4954839843750</v>
      </c>
      <c r="AJ31" cm="1">
        <f t="array" ref="AJ31">TREND(AF$31:AI$31,AF$30:AI$30,AJ$30,1)</f>
        <v>4996772460937.5</v>
      </c>
      <c r="AK31" cm="1">
        <f t="array" ref="AK31">TREND(AG$31:AJ$31,AG$30:AJ$30,AK$30,1)</f>
        <v>5038807617187.5</v>
      </c>
      <c r="AL31" cm="1">
        <f t="array" ref="AL31">TREND(AH$31:AK$31,AH$30:AK$30,AL$30,1)</f>
        <v>5080806152343.75</v>
      </c>
      <c r="AM31" cm="1">
        <f t="array" ref="AM31">TREND(AI$31:AL$31,AI$30:AL$30,AM$30,1)</f>
        <v>5122790039062.5</v>
      </c>
      <c r="AN31" cm="1">
        <f t="array" ref="AN31">TREND(AJ$31:AM$31,AJ$30:AM$30,AN$30,1)</f>
        <v>5164806884765.625</v>
      </c>
      <c r="AO31" cm="1">
        <f t="array" ref="AO31">TREND(AK$31:AN$31,AK$30:AN$30,AO$30,1)</f>
        <v>5206798095703.125</v>
      </c>
      <c r="AP31" cm="1">
        <f t="array" ref="AP31">TREND(AL$31:AO$31,AL$30:AO$30,AP$30,1)</f>
        <v>5248798461914.0625</v>
      </c>
      <c r="AQ31" cm="1">
        <f t="array" ref="AQ31">TREND(AM$31:AP$31,AM$30:AP$30,AQ$30,1)</f>
        <v>5290802490234.375</v>
      </c>
      <c r="AR31" cm="1">
        <f t="array" ref="AR31">TREND(AN$31:AQ$31,AN$30:AQ$30,AR$30,1)</f>
        <v>5332798278808.5938</v>
      </c>
    </row>
    <row r="32" spans="1:44" x14ac:dyDescent="0.35">
      <c r="H32" s="1" t="s">
        <v>109</v>
      </c>
      <c r="I32">
        <f t="shared" ref="I32" si="14">C5*$K$29</f>
        <v>0</v>
      </c>
      <c r="J32">
        <f t="shared" ref="J32:M32" si="15">D5*$K$29</f>
        <v>0</v>
      </c>
      <c r="K32">
        <f t="shared" si="15"/>
        <v>0</v>
      </c>
      <c r="L32">
        <f t="shared" si="15"/>
        <v>0</v>
      </c>
      <c r="M32">
        <f t="shared" si="15"/>
        <v>0</v>
      </c>
    </row>
    <row r="33" spans="6:44" x14ac:dyDescent="0.35">
      <c r="H33" s="1" t="s">
        <v>110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6:44" x14ac:dyDescent="0.35">
      <c r="H34" s="1" t="s">
        <v>111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6:44" x14ac:dyDescent="0.35">
      <c r="H35" s="1" t="s">
        <v>113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6:44" x14ac:dyDescent="0.35">
      <c r="H36" s="1" t="s">
        <v>156</v>
      </c>
      <c r="I36">
        <v>0</v>
      </c>
      <c r="J36">
        <v>0</v>
      </c>
      <c r="K36">
        <v>0</v>
      </c>
      <c r="L36">
        <v>0</v>
      </c>
      <c r="M36">
        <v>0</v>
      </c>
    </row>
    <row r="38" spans="6:44" x14ac:dyDescent="0.35">
      <c r="I38" t="s">
        <v>384</v>
      </c>
      <c r="K38" s="41">
        <f>(0.04+0.03+0.05+0.3)</f>
        <v>0.42</v>
      </c>
      <c r="M38" t="s">
        <v>404</v>
      </c>
    </row>
    <row r="39" spans="6:44" x14ac:dyDescent="0.35">
      <c r="I39" s="1">
        <v>2015</v>
      </c>
      <c r="J39" s="1">
        <v>2016</v>
      </c>
      <c r="K39" s="1">
        <v>2017</v>
      </c>
      <c r="L39" s="1">
        <v>2018</v>
      </c>
      <c r="M39" s="1">
        <v>2019</v>
      </c>
      <c r="N39" s="1">
        <v>2020</v>
      </c>
      <c r="O39" s="1">
        <v>2021</v>
      </c>
      <c r="P39" s="1">
        <v>2022</v>
      </c>
      <c r="Q39" s="1">
        <v>2023</v>
      </c>
      <c r="R39" s="1">
        <v>2024</v>
      </c>
      <c r="S39" s="1">
        <v>2025</v>
      </c>
      <c r="T39" s="1">
        <v>2026</v>
      </c>
      <c r="U39" s="1">
        <v>2027</v>
      </c>
      <c r="V39" s="1">
        <v>2028</v>
      </c>
      <c r="W39" s="1">
        <v>2029</v>
      </c>
      <c r="X39" s="1">
        <v>2030</v>
      </c>
      <c r="Y39" s="1">
        <v>2031</v>
      </c>
      <c r="Z39" s="1">
        <v>2032</v>
      </c>
      <c r="AA39" s="1">
        <v>2033</v>
      </c>
      <c r="AB39" s="1">
        <v>2034</v>
      </c>
      <c r="AC39" s="1">
        <v>2035</v>
      </c>
      <c r="AD39" s="1">
        <v>2036</v>
      </c>
      <c r="AE39" s="1">
        <v>2037</v>
      </c>
      <c r="AF39" s="1">
        <v>2038</v>
      </c>
      <c r="AG39" s="1">
        <v>2039</v>
      </c>
      <c r="AH39" s="1">
        <v>2040</v>
      </c>
      <c r="AI39" s="1">
        <v>2041</v>
      </c>
      <c r="AJ39" s="1">
        <v>2042</v>
      </c>
      <c r="AK39" s="1">
        <v>2043</v>
      </c>
      <c r="AL39" s="1">
        <v>2044</v>
      </c>
      <c r="AM39" s="1">
        <v>2045</v>
      </c>
      <c r="AN39" s="1">
        <v>2046</v>
      </c>
      <c r="AO39" s="1">
        <v>2047</v>
      </c>
      <c r="AP39" s="1">
        <v>2048</v>
      </c>
      <c r="AQ39" s="1">
        <v>2049</v>
      </c>
      <c r="AR39" s="1">
        <v>2050</v>
      </c>
    </row>
    <row r="40" spans="6:44" x14ac:dyDescent="0.35">
      <c r="H40" t="s">
        <v>441</v>
      </c>
      <c r="I40" s="7">
        <f>$K$38*C10</f>
        <v>52752000000000</v>
      </c>
      <c r="J40" s="7">
        <f t="shared" ref="J40:L40" si="16">$K$38*D10</f>
        <v>54726000000000</v>
      </c>
      <c r="K40" s="7">
        <f t="shared" si="16"/>
        <v>61320000000000</v>
      </c>
      <c r="L40" s="7">
        <f t="shared" si="16"/>
        <v>58128000000000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6:44" x14ac:dyDescent="0.35">
      <c r="F41" t="s">
        <v>454</v>
      </c>
      <c r="H41" t="s">
        <v>455</v>
      </c>
      <c r="I41" s="44">
        <f>'US res appliances&amp;other'!C24</f>
        <v>0.51562217206505501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6:44" x14ac:dyDescent="0.35">
      <c r="H42" t="s">
        <v>435</v>
      </c>
      <c r="I42" s="44">
        <f>'US res appliances&amp;other'!C26</f>
        <v>0.46170768110754817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6:44" x14ac:dyDescent="0.35">
      <c r="H43" t="s">
        <v>456</v>
      </c>
      <c r="I43" s="44">
        <f>'US res appliances&amp;other'!C27</f>
        <v>2.2670146827396848E-2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6:44" x14ac:dyDescent="0.35"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6:44" x14ac:dyDescent="0.35">
      <c r="H45" s="1" t="s">
        <v>108</v>
      </c>
      <c r="I45">
        <f>I40*$I$41</f>
        <v>27200100820775.781</v>
      </c>
      <c r="J45">
        <f>J40*$I$41</f>
        <v>28217938988432.199</v>
      </c>
      <c r="K45">
        <f t="shared" ref="K45:L45" si="17">K40*$I$41</f>
        <v>31617951591029.172</v>
      </c>
      <c r="L45">
        <f t="shared" si="17"/>
        <v>29972085617797.516</v>
      </c>
      <c r="M45">
        <f>L45*(1+'CA res growth rates'!G44)</f>
        <v>29844097304375.961</v>
      </c>
      <c r="N45">
        <f>M45*(1+'CA res growth rates'!H44)</f>
        <v>29690027478944.977</v>
      </c>
      <c r="O45">
        <f>N45*(1+'CA res growth rates'!I44)</f>
        <v>29538970679226.965</v>
      </c>
      <c r="P45">
        <f>O45*(1+'CA res growth rates'!J44)</f>
        <v>29366014964916.535</v>
      </c>
      <c r="Q45">
        <f>P45*(1+'CA res growth rates'!K44)</f>
        <v>29205720079445.164</v>
      </c>
      <c r="R45">
        <f>Q45*(1+'CA res growth rates'!L44)</f>
        <v>29044298793085.855</v>
      </c>
      <c r="S45">
        <f>R45*(1+'CA res growth rates'!M44)</f>
        <v>28879892640885.363</v>
      </c>
      <c r="T45">
        <f>S45*(1+'CA res growth rates'!N44)</f>
        <v>28711418166032.473</v>
      </c>
      <c r="U45">
        <f>T45*(1+'CA res growth rates'!O44)</f>
        <v>28542827433341.445</v>
      </c>
      <c r="V45">
        <f>U45*(1+'CA res growth rates'!P44)</f>
        <v>28371522402848.938</v>
      </c>
      <c r="W45">
        <f>V45*(1+'CA res growth rates'!Q44)</f>
        <v>28193154161628.137</v>
      </c>
      <c r="X45">
        <f>W45*(1+'CA res growth rates'!R44)</f>
        <v>28018527496397.254</v>
      </c>
      <c r="Y45">
        <f>X45*(1+'CA res growth rates'!S44)</f>
        <v>27847397456885.098</v>
      </c>
      <c r="Z45">
        <f>Y45*(1+'CA res growth rates'!T44)</f>
        <v>27696883812896.063</v>
      </c>
      <c r="AA45">
        <f>Z45*(1+'CA res growth rates'!U44)</f>
        <v>27565209681703.457</v>
      </c>
      <c r="AB45">
        <f>AA45*(1+'CA res growth rates'!V44)</f>
        <v>27435597708841.113</v>
      </c>
      <c r="AC45">
        <f>AB45*(1+'CA res growth rates'!W44)</f>
        <v>27316211105224.059</v>
      </c>
      <c r="AD45">
        <f>AC45*(1+'CA res growth rates'!X44)</f>
        <v>27202110984520.012</v>
      </c>
      <c r="AE45">
        <f>AD45*(1+'CA res growth rates'!Y44)</f>
        <v>27101194619588.82</v>
      </c>
      <c r="AF45">
        <f>AE45*(1+'CA res growth rates'!Z44)</f>
        <v>27015647927503.152</v>
      </c>
      <c r="AG45">
        <f>AF45*(1+'CA res growth rates'!AA44)</f>
        <v>26940215495447.074</v>
      </c>
      <c r="AH45">
        <f>AG45*(1+'CA res growth rates'!AB44)</f>
        <v>26873434763788.031</v>
      </c>
      <c r="AI45">
        <f>AH45*(1+'CA res growth rates'!AC44)</f>
        <v>26819972387539.129</v>
      </c>
      <c r="AJ45">
        <f>AI45*(1+'CA res growth rates'!AD44)</f>
        <v>26778487934898.688</v>
      </c>
      <c r="AK45">
        <f>AJ45*(1+'CA res growth rates'!AE44)</f>
        <v>26748937149419.238</v>
      </c>
      <c r="AL45">
        <f>AK45*(1+'CA res growth rates'!AF44)</f>
        <v>26731130333488.41</v>
      </c>
      <c r="AM45">
        <f>AL45*(1+'CA res growth rates'!AG44)</f>
        <v>26724114383771.82</v>
      </c>
      <c r="AN45">
        <f>AM45*(1+'CA res growth rates'!AH44)</f>
        <v>26726653520252.656</v>
      </c>
      <c r="AO45">
        <f>AN45*(1+'CA res growth rates'!AI44)</f>
        <v>26738651316059.27</v>
      </c>
      <c r="AP45">
        <f>AO45*(1+'CA res growth rates'!AJ44)</f>
        <v>26759798004545.137</v>
      </c>
      <c r="AQ45">
        <f>AP45*(1+'CA res growth rates'!AK44)</f>
        <v>26788784256849.875</v>
      </c>
      <c r="AR45">
        <f>AQ45*(1+'CA res growth rates'!AL44)</f>
        <v>26822276281620.359</v>
      </c>
    </row>
    <row r="46" spans="6:44" x14ac:dyDescent="0.35">
      <c r="H46" s="1" t="s">
        <v>109</v>
      </c>
      <c r="I46">
        <f>$K$38*C5</f>
        <v>0</v>
      </c>
      <c r="J46">
        <f>$K$38*D5</f>
        <v>0</v>
      </c>
      <c r="K46">
        <f>$K$38*E5</f>
        <v>0</v>
      </c>
      <c r="L46">
        <f>$K$38*F5</f>
        <v>0</v>
      </c>
    </row>
    <row r="47" spans="6:44" x14ac:dyDescent="0.35">
      <c r="H47" s="1" t="s">
        <v>110</v>
      </c>
      <c r="I47">
        <f>I40*$I$42</f>
        <v>24356003593785.383</v>
      </c>
      <c r="J47">
        <f t="shared" ref="J47:L47" si="18">J40*$I$42</f>
        <v>25267414556291.68</v>
      </c>
      <c r="K47">
        <f t="shared" si="18"/>
        <v>28311915005514.855</v>
      </c>
      <c r="L47">
        <f t="shared" si="18"/>
        <v>26838144087419.559</v>
      </c>
      <c r="M47">
        <f>L47*(1+'CA res growth rates'!G46)</f>
        <v>26334191665336.469</v>
      </c>
      <c r="N47">
        <f>M47*(1+'CA res growth rates'!H46)</f>
        <v>25785246374231.652</v>
      </c>
      <c r="O47">
        <f>N47*(1+'CA res growth rates'!I46)</f>
        <v>25526072903449.035</v>
      </c>
      <c r="P47">
        <f>O47*(1+'CA res growth rates'!J46)</f>
        <v>25218962832078.645</v>
      </c>
      <c r="Q47">
        <f>P47*(1+'CA res growth rates'!K46)</f>
        <v>24912725300389.82</v>
      </c>
      <c r="R47">
        <f>Q47*(1+'CA res growth rates'!L46)</f>
        <v>24612457186667.473</v>
      </c>
      <c r="S47">
        <f>R47*(1+'CA res growth rates'!M46)</f>
        <v>24325552066516.699</v>
      </c>
      <c r="T47">
        <f>S47*(1+'CA res growth rates'!N46)</f>
        <v>24055010040820.07</v>
      </c>
      <c r="U47">
        <f>T47*(1+'CA res growth rates'!O46)</f>
        <v>23804898212560.762</v>
      </c>
      <c r="V47">
        <f>U47*(1+'CA res growth rates'!P46)</f>
        <v>23571999835530.191</v>
      </c>
      <c r="W47">
        <f>V47*(1+'CA res growth rates'!Q46)</f>
        <v>23350431210532.098</v>
      </c>
      <c r="X47">
        <f>W47*(1+'CA res growth rates'!R46)</f>
        <v>23147168936027.848</v>
      </c>
      <c r="Y47">
        <f>X47*(1+'CA res growth rates'!S46)</f>
        <v>22959999474453.023</v>
      </c>
      <c r="Z47">
        <f>Y47*(1+'CA res growth rates'!T46)</f>
        <v>22802597342178.371</v>
      </c>
      <c r="AA47">
        <f>Z47*(1+'CA res growth rates'!U46)</f>
        <v>22672506197976.875</v>
      </c>
      <c r="AB47">
        <f>AA47*(1+'CA res growth rates'!V46)</f>
        <v>22554368615359.063</v>
      </c>
      <c r="AC47">
        <f>AB47*(1+'CA res growth rates'!W46)</f>
        <v>22455072635083.703</v>
      </c>
      <c r="AD47">
        <f>AC47*(1+'CA res growth rates'!X46)</f>
        <v>22369659792257.484</v>
      </c>
      <c r="AE47">
        <f>AD47*(1+'CA res growth rates'!Y46)</f>
        <v>22304317024315.34</v>
      </c>
      <c r="AF47">
        <f>AE47*(1+'CA res growth rates'!Z46)</f>
        <v>22259616106393.605</v>
      </c>
      <c r="AG47">
        <f>AF47*(1+'CA res growth rates'!AA46)</f>
        <v>22229148519540.598</v>
      </c>
      <c r="AH47">
        <f>AG47*(1+'CA res growth rates'!AB46)</f>
        <v>22209407363826.555</v>
      </c>
      <c r="AI47">
        <f>AH47*(1+'CA res growth rates'!AC46)</f>
        <v>22202186921197.117</v>
      </c>
      <c r="AJ47">
        <f>AI47*(1+'CA res growth rates'!AD46)</f>
        <v>22203982469593.375</v>
      </c>
      <c r="AK47">
        <f>AJ47*(1+'CA res growth rates'!AE46)</f>
        <v>22212662243979.082</v>
      </c>
      <c r="AL47">
        <f>AK47*(1+'CA res growth rates'!AF46)</f>
        <v>22226308590338.965</v>
      </c>
      <c r="AM47">
        <f>AL47*(1+'CA res growth rates'!AG46)</f>
        <v>22242818872275.094</v>
      </c>
      <c r="AN47">
        <f>AM47*(1+'CA res growth rates'!AH46)</f>
        <v>22260340250235.473</v>
      </c>
      <c r="AO47">
        <f>AN47*(1+'CA res growth rates'!AI46)</f>
        <v>22278529503618.316</v>
      </c>
      <c r="AP47">
        <f>AO47*(1+'CA res growth rates'!AJ46)</f>
        <v>22297234352815.168</v>
      </c>
      <c r="AQ47">
        <f>AP47*(1+'CA res growth rates'!AK46)</f>
        <v>22315779832889.133</v>
      </c>
      <c r="AR47">
        <f>AQ47*(1+'CA res growth rates'!AL46)</f>
        <v>22331919255619.09</v>
      </c>
    </row>
    <row r="48" spans="6:44" x14ac:dyDescent="0.35">
      <c r="H48" s="1" t="s">
        <v>111</v>
      </c>
      <c r="I48">
        <f>I40*$I$43</f>
        <v>1195895585438.8386</v>
      </c>
      <c r="J48">
        <f t="shared" ref="J48:L48" si="19">J40*$I$43</f>
        <v>1240646455276.1199</v>
      </c>
      <c r="K48">
        <f t="shared" si="19"/>
        <v>1390133403455.9746</v>
      </c>
      <c r="L48">
        <f t="shared" si="19"/>
        <v>1317770294782.9241</v>
      </c>
      <c r="M48">
        <f>L48*(1+'CA res growth rates'!G47)</f>
        <v>1286996300333.9951</v>
      </c>
      <c r="N48">
        <f>M48*(1+'CA res growth rates'!H47)</f>
        <v>1255289814516.043</v>
      </c>
      <c r="O48">
        <f>N48*(1+'CA res growth rates'!I47)</f>
        <v>1243464288187.6868</v>
      </c>
      <c r="P48">
        <f>O48*(1+'CA res growth rates'!J47)</f>
        <v>1230317333190.7986</v>
      </c>
      <c r="Q48">
        <f>P48*(1+'CA res growth rates'!K47)</f>
        <v>1217719172883.9109</v>
      </c>
      <c r="R48">
        <f>Q48*(1+'CA res growth rates'!L47)</f>
        <v>1205595527485.511</v>
      </c>
      <c r="S48">
        <f>R48*(1+'CA res growth rates'!M47)</f>
        <v>1194162158150.6384</v>
      </c>
      <c r="T48">
        <f>S48*(1+'CA res growth rates'!N47)</f>
        <v>1183503480317.8381</v>
      </c>
      <c r="U48">
        <f>T48*(1+'CA res growth rates'!O47)</f>
        <v>1173787495112.146</v>
      </c>
      <c r="V48">
        <f>U48*(1+'CA res growth rates'!P47)</f>
        <v>1164839722078.2881</v>
      </c>
      <c r="W48">
        <f>V48*(1+'CA res growth rates'!Q47)</f>
        <v>1156364288492.6311</v>
      </c>
      <c r="X48">
        <f>W48*(1+'CA res growth rates'!R47)</f>
        <v>1148709160676.0686</v>
      </c>
      <c r="Y48">
        <f>X48*(1+'CA res growth rates'!S47)</f>
        <v>1141783615787.5227</v>
      </c>
      <c r="Z48">
        <f>Y48*(1+'CA res growth rates'!T47)</f>
        <v>1136299621265.9543</v>
      </c>
      <c r="AA48">
        <f>Z48*(1+'CA res growth rates'!U47)</f>
        <v>1132175201943.5271</v>
      </c>
      <c r="AB48">
        <f>AA48*(1+'CA res growth rates'!V47)</f>
        <v>1128711103554.0559</v>
      </c>
      <c r="AC48">
        <f>AB48*(1+'CA res growth rates'!W47)</f>
        <v>1126281171960.8511</v>
      </c>
      <c r="AD48">
        <f>AC48*(1+'CA res growth rates'!X47)</f>
        <v>1124665242978.1038</v>
      </c>
      <c r="AE48">
        <f>AD48*(1+'CA res growth rates'!Y47)</f>
        <v>1124179062189.6536</v>
      </c>
      <c r="AF48">
        <f>AE48*(1+'CA res growth rates'!Z47)</f>
        <v>1124840742475.8174</v>
      </c>
      <c r="AG48">
        <f>AF48*(1+'CA res growth rates'!AA47)</f>
        <v>1126318192770.4612</v>
      </c>
      <c r="AH48">
        <f>AG48*(1+'CA res growth rates'!AB47)</f>
        <v>1128410119362.5081</v>
      </c>
      <c r="AI48">
        <f>AH48*(1+'CA res growth rates'!AC47)</f>
        <v>1131170114062.374</v>
      </c>
      <c r="AJ48">
        <f>AI48*(1+'CA res growth rates'!AD47)</f>
        <v>1134394719459.0254</v>
      </c>
      <c r="AK48">
        <f>AJ48*(1+'CA res growth rates'!AE47)</f>
        <v>1137951517575.0698</v>
      </c>
      <c r="AL48">
        <f>AK48*(1+'CA res growth rates'!AF47)</f>
        <v>1141725171410.1611</v>
      </c>
      <c r="AM48">
        <f>AL48*(1+'CA res growth rates'!AG47)</f>
        <v>1145597317427.3096</v>
      </c>
      <c r="AN48">
        <f>AM48*(1+'CA res growth rates'!AH47)</f>
        <v>1149467990591.3264</v>
      </c>
      <c r="AO48">
        <f>AN48*(1+'CA res growth rates'!AI47)</f>
        <v>1153316174936.5955</v>
      </c>
      <c r="AP48">
        <f>AO48*(1+'CA res growth rates'!AJ47)</f>
        <v>1157132462119.333</v>
      </c>
      <c r="AQ48">
        <f>AP48*(1+'CA res growth rates'!AK47)</f>
        <v>1160883925738.1697</v>
      </c>
      <c r="AR48">
        <f>AQ48*(1+'CA res growth rates'!AL47)</f>
        <v>1164462161508.1001</v>
      </c>
    </row>
    <row r="49" spans="6:44" x14ac:dyDescent="0.35">
      <c r="H49" s="1" t="s">
        <v>113</v>
      </c>
      <c r="I49">
        <f>$K$38*C8</f>
        <v>0</v>
      </c>
      <c r="J49">
        <f>$K$38*D8</f>
        <v>0</v>
      </c>
      <c r="K49">
        <f>$K$38*E8</f>
        <v>0</v>
      </c>
      <c r="L49">
        <f>$K$38*F8</f>
        <v>0</v>
      </c>
    </row>
    <row r="50" spans="6:44" x14ac:dyDescent="0.35">
      <c r="H50" s="1" t="s">
        <v>156</v>
      </c>
      <c r="I50">
        <v>0</v>
      </c>
      <c r="J50">
        <v>0</v>
      </c>
      <c r="K50">
        <v>0</v>
      </c>
      <c r="L50">
        <v>0</v>
      </c>
    </row>
    <row r="52" spans="6:44" x14ac:dyDescent="0.35">
      <c r="I52" t="s">
        <v>405</v>
      </c>
      <c r="K52" s="41">
        <f>0.18</f>
        <v>0.18</v>
      </c>
    </row>
    <row r="53" spans="6:44" x14ac:dyDescent="0.35">
      <c r="I53" s="1">
        <v>2015</v>
      </c>
      <c r="J53" s="1">
        <v>2016</v>
      </c>
      <c r="K53" s="1">
        <v>2017</v>
      </c>
      <c r="L53" s="1">
        <v>2018</v>
      </c>
      <c r="M53" s="1">
        <v>2019</v>
      </c>
      <c r="N53" s="1">
        <v>2020</v>
      </c>
      <c r="O53" s="1">
        <v>2021</v>
      </c>
      <c r="P53" s="1">
        <v>2022</v>
      </c>
      <c r="Q53" s="1">
        <v>2023</v>
      </c>
      <c r="R53" s="1">
        <v>2024</v>
      </c>
      <c r="S53" s="1">
        <v>2025</v>
      </c>
      <c r="T53" s="1">
        <v>2026</v>
      </c>
      <c r="U53" s="1">
        <v>2027</v>
      </c>
      <c r="V53" s="1">
        <v>2028</v>
      </c>
      <c r="W53" s="1">
        <v>2029</v>
      </c>
      <c r="X53" s="1">
        <v>2030</v>
      </c>
      <c r="Y53" s="1">
        <v>2031</v>
      </c>
      <c r="Z53" s="1">
        <v>2032</v>
      </c>
      <c r="AA53" s="1">
        <v>2033</v>
      </c>
      <c r="AB53" s="1">
        <v>2034</v>
      </c>
      <c r="AC53" s="1">
        <v>2035</v>
      </c>
      <c r="AD53" s="1">
        <v>2036</v>
      </c>
      <c r="AE53" s="1">
        <v>2037</v>
      </c>
      <c r="AF53" s="1">
        <v>2038</v>
      </c>
      <c r="AG53" s="1">
        <v>2039</v>
      </c>
      <c r="AH53" s="1">
        <v>2040</v>
      </c>
      <c r="AI53" s="1">
        <v>2041</v>
      </c>
      <c r="AJ53" s="1">
        <v>2042</v>
      </c>
      <c r="AK53" s="1">
        <v>2043</v>
      </c>
      <c r="AL53" s="1">
        <v>2044</v>
      </c>
      <c r="AM53" s="1">
        <v>2045</v>
      </c>
      <c r="AN53" s="1">
        <v>2046</v>
      </c>
      <c r="AO53" s="1">
        <v>2047</v>
      </c>
      <c r="AP53" s="1">
        <v>2048</v>
      </c>
      <c r="AQ53" s="1">
        <v>2049</v>
      </c>
      <c r="AR53" s="1">
        <v>2050</v>
      </c>
    </row>
    <row r="54" spans="6:44" x14ac:dyDescent="0.35">
      <c r="H54" t="s">
        <v>441</v>
      </c>
      <c r="I54" s="1">
        <f>C10*$K$52</f>
        <v>22608000000000</v>
      </c>
      <c r="J54" s="1">
        <f t="shared" ref="J54:L54" si="20">D10*$K$52</f>
        <v>23454000000000</v>
      </c>
      <c r="K54" s="1">
        <f t="shared" si="20"/>
        <v>26280000000000</v>
      </c>
      <c r="L54" s="1">
        <f t="shared" si="20"/>
        <v>24912000000000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spans="6:44" x14ac:dyDescent="0.35">
      <c r="F55" t="s">
        <v>454</v>
      </c>
      <c r="H55" t="s">
        <v>455</v>
      </c>
      <c r="I55" s="43">
        <f>'US res appliances&amp;other'!G24</f>
        <v>0.89269519889013582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</row>
    <row r="56" spans="6:44" x14ac:dyDescent="0.35">
      <c r="H56" t="s">
        <v>435</v>
      </c>
      <c r="I56" s="43">
        <f>'US res appliances&amp;other'!G26</f>
        <v>0.1037393404553906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spans="6:44" x14ac:dyDescent="0.35">
      <c r="H57" t="s">
        <v>456</v>
      </c>
      <c r="I57" s="43">
        <f>'US res appliances&amp;other'!G27</f>
        <v>3.5654606544734272E-3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</row>
    <row r="58" spans="6:44" x14ac:dyDescent="0.35"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spans="6:44" x14ac:dyDescent="0.35">
      <c r="H59" s="1" t="s">
        <v>108</v>
      </c>
      <c r="I59">
        <f>I54*$I$55</f>
        <v>20182053056508.191</v>
      </c>
      <c r="J59">
        <f t="shared" ref="J59:L59" si="21">J54*$I$55</f>
        <v>20937273194769.246</v>
      </c>
      <c r="K59">
        <f t="shared" si="21"/>
        <v>23460029826832.77</v>
      </c>
      <c r="L59">
        <f t="shared" si="21"/>
        <v>22238822794751.063</v>
      </c>
      <c r="M59">
        <f>L59*(1+'CA res growth rates'!D81)</f>
        <v>23014989507347.785</v>
      </c>
      <c r="N59">
        <f>M59*(1+'CA res growth rates'!E81)</f>
        <v>23757988095488.684</v>
      </c>
      <c r="O59">
        <f>N59*(1+'CA res growth rates'!F81)</f>
        <v>24439613046066.973</v>
      </c>
      <c r="P59">
        <f>O59*(1+'CA res growth rates'!G81)</f>
        <v>25057603076736.465</v>
      </c>
      <c r="Q59">
        <f>P59*(1+'CA res growth rates'!H81)</f>
        <v>25607822275239.645</v>
      </c>
      <c r="R59">
        <f>Q59*(1+'CA res growth rates'!I81)</f>
        <v>25824189954677.969</v>
      </c>
      <c r="S59">
        <f>R59*(1+'CA res growth rates'!J81)</f>
        <v>26042627565537.141</v>
      </c>
      <c r="T59">
        <f>S59*(1+'CA res growth rates'!K81)</f>
        <v>26262164744904.004</v>
      </c>
      <c r="U59">
        <f>T59*(1+'CA res growth rates'!L81)</f>
        <v>26482846123993.59</v>
      </c>
      <c r="V59">
        <f>U59*(1+'CA res growth rates'!M81)</f>
        <v>26702334650812.941</v>
      </c>
      <c r="W59">
        <f>V59*(1+'CA res growth rates'!N81)</f>
        <v>26919906153990.172</v>
      </c>
      <c r="X59">
        <f>W59*(1+'CA res growth rates'!O81)</f>
        <v>27140207922046.621</v>
      </c>
      <c r="Y59">
        <f>X59*(1+'CA res growth rates'!P81)</f>
        <v>27357420703593.945</v>
      </c>
      <c r="Z59">
        <f>Y59*(1+'CA res growth rates'!Q81)</f>
        <v>27563218340579.164</v>
      </c>
      <c r="AA59">
        <f>Z59*(1+'CA res growth rates'!R81)</f>
        <v>27767294512995.684</v>
      </c>
      <c r="AB59">
        <f>AA59*(1+'CA res growth rates'!S81)</f>
        <v>27965354592314.363</v>
      </c>
      <c r="AC59">
        <f>AB59*(1+'CA res growth rates'!T81)</f>
        <v>28177617708126.672</v>
      </c>
      <c r="AD59">
        <f>AC59*(1+'CA res growth rates'!U81)</f>
        <v>28397629921140.32</v>
      </c>
      <c r="AE59">
        <f>AD59*(1+'CA res growth rates'!V81)</f>
        <v>28603561257443.352</v>
      </c>
      <c r="AF59">
        <f>AE59*(1+'CA res growth rates'!W81)</f>
        <v>28805335305951.781</v>
      </c>
      <c r="AG59">
        <f>AF59*(1+'CA res growth rates'!X81)</f>
        <v>28994500540172.773</v>
      </c>
      <c r="AH59">
        <f>AG59*(1+'CA res growth rates'!Y81)</f>
        <v>29182713102854.906</v>
      </c>
      <c r="AI59">
        <f>AH59*(1+'CA res growth rates'!Z81)</f>
        <v>29371086350168.293</v>
      </c>
      <c r="AJ59">
        <f>AI59*(1+'CA res growth rates'!AA81)</f>
        <v>29554234175377.574</v>
      </c>
      <c r="AK59">
        <f>AJ59*(1+'CA res growth rates'!AB81)</f>
        <v>29730821962044.117</v>
      </c>
      <c r="AL59">
        <f>AK59*(1+'CA res growth rates'!AC81)</f>
        <v>29905003232001.039</v>
      </c>
      <c r="AM59">
        <f>AL59*(1+'CA res growth rates'!AD81)</f>
        <v>30075834524924.988</v>
      </c>
      <c r="AN59">
        <f>AM59*(1+'CA res growth rates'!AE81)</f>
        <v>30243423237388.215</v>
      </c>
      <c r="AO59">
        <f>AN59*(1+'CA res growth rates'!AF81)</f>
        <v>30407756237389.113</v>
      </c>
      <c r="AP59">
        <f>AO59*(1+'CA res growth rates'!AG81)</f>
        <v>30568493920056.289</v>
      </c>
      <c r="AQ59">
        <f>AP59*(1+'CA res growth rates'!AH81)</f>
        <v>30725102774966.938</v>
      </c>
      <c r="AR59">
        <f>AQ59*(1+'CA res growth rates'!AI81)</f>
        <v>30878250734679.496</v>
      </c>
    </row>
    <row r="60" spans="6:44" x14ac:dyDescent="0.35">
      <c r="H60" s="1" t="s">
        <v>109</v>
      </c>
      <c r="I60">
        <f t="shared" ref="I60:L60" si="22">$K$52*C5</f>
        <v>0</v>
      </c>
      <c r="J60">
        <f t="shared" si="22"/>
        <v>0</v>
      </c>
      <c r="K60">
        <f t="shared" si="22"/>
        <v>0</v>
      </c>
      <c r="L60">
        <f t="shared" si="22"/>
        <v>0</v>
      </c>
    </row>
    <row r="61" spans="6:44" x14ac:dyDescent="0.35">
      <c r="H61" s="1" t="s">
        <v>110</v>
      </c>
      <c r="I61">
        <f>I54*$I$56</f>
        <v>2345339009015.4707</v>
      </c>
      <c r="J61">
        <f t="shared" ref="J61:L61" si="23">J54*$I$56</f>
        <v>2433102491040.731</v>
      </c>
      <c r="K61">
        <f t="shared" si="23"/>
        <v>2726269867167.665</v>
      </c>
      <c r="L61">
        <f t="shared" si="23"/>
        <v>2584354449424.6904</v>
      </c>
      <c r="M61">
        <f>L61*(1+'CA res growth rates'!D83)</f>
        <v>2595715981658.8604</v>
      </c>
      <c r="N61">
        <f>M61*(1+'CA res growth rates'!E83)</f>
        <v>2605569764585.6899</v>
      </c>
      <c r="O61">
        <f>N61*(1+'CA res growth rates'!F83)</f>
        <v>2612646088920.438</v>
      </c>
      <c r="P61">
        <f>O61*(1+'CA res growth rates'!G83)</f>
        <v>2621324612120.6362</v>
      </c>
      <c r="Q61">
        <f>P61*(1+'CA res growth rates'!H83)</f>
        <v>2629477834484.2437</v>
      </c>
      <c r="R61">
        <f>Q61*(1+'CA res growth rates'!I83)</f>
        <v>2642523511119.187</v>
      </c>
      <c r="S61">
        <f>R61*(1+'CA res growth rates'!J83)</f>
        <v>2655630475172.4473</v>
      </c>
      <c r="T61">
        <f>S61*(1+'CA res growth rates'!K83)</f>
        <v>2668690821899.8081</v>
      </c>
      <c r="U61">
        <f>T61*(1+'CA res growth rates'!L83)</f>
        <v>2681714210910.2905</v>
      </c>
      <c r="V61">
        <f>U61*(1+'CA res growth rates'!M83)</f>
        <v>2694477633323.1084</v>
      </c>
      <c r="W61">
        <f>V61*(1+'CA res growth rates'!N83)</f>
        <v>2706912497035.8438</v>
      </c>
      <c r="X61">
        <f>W61*(1+'CA res growth rates'!O83)</f>
        <v>2719396950119.1616</v>
      </c>
      <c r="Y61">
        <f>X61*(1+'CA res growth rates'!P83)</f>
        <v>2731462648655.7422</v>
      </c>
      <c r="Z61">
        <f>Y61*(1+'CA res growth rates'!Q83)</f>
        <v>2742322425208.2305</v>
      </c>
      <c r="AA61">
        <f>Z61*(1+'CA res growth rates'!R83)</f>
        <v>2752840533169.1543</v>
      </c>
      <c r="AB61">
        <f>AA61*(1+'CA res growth rates'!S83)</f>
        <v>2762672967407.7095</v>
      </c>
      <c r="AC61">
        <f>AB61*(1+'CA res growth rates'!T83)</f>
        <v>2773494377566.1895</v>
      </c>
      <c r="AD61">
        <f>AC61*(1+'CA res growth rates'!U83)</f>
        <v>2784905878990.2461</v>
      </c>
      <c r="AE61">
        <f>AD61*(1+'CA res growth rates'!V83)</f>
        <v>2794880797515.606</v>
      </c>
      <c r="AF61">
        <f>AE61*(1+'CA res growth rates'!W83)</f>
        <v>2804252764337.124</v>
      </c>
      <c r="AG61">
        <f>AF61*(1+'CA res growth rates'!X83)</f>
        <v>2812432621947.8359</v>
      </c>
      <c r="AH61">
        <f>AG61*(1+'CA res growth rates'!Y83)</f>
        <v>2820289910333.5879</v>
      </c>
      <c r="AI61">
        <f>AH61*(1+'CA res growth rates'!Z83)</f>
        <v>2828056992766.3359</v>
      </c>
      <c r="AJ61">
        <f>AI61*(1+'CA res growth rates'!AA83)</f>
        <v>2835149185186.5483</v>
      </c>
      <c r="AK61">
        <f>AJ61*(1+'CA res growth rates'!AB83)</f>
        <v>2841395986024.1094</v>
      </c>
      <c r="AL61">
        <f>AK61*(1+'CA res growth rates'!AC83)</f>
        <v>2847332674809.0566</v>
      </c>
      <c r="AM61">
        <f>AL61*(1+'CA res growth rates'!AD83)</f>
        <v>2852819497970.9253</v>
      </c>
      <c r="AN61">
        <f>AM61*(1+'CA res growth rates'!AE83)</f>
        <v>2857875259368.0151</v>
      </c>
      <c r="AO61">
        <f>AN61*(1+'CA res growth rates'!AF83)</f>
        <v>2862520861681.3784</v>
      </c>
      <c r="AP61">
        <f>AO61*(1+'CA res growth rates'!AG83)</f>
        <v>2866709455442.8462</v>
      </c>
      <c r="AQ61">
        <f>AP61*(1+'CA res growth rates'!AH83)</f>
        <v>2870387392749.6807</v>
      </c>
      <c r="AR61">
        <f>AQ61*(1+'CA res growth rates'!AI83)</f>
        <v>2873646953741.7925</v>
      </c>
    </row>
    <row r="62" spans="6:44" x14ac:dyDescent="0.35">
      <c r="H62" s="1" t="s">
        <v>111</v>
      </c>
      <c r="I62">
        <f>I54*$I$57</f>
        <v>80607934476.335236</v>
      </c>
      <c r="J62">
        <f t="shared" ref="J62:L62" si="24">J54*$I$57</f>
        <v>83624314190.01976</v>
      </c>
      <c r="K62">
        <f t="shared" si="24"/>
        <v>93700305999.561661</v>
      </c>
      <c r="L62">
        <f t="shared" si="24"/>
        <v>88822755824.24202</v>
      </c>
      <c r="M62">
        <f>L62*(1+'CA res growth rates'!D84)</f>
        <v>88775199125.136337</v>
      </c>
      <c r="N62">
        <f>M62*(1+'CA res growth rates'!E84)</f>
        <v>88713937869.35228</v>
      </c>
      <c r="O62">
        <f>N62*(1+'CA res growth rates'!F84)</f>
        <v>88632362566.736145</v>
      </c>
      <c r="P62">
        <f>O62*(1+'CA res growth rates'!G84)</f>
        <v>88530861552.655792</v>
      </c>
      <c r="Q62">
        <f>P62*(1+'CA res growth rates'!H84)</f>
        <v>88417170604.597748</v>
      </c>
      <c r="R62">
        <f>Q62*(1+'CA res growth rates'!I84)</f>
        <v>89168981111.058594</v>
      </c>
      <c r="S62">
        <f>R62*(1+'CA res growth rates'!J84)</f>
        <v>89928089387.497696</v>
      </c>
      <c r="T62">
        <f>S62*(1+'CA res growth rates'!K84)</f>
        <v>90690909968.542847</v>
      </c>
      <c r="U62">
        <f>T62*(1+'CA res growth rates'!L84)</f>
        <v>91457755663.200943</v>
      </c>
      <c r="V62">
        <f>U62*(1+'CA res growth rates'!M84)</f>
        <v>92221064211.812744</v>
      </c>
      <c r="W62">
        <f>V62*(1+'CA res growth rates'!N84)</f>
        <v>92978466555.416367</v>
      </c>
      <c r="X62">
        <f>W62*(1+'CA res growth rates'!O84)</f>
        <v>93743236049.949844</v>
      </c>
      <c r="Y62">
        <f>X62*(1+'CA res growth rates'!P84)</f>
        <v>94498862506.832016</v>
      </c>
      <c r="Z62">
        <f>Y62*(1+'CA res growth rates'!Q84)</f>
        <v>95217479059.937424</v>
      </c>
      <c r="AA62">
        <f>Z62*(1+'CA res growth rates'!R84)</f>
        <v>95929491599.47702</v>
      </c>
      <c r="AB62">
        <f>AA62*(1+'CA res growth rates'!S84)</f>
        <v>96622604504.22261</v>
      </c>
      <c r="AC62">
        <f>AB62*(1+'CA res growth rates'!T84)</f>
        <v>97356749448.808456</v>
      </c>
      <c r="AD62">
        <f>AC62*(1+'CA res growth rates'!U84)</f>
        <v>98117622454.797516</v>
      </c>
      <c r="AE62">
        <f>AD62*(1+'CA res growth rates'!V84)</f>
        <v>98832692747.668976</v>
      </c>
      <c r="AF62">
        <f>AE62*(1+'CA res growth rates'!W84)</f>
        <v>99531784293.663269</v>
      </c>
      <c r="AG62">
        <f>AF62*(1+'CA res growth rates'!X84)</f>
        <v>100192990134.77135</v>
      </c>
      <c r="AH62">
        <f>AG62*(1+'CA res growth rates'!Y84)</f>
        <v>100847937766.77322</v>
      </c>
      <c r="AI62">
        <f>AH62*(1+'CA res growth rates'!Z84)</f>
        <v>101504586056.32697</v>
      </c>
      <c r="AJ62">
        <f>AI62*(1+'CA res growth rates'!AA84)</f>
        <v>102142081632.36392</v>
      </c>
      <c r="AK62">
        <f>AJ62*(1+'CA res growth rates'!AB84)</f>
        <v>102753939430.5229</v>
      </c>
      <c r="AL62">
        <f>AK62*(1+'CA res growth rates'!AC84)</f>
        <v>103359274591.74113</v>
      </c>
      <c r="AM62">
        <f>AL62*(1+'CA res growth rates'!AD84)</f>
        <v>103952959525.24371</v>
      </c>
      <c r="AN62">
        <f>AM62*(1+'CA res growth rates'!AE84)</f>
        <v>104535481793.40099</v>
      </c>
      <c r="AO62">
        <f>AN62*(1+'CA res growth rates'!AF84)</f>
        <v>105107307286.17599</v>
      </c>
      <c r="AP62">
        <f>AO62*(1+'CA res growth rates'!AG84)</f>
        <v>105666658444.93672</v>
      </c>
      <c r="AQ62">
        <f>AP62*(1+'CA res growth rates'!AH84)</f>
        <v>106211381292.47139</v>
      </c>
      <c r="AR62">
        <f>AQ62*(1+'CA res growth rates'!AI84)</f>
        <v>106744679539.41019</v>
      </c>
    </row>
    <row r="63" spans="6:44" x14ac:dyDescent="0.35">
      <c r="H63" s="1" t="s">
        <v>113</v>
      </c>
      <c r="I63">
        <f t="shared" ref="I63:L63" si="25">$K$52*C8</f>
        <v>0</v>
      </c>
      <c r="J63">
        <f t="shared" si="25"/>
        <v>0</v>
      </c>
      <c r="K63">
        <f t="shared" si="25"/>
        <v>0</v>
      </c>
      <c r="L63">
        <f t="shared" si="25"/>
        <v>0</v>
      </c>
    </row>
    <row r="64" spans="6:44" x14ac:dyDescent="0.35">
      <c r="H64" s="1" t="s">
        <v>156</v>
      </c>
      <c r="I64">
        <v>0</v>
      </c>
      <c r="J64">
        <v>0</v>
      </c>
      <c r="K64">
        <v>0</v>
      </c>
      <c r="L64">
        <v>0</v>
      </c>
    </row>
    <row r="69" spans="5:6" x14ac:dyDescent="0.35">
      <c r="E69">
        <f>(33+87)/2</f>
        <v>60</v>
      </c>
      <c r="F69" t="s">
        <v>474</v>
      </c>
    </row>
    <row r="70" spans="5:6" x14ac:dyDescent="0.35">
      <c r="E70">
        <f>(58+13)/2</f>
        <v>35.5</v>
      </c>
      <c r="F70" t="s">
        <v>475</v>
      </c>
    </row>
  </sheetData>
  <mergeCells count="1">
    <mergeCell ref="I2:J2"/>
  </mergeCells>
  <hyperlinks>
    <hyperlink ref="A1" r:id="rId1" location="Consumption" display="https://www.eia.gov/state/seds/seds-data-complete.php?sid=OR - Consumption" xr:uid="{FF35931D-8306-4191-8C23-0A6989A03B43}"/>
    <hyperlink ref="A25" r:id="rId2" xr:uid="{34A1E892-C642-4497-955E-85EBC6917833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83ED-509C-422F-A16E-282707577FAD}">
  <dimension ref="A1:AL101"/>
  <sheetViews>
    <sheetView topLeftCell="A72" zoomScale="91" zoomScaleNormal="91" workbookViewId="0">
      <selection activeCell="C47" sqref="C47"/>
    </sheetView>
  </sheetViews>
  <sheetFormatPr defaultRowHeight="14.5" x14ac:dyDescent="0.35"/>
  <cols>
    <col min="1" max="1" width="29.81640625" customWidth="1"/>
    <col min="2" max="3" width="9.54296875" customWidth="1"/>
    <col min="4" max="26" width="16.36328125" bestFit="1" customWidth="1"/>
    <col min="27" max="27" width="11.453125" customWidth="1"/>
    <col min="28" max="35" width="16.36328125" bestFit="1" customWidth="1"/>
    <col min="36" max="36" width="9.54296875" bestFit="1" customWidth="1"/>
  </cols>
  <sheetData>
    <row r="1" spans="1:38" x14ac:dyDescent="0.35">
      <c r="A1" t="s">
        <v>467</v>
      </c>
    </row>
    <row r="2" spans="1:38" x14ac:dyDescent="0.35">
      <c r="A2" s="6"/>
      <c r="B2" s="1">
        <v>2017</v>
      </c>
      <c r="C2" s="1"/>
      <c r="D2" s="1">
        <v>2018</v>
      </c>
      <c r="E2" s="1">
        <v>2019</v>
      </c>
      <c r="F2" s="1">
        <v>2020</v>
      </c>
      <c r="G2" s="1">
        <v>2021</v>
      </c>
      <c r="H2" s="1">
        <v>2022</v>
      </c>
      <c r="I2" s="1">
        <v>2023</v>
      </c>
      <c r="J2" s="1">
        <v>2024</v>
      </c>
      <c r="K2" s="1">
        <v>2025</v>
      </c>
      <c r="L2" s="1">
        <v>2026</v>
      </c>
      <c r="M2" s="1">
        <v>2027</v>
      </c>
      <c r="N2" s="1">
        <v>2028</v>
      </c>
      <c r="O2" s="1">
        <v>2029</v>
      </c>
      <c r="P2" s="1">
        <v>2030</v>
      </c>
      <c r="Q2" s="1">
        <v>2031</v>
      </c>
      <c r="R2" s="1">
        <v>2032</v>
      </c>
      <c r="S2" s="1">
        <v>2033</v>
      </c>
      <c r="T2" s="1">
        <v>2034</v>
      </c>
      <c r="U2" s="1">
        <v>2035</v>
      </c>
      <c r="V2" s="1">
        <v>2036</v>
      </c>
      <c r="W2" s="1">
        <v>2037</v>
      </c>
      <c r="X2" s="1">
        <v>2038</v>
      </c>
      <c r="Y2" s="1">
        <v>2039</v>
      </c>
      <c r="Z2" s="1">
        <v>2040</v>
      </c>
      <c r="AA2" s="1">
        <v>2041</v>
      </c>
      <c r="AB2" s="1">
        <v>2042</v>
      </c>
      <c r="AC2" s="1">
        <v>2043</v>
      </c>
      <c r="AD2" s="1">
        <v>2044</v>
      </c>
      <c r="AE2" s="1">
        <v>2045</v>
      </c>
      <c r="AF2" s="1">
        <v>2046</v>
      </c>
      <c r="AG2" s="1">
        <v>2047</v>
      </c>
      <c r="AH2" s="1">
        <v>2048</v>
      </c>
      <c r="AI2" s="1">
        <v>2049</v>
      </c>
      <c r="AJ2" s="1">
        <v>2050</v>
      </c>
      <c r="AK2" s="1"/>
      <c r="AL2" s="1"/>
    </row>
    <row r="3" spans="1:38" x14ac:dyDescent="0.35">
      <c r="A3" s="1" t="s">
        <v>412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5">
      <c r="A4" s="1" t="s">
        <v>108</v>
      </c>
      <c r="B4" s="30">
        <f>TREND($F$4:$H$4,$F$2:$H$2,B2)</f>
        <v>523859661677694</v>
      </c>
      <c r="C4" s="30"/>
      <c r="D4" s="30">
        <f t="shared" ref="D4:E4" si="0">TREND($F$4:$H$4,$F$2:$H$2,D2)</f>
        <v>519618953386387</v>
      </c>
      <c r="E4" s="30">
        <f t="shared" si="0"/>
        <v>515378245095079</v>
      </c>
      <c r="F4" s="9">
        <f>INDEX('AEO Table 4'!$C$34:$AK$34,MATCH(F$2,'AEO Table 4'!$C$1:$AK$1,0))*10^15*About!$A$70</f>
        <v>511068172942570.94</v>
      </c>
      <c r="G4" s="9">
        <f>INDEX('AEO Table 4'!$C$34:$AK$34,MATCH(G$2,'AEO Table 4'!$C$1:$AK$1,0))*10^15*About!$A$70</f>
        <v>507035556234863.31</v>
      </c>
      <c r="H4" s="9">
        <f>INDEX('AEO Table 4'!$C$34:$AK$34,MATCH(H$2,'AEO Table 4'!$C$1:$AK$1,0))*10^15*About!$A$70</f>
        <v>502586756359955.63</v>
      </c>
      <c r="I4" s="9">
        <f>INDEX('AEO Table 4'!$C$34:$AK$34,MATCH(I$2,'AEO Table 4'!$C$1:$AK$1,0))*10^15*About!$A$70</f>
        <v>497204120730835.38</v>
      </c>
      <c r="J4" s="9">
        <f>INDEX('AEO Table 4'!$C$34:$AK$34,MATCH(J$2,'AEO Table 4'!$C$1:$AK$1,0))*10^15*About!$A$70</f>
        <v>491280050619433.94</v>
      </c>
      <c r="K4" s="9">
        <f>INDEX('AEO Table 4'!$C$34:$AK$34,MATCH(K$2,'AEO Table 4'!$C$1:$AK$1,0))*10^15*About!$A$70</f>
        <v>484967542885312.5</v>
      </c>
      <c r="L4" s="9">
        <f>INDEX('AEO Table 4'!$C$34:$AK$34,MATCH(L$2,'AEO Table 4'!$C$1:$AK$1,0))*10^15*About!$A$70</f>
        <v>478364896028914.5</v>
      </c>
      <c r="M4" s="9">
        <f>INDEX('AEO Table 4'!$C$34:$AK$34,MATCH(M$2,'AEO Table 4'!$C$1:$AK$1,0))*10^15*About!$A$70</f>
        <v>472378200259972.5</v>
      </c>
      <c r="N4" s="9">
        <f>INDEX('AEO Table 4'!$C$34:$AK$34,MATCH(N$2,'AEO Table 4'!$C$1:$AK$1,0))*10^15*About!$A$70</f>
        <v>466737134702267.06</v>
      </c>
      <c r="O4" s="9">
        <f>INDEX('AEO Table 4'!$C$34:$AK$34,MATCH(O$2,'AEO Table 4'!$C$1:$AK$1,0))*10^15*About!$A$70</f>
        <v>461462310331697.69</v>
      </c>
      <c r="P4" s="9">
        <f>INDEX('AEO Table 4'!$C$34:$AK$34,MATCH(P$2,'AEO Table 4'!$C$1:$AK$1,0))*10^15*About!$A$70</f>
        <v>456180351392547.69</v>
      </c>
      <c r="Q4" s="9">
        <f>INDEX('AEO Table 4'!$C$34:$AK$34,MATCH(Q$2,'AEO Table 4'!$C$1:$AK$1,0))*10^15*About!$A$70</f>
        <v>450962603570622.88</v>
      </c>
      <c r="R4" s="9">
        <f>INDEX('AEO Table 4'!$C$34:$AK$34,MATCH(R$2,'AEO Table 4'!$C$1:$AK$1,0))*10^15*About!$A$70</f>
        <v>445553807856707.25</v>
      </c>
      <c r="S4" s="9">
        <f>INDEX('AEO Table 4'!$C$34:$AK$34,MATCH(S$2,'AEO Table 4'!$C$1:$AK$1,0))*10^15*About!$A$70</f>
        <v>440217943288281.81</v>
      </c>
      <c r="T4" s="9">
        <f>INDEX('AEO Table 4'!$C$34:$AK$34,MATCH(T$2,'AEO Table 4'!$C$1:$AK$1,0))*10^15*About!$A$70</f>
        <v>435157155975129.5</v>
      </c>
      <c r="U4" s="9">
        <f>INDEX('AEO Table 4'!$C$34:$AK$34,MATCH(U$2,'AEO Table 4'!$C$1:$AK$1,0))*10^15*About!$A$70</f>
        <v>430288209283810.44</v>
      </c>
      <c r="V4" s="9">
        <f>INDEX('AEO Table 4'!$C$34:$AK$34,MATCH(V$2,'AEO Table 4'!$C$1:$AK$1,0))*10^15*About!$A$70</f>
        <v>425488230088770.25</v>
      </c>
      <c r="W4" s="9">
        <f>INDEX('AEO Table 4'!$C$34:$AK$34,MATCH(W$2,'AEO Table 4'!$C$1:$AK$1,0))*10^15*About!$A$70</f>
        <v>420716789168052.31</v>
      </c>
      <c r="X4" s="9">
        <f>INDEX('AEO Table 4'!$C$34:$AK$34,MATCH(X$2,'AEO Table 4'!$C$1:$AK$1,0))*10^15*About!$A$70</f>
        <v>416034926719512.63</v>
      </c>
      <c r="Y4" s="9">
        <f>INDEX('AEO Table 4'!$C$34:$AK$34,MATCH(Y$2,'AEO Table 4'!$C$1:$AK$1,0))*10^15*About!$A$70</f>
        <v>411502097481322.69</v>
      </c>
      <c r="Z4" s="9">
        <f>INDEX('AEO Table 4'!$C$34:$AK$34,MATCH(Z$2,'AEO Table 4'!$C$1:$AK$1,0))*10^15*About!$A$70</f>
        <v>407153974296385.31</v>
      </c>
      <c r="AA4" s="9">
        <f>INDEX('AEO Table 4'!$C$34:$AK$34,MATCH(AA$2,'AEO Table 4'!$C$1:$AK$1,0))*10^15*About!$A$70</f>
        <v>402576752187027.38</v>
      </c>
      <c r="AB4" s="9">
        <f>INDEX('AEO Table 4'!$C$34:$AK$34,MATCH(AB$2,'AEO Table 4'!$C$1:$AK$1,0))*10^15*About!$A$70</f>
        <v>398262716385308.31</v>
      </c>
      <c r="AC4" s="9">
        <f>INDEX('AEO Table 4'!$C$34:$AK$34,MATCH(AC$2,'AEO Table 4'!$C$1:$AK$1,0))*10^15*About!$A$70</f>
        <v>394045393624348.13</v>
      </c>
      <c r="AD4" s="9">
        <f>INDEX('AEO Table 4'!$C$34:$AK$34,MATCH(AD$2,'AEO Table 4'!$C$1:$AK$1,0))*10^15*About!$A$70</f>
        <v>389962834936576.5</v>
      </c>
      <c r="AE4" s="9">
        <f>INDEX('AEO Table 4'!$C$34:$AK$34,MATCH(AE$2,'AEO Table 4'!$C$1:$AK$1,0))*10^15*About!$A$70</f>
        <v>385838261567163.75</v>
      </c>
      <c r="AF4" s="9">
        <f>INDEX('AEO Table 4'!$C$34:$AK$34,MATCH(AF$2,'AEO Table 4'!$C$1:$AK$1,0))*10^15*About!$A$70</f>
        <v>381616975156992.13</v>
      </c>
      <c r="AG4" s="9">
        <f>INDEX('AEO Table 4'!$C$34:$AK$34,MATCH(AG$2,'AEO Table 4'!$C$1:$AK$1,0))*10^15*About!$A$70</f>
        <v>377298182976219.31</v>
      </c>
      <c r="AH4" s="9">
        <f>INDEX('AEO Table 4'!$C$34:$AK$34,MATCH(AH$2,'AEO Table 4'!$C$1:$AK$1,0))*10^15*About!$A$70</f>
        <v>373100678461316.25</v>
      </c>
      <c r="AI4" s="9">
        <f>INDEX('AEO Table 4'!$C$34:$AK$34,MATCH(AI$2,'AEO Table 4'!$C$1:$AK$1,0))*10^15*About!$A$70</f>
        <v>369022083422756.06</v>
      </c>
      <c r="AJ4" s="9">
        <f>INDEX('AEO Table 4'!$C$34:$AK$34,MATCH(AJ$2,'AEO Table 4'!$C$1:$AK$1,0))*10^15*About!$A$70</f>
        <v>365199540123254.19</v>
      </c>
      <c r="AL4" s="29"/>
    </row>
    <row r="5" spans="1:38" x14ac:dyDescent="0.35">
      <c r="A5" s="1" t="s">
        <v>109</v>
      </c>
      <c r="B5" s="9">
        <v>0</v>
      </c>
      <c r="C5" s="9"/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</row>
    <row r="6" spans="1:38" x14ac:dyDescent="0.35">
      <c r="A6" s="1" t="s">
        <v>110</v>
      </c>
      <c r="B6" s="9">
        <f>INDEX('AEO Table 4'!$C$51:$AK$51,MATCH(B$2,'AEO Table 4'!$C$1:$AK$1,0))*10^15*About!$A$70</f>
        <v>2498383225544623.5</v>
      </c>
      <c r="C6" s="9"/>
      <c r="D6" s="9">
        <f>INDEX('AEO Table 4'!$C$51:$AK$51,MATCH(D$2,'AEO Table 4'!$C$1:$AK$1,0))*10^15*About!$A$70</f>
        <v>2842619817718473</v>
      </c>
      <c r="E6" s="9">
        <f>INDEX('AEO Table 4'!$C$51:$AK$51,MATCH(E$2,'AEO Table 4'!$C$1:$AK$1,0))*10^15*About!$A$70</f>
        <v>2818697609267816</v>
      </c>
      <c r="F6" s="9">
        <f>INDEX('AEO Table 4'!$C$51:$AK$51,MATCH(F$2,'AEO Table 4'!$C$1:$AK$1,0))*10^15*About!$A$70</f>
        <v>2687651439039558</v>
      </c>
      <c r="G6" s="9">
        <f>INDEX('AEO Table 4'!$C$51:$AK$51,MATCH(G$2,'AEO Table 4'!$C$1:$AK$1,0))*10^15*About!$A$70</f>
        <v>2672786961766858</v>
      </c>
      <c r="H6" s="9">
        <f>INDEX('AEO Table 4'!$C$51:$AK$51,MATCH(H$2,'AEO Table 4'!$C$1:$AK$1,0))*10^15*About!$A$70</f>
        <v>2657897117139204.5</v>
      </c>
      <c r="I6" s="9">
        <f>INDEX('AEO Table 4'!$C$51:$AK$51,MATCH(I$2,'AEO Table 4'!$C$1:$AK$1,0))*10^15*About!$A$70</f>
        <v>2641291805132845</v>
      </c>
      <c r="J6" s="9">
        <f>INDEX('AEO Table 4'!$C$51:$AK$51,MATCH(J$2,'AEO Table 4'!$C$1:$AK$1,0))*10^15*About!$A$70</f>
        <v>2622948829312195</v>
      </c>
      <c r="K6" s="9">
        <f>INDEX('AEO Table 4'!$C$51:$AK$51,MATCH(K$2,'AEO Table 4'!$C$1:$AK$1,0))*10^15*About!$A$70</f>
        <v>2604911847210667.5</v>
      </c>
      <c r="L6" s="9">
        <f>INDEX('AEO Table 4'!$C$51:$AK$51,MATCH(L$2,'AEO Table 4'!$C$1:$AK$1,0))*10^15*About!$A$70</f>
        <v>2588359648103741</v>
      </c>
      <c r="M6" s="9">
        <f>INDEX('AEO Table 4'!$C$51:$AK$51,MATCH(M$2,'AEO Table 4'!$C$1:$AK$1,0))*10^15*About!$A$70</f>
        <v>2574189602172883</v>
      </c>
      <c r="N6" s="9">
        <f>INDEX('AEO Table 4'!$C$51:$AK$51,MATCH(N$2,'AEO Table 4'!$C$1:$AK$1,0))*10^15*About!$A$70</f>
        <v>2561068337823369</v>
      </c>
      <c r="O6" s="9">
        <f>INDEX('AEO Table 4'!$C$51:$AK$51,MATCH(O$2,'AEO Table 4'!$C$1:$AK$1,0))*10^15*About!$A$70</f>
        <v>2546295024482532</v>
      </c>
      <c r="P6" s="9">
        <f>INDEX('AEO Table 4'!$C$51:$AK$51,MATCH(P$2,'AEO Table 4'!$C$1:$AK$1,0))*10^15*About!$A$70</f>
        <v>2533201505677498</v>
      </c>
      <c r="Q6" s="9">
        <f>INDEX('AEO Table 4'!$C$51:$AK$51,MATCH(Q$2,'AEO Table 4'!$C$1:$AK$1,0))*10^15*About!$A$70</f>
        <v>2522227746470736.5</v>
      </c>
      <c r="R6" s="9">
        <f>INDEX('AEO Table 4'!$C$51:$AK$51,MATCH(R$2,'AEO Table 4'!$C$1:$AK$1,0))*10^15*About!$A$70</f>
        <v>2510377228058406.5</v>
      </c>
      <c r="S6" s="9">
        <f>INDEX('AEO Table 4'!$C$51:$AK$51,MATCH(S$2,'AEO Table 4'!$C$1:$AK$1,0))*10^15*About!$A$70</f>
        <v>2498456949419956</v>
      </c>
      <c r="T6" s="9">
        <f>INDEX('AEO Table 4'!$C$51:$AK$51,MATCH(T$2,'AEO Table 4'!$C$1:$AK$1,0))*10^15*About!$A$70</f>
        <v>2487932668033770</v>
      </c>
      <c r="U6" s="9">
        <f>INDEX('AEO Table 4'!$C$51:$AK$51,MATCH(U$2,'AEO Table 4'!$C$1:$AK$1,0))*10^15*About!$A$70</f>
        <v>2478377895244700</v>
      </c>
      <c r="V6" s="9">
        <f>INDEX('AEO Table 4'!$C$51:$AK$51,MATCH(V$2,'AEO Table 4'!$C$1:$AK$1,0))*10^15*About!$A$70</f>
        <v>2469041123162258.5</v>
      </c>
      <c r="W6" s="9">
        <f>INDEX('AEO Table 4'!$C$51:$AK$51,MATCH(W$2,'AEO Table 4'!$C$1:$AK$1,0))*10^15*About!$A$70</f>
        <v>2460153828900393</v>
      </c>
      <c r="X6" s="9">
        <f>INDEX('AEO Table 4'!$C$51:$AK$51,MATCH(X$2,'AEO Table 4'!$C$1:$AK$1,0))*10^15*About!$A$70</f>
        <v>2452317694409398</v>
      </c>
      <c r="Y6" s="9">
        <f>INDEX('AEO Table 4'!$C$51:$AK$51,MATCH(Y$2,'AEO Table 4'!$C$1:$AK$1,0))*10^15*About!$A$70</f>
        <v>2444854142944278</v>
      </c>
      <c r="Z6" s="9">
        <f>INDEX('AEO Table 4'!$C$51:$AK$51,MATCH(Z$2,'AEO Table 4'!$C$1:$AK$1,0))*10^15*About!$A$70</f>
        <v>2437389006019473</v>
      </c>
      <c r="AA6" s="9">
        <f>INDEX('AEO Table 4'!$C$51:$AK$51,MATCH(AA$2,'AEO Table 4'!$C$1:$AK$1,0))*10^15*About!$A$70</f>
        <v>2430473230875372</v>
      </c>
      <c r="AB6" s="9">
        <f>INDEX('AEO Table 4'!$C$51:$AK$51,MATCH(AB$2,'AEO Table 4'!$C$1:$AK$1,0))*10^15*About!$A$70</f>
        <v>2423560626650640</v>
      </c>
      <c r="AC6" s="9">
        <f>INDEX('AEO Table 4'!$C$51:$AK$51,MATCH(AC$2,'AEO Table 4'!$C$1:$AK$1,0))*10^15*About!$A$70</f>
        <v>2416123235270315.5</v>
      </c>
      <c r="AD6" s="9">
        <f>INDEX('AEO Table 4'!$C$51:$AK$51,MATCH(AD$2,'AEO Table 4'!$C$1:$AK$1,0))*10^15*About!$A$70</f>
        <v>2408673160212514</v>
      </c>
      <c r="AE6" s="9">
        <f>INDEX('AEO Table 4'!$C$51:$AK$51,MATCH(AE$2,'AEO Table 4'!$C$1:$AK$1,0))*10^15*About!$A$70</f>
        <v>2401236561562031</v>
      </c>
      <c r="AF6" s="9">
        <f>INDEX('AEO Table 4'!$C$51:$AK$51,MATCH(AF$2,'AEO Table 4'!$C$1:$AK$1,0))*10^15*About!$A$70</f>
        <v>2393921250577418</v>
      </c>
      <c r="AG6" s="9">
        <f>INDEX('AEO Table 4'!$C$51:$AK$51,MATCH(AG$2,'AEO Table 4'!$C$1:$AK$1,0))*10^15*About!$A$70</f>
        <v>2386594048645171</v>
      </c>
      <c r="AH6" s="9">
        <f>INDEX('AEO Table 4'!$C$51:$AK$51,MATCH(AH$2,'AEO Table 4'!$C$1:$AK$1,0))*10^15*About!$A$70</f>
        <v>2378669921141682.5</v>
      </c>
      <c r="AI6" s="9">
        <f>INDEX('AEO Table 4'!$C$51:$AK$51,MATCH(AI$2,'AEO Table 4'!$C$1:$AK$1,0))*10^15*About!$A$70</f>
        <v>2369737441278807</v>
      </c>
      <c r="AJ6" s="9">
        <f>INDEX('AEO Table 4'!$C$51:$AK$51,MATCH(AJ$2,'AEO Table 4'!$C$1:$AK$1,0))*10^15*About!$A$70</f>
        <v>2361210839095181</v>
      </c>
    </row>
    <row r="7" spans="1:38" x14ac:dyDescent="0.35">
      <c r="A7" s="1" t="s">
        <v>111</v>
      </c>
      <c r="B7" s="9">
        <f>INDEX('AEO Table 4'!$C$60:$AK$60,MATCH(B$2,'AEO Table 4'!$C$1:$AK$1,0))*10^15*About!$A$70</f>
        <v>317351159572728.44</v>
      </c>
      <c r="C7" s="9"/>
      <c r="D7" s="9">
        <f>INDEX('AEO Table 4'!$C$60:$AK$60,MATCH(D$2,'AEO Table 4'!$C$1:$AK$1,0))*10^15*About!$A$70</f>
        <v>329349918465565.56</v>
      </c>
      <c r="E7" s="9">
        <f>INDEX('AEO Table 4'!$C$60:$AK$60,MATCH(E$2,'AEO Table 4'!$C$1:$AK$1,0))*10^15*About!$A$70</f>
        <v>324571342976267.06</v>
      </c>
      <c r="F7" s="9">
        <f>INDEX('AEO Table 4'!$C$60:$AK$60,MATCH(F$2,'AEO Table 4'!$C$1:$AK$1,0))*10^15*About!$A$70</f>
        <v>292539508239026.69</v>
      </c>
      <c r="G7" s="9">
        <f>INDEX('AEO Table 4'!$C$60:$AK$60,MATCH(G$2,'AEO Table 4'!$C$1:$AK$1,0))*10^15*About!$A$70</f>
        <v>285284444722427.44</v>
      </c>
      <c r="H7" s="9">
        <f>INDEX('AEO Table 4'!$C$60:$AK$60,MATCH(H$2,'AEO Table 4'!$C$1:$AK$1,0))*10^15*About!$A$70</f>
        <v>278340131304004.28</v>
      </c>
      <c r="I7" s="9">
        <f>INDEX('AEO Table 4'!$C$60:$AK$60,MATCH(I$2,'AEO Table 4'!$C$1:$AK$1,0))*10^15*About!$A$70</f>
        <v>271273737489869.06</v>
      </c>
      <c r="J7" s="9">
        <f>INDEX('AEO Table 4'!$C$60:$AK$60,MATCH(J$2,'AEO Table 4'!$C$1:$AK$1,0))*10^15*About!$A$70</f>
        <v>263726949391308.72</v>
      </c>
      <c r="K7" s="9">
        <f>INDEX('AEO Table 4'!$C$60:$AK$60,MATCH(K$2,'AEO Table 4'!$C$1:$AK$1,0))*10^15*About!$A$70</f>
        <v>256438591221333.5</v>
      </c>
      <c r="L7" s="9">
        <f>INDEX('AEO Table 4'!$C$60:$AK$60,MATCH(L$2,'AEO Table 4'!$C$1:$AK$1,0))*10^15*About!$A$70</f>
        <v>249552147081397.16</v>
      </c>
      <c r="M7" s="9">
        <f>INDEX('AEO Table 4'!$C$60:$AK$60,MATCH(M$2,'AEO Table 4'!$C$1:$AK$1,0))*10^15*About!$A$70</f>
        <v>242889252756985.41</v>
      </c>
      <c r="N7" s="9">
        <f>INDEX('AEO Table 4'!$C$60:$AK$60,MATCH(N$2,'AEO Table 4'!$C$1:$AK$1,0))*10^15*About!$A$70</f>
        <v>236751938318009.13</v>
      </c>
      <c r="O7" s="9">
        <f>INDEX('AEO Table 4'!$C$60:$AK$60,MATCH(O$2,'AEO Table 4'!$C$1:$AK$1,0))*10^15*About!$A$70</f>
        <v>230875431997144.84</v>
      </c>
      <c r="P7" s="9">
        <f>INDEX('AEO Table 4'!$C$60:$AK$60,MATCH(P$2,'AEO Table 4'!$C$1:$AK$1,0))*10^15*About!$A$70</f>
        <v>225456330795279.44</v>
      </c>
      <c r="Q7" s="9">
        <f>INDEX('AEO Table 4'!$C$60:$AK$60,MATCH(Q$2,'AEO Table 4'!$C$1:$AK$1,0))*10^15*About!$A$70</f>
        <v>220289317683260.91</v>
      </c>
      <c r="R7" s="9">
        <f>INDEX('AEO Table 4'!$C$60:$AK$60,MATCH(R$2,'AEO Table 4'!$C$1:$AK$1,0))*10^15*About!$A$70</f>
        <v>215226152180581.81</v>
      </c>
      <c r="S7" s="9">
        <f>INDEX('AEO Table 4'!$C$60:$AK$60,MATCH(S$2,'AEO Table 4'!$C$1:$AK$1,0))*10^15*About!$A$70</f>
        <v>210239881472604.41</v>
      </c>
      <c r="T7" s="9">
        <f>INDEX('AEO Table 4'!$C$60:$AK$60,MATCH(T$2,'AEO Table 4'!$C$1:$AK$1,0))*10^15*About!$A$70</f>
        <v>205557226294222.47</v>
      </c>
      <c r="U7" s="9">
        <f>INDEX('AEO Table 4'!$C$60:$AK$60,MATCH(U$2,'AEO Table 4'!$C$1:$AK$1,0))*10^15*About!$A$70</f>
        <v>201039458923035.97</v>
      </c>
      <c r="V7" s="9">
        <f>INDEX('AEO Table 4'!$C$60:$AK$60,MATCH(V$2,'AEO Table 4'!$C$1:$AK$1,0))*10^15*About!$A$70</f>
        <v>196509007874372.91</v>
      </c>
      <c r="W7" s="9">
        <f>INDEX('AEO Table 4'!$C$60:$AK$60,MATCH(W$2,'AEO Table 4'!$C$1:$AK$1,0))*10^15*About!$A$70</f>
        <v>192346383472530.41</v>
      </c>
      <c r="X7" s="9">
        <f>INDEX('AEO Table 4'!$C$60:$AK$60,MATCH(X$2,'AEO Table 4'!$C$1:$AK$1,0))*10^15*About!$A$70</f>
        <v>188335963200406.78</v>
      </c>
      <c r="Y7" s="9">
        <f>INDEX('AEO Table 4'!$C$60:$AK$60,MATCH(Y$2,'AEO Table 4'!$C$1:$AK$1,0))*10^15*About!$A$70</f>
        <v>184442074215099.19</v>
      </c>
      <c r="Z7" s="9">
        <f>INDEX('AEO Table 4'!$C$60:$AK$60,MATCH(Z$2,'AEO Table 4'!$C$1:$AK$1,0))*10^15*About!$A$70</f>
        <v>180562454366952.69</v>
      </c>
      <c r="AA7" s="9">
        <f>INDEX('AEO Table 4'!$C$60:$AK$60,MATCH(AA$2,'AEO Table 4'!$C$1:$AK$1,0))*10^15*About!$A$70</f>
        <v>176856442354266.81</v>
      </c>
      <c r="AB7" s="9">
        <f>INDEX('AEO Table 4'!$C$60:$AK$60,MATCH(AB$2,'AEO Table 4'!$C$1:$AK$1,0))*10^15*About!$A$70</f>
        <v>173139332123788.91</v>
      </c>
      <c r="AC7" s="9">
        <f>INDEX('AEO Table 4'!$C$60:$AK$60,MATCH(AC$2,'AEO Table 4'!$C$1:$AK$1,0))*10^15*About!$A$70</f>
        <v>169454723816844.75</v>
      </c>
      <c r="AD7" s="9">
        <f>INDEX('AEO Table 4'!$C$60:$AK$60,MATCH(AD$2,'AEO Table 4'!$C$1:$AK$1,0))*10^15*About!$A$70</f>
        <v>165865243090974.84</v>
      </c>
      <c r="AE7" s="9">
        <f>INDEX('AEO Table 4'!$C$60:$AK$60,MATCH(AE$2,'AEO Table 4'!$C$1:$AK$1,0))*10^15*About!$A$70</f>
        <v>162272591445735.81</v>
      </c>
      <c r="AF7" s="9">
        <f>INDEX('AEO Table 4'!$C$60:$AK$60,MATCH(AF$2,'AEO Table 4'!$C$1:$AK$1,0))*10^15*About!$A$70</f>
        <v>158772689192044.22</v>
      </c>
      <c r="AG7" s="9">
        <f>INDEX('AEO Table 4'!$C$60:$AK$60,MATCH(AG$2,'AEO Table 4'!$C$1:$AK$1,0))*10^15*About!$A$70</f>
        <v>155305288861886.34</v>
      </c>
      <c r="AH7" s="9">
        <f>INDEX('AEO Table 4'!$C$60:$AK$60,MATCH(AH$2,'AEO Table 4'!$C$1:$AK$1,0))*10^15*About!$A$70</f>
        <v>151757822817657.59</v>
      </c>
      <c r="AI7" s="9">
        <f>INDEX('AEO Table 4'!$C$60:$AK$60,MATCH(AI$2,'AEO Table 4'!$C$1:$AK$1,0))*10^15*About!$A$70</f>
        <v>148246029616331.72</v>
      </c>
      <c r="AJ7" s="9">
        <f>INDEX('AEO Table 4'!$C$60:$AK$60,MATCH(AJ$2,'AEO Table 4'!$C$1:$AK$1,0))*10^15*About!$A$70</f>
        <v>144770701987750.97</v>
      </c>
    </row>
    <row r="8" spans="1:38" x14ac:dyDescent="0.35">
      <c r="A8" s="1" t="s">
        <v>113</v>
      </c>
      <c r="B8" s="9">
        <v>0</v>
      </c>
      <c r="C8" s="9"/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</row>
    <row r="9" spans="1:38" x14ac:dyDescent="0.35">
      <c r="A9" s="1" t="s">
        <v>156</v>
      </c>
      <c r="B9" s="9">
        <f>INDEX('AEO Table 4'!$C$72:$AK$72,MATCH(B$2,'AEO Table 4'!$C$1:$AK$1,0))*10^15*About!$A$70</f>
        <v>291558901424119.19</v>
      </c>
      <c r="C9" s="9"/>
      <c r="D9" s="9">
        <f>INDEX('AEO Table 4'!$C$72:$AK$72,MATCH(D$2,'AEO Table 4'!$C$1:$AK$1,0))*10^15*About!$A$70</f>
        <v>348286648938087.63</v>
      </c>
      <c r="E9" s="9">
        <f>INDEX('AEO Table 4'!$C$72:$AK$72,MATCH(E$2,'AEO Table 4'!$C$1:$AK$1,0))*10^15*About!$A$70</f>
        <v>356736356327011.5</v>
      </c>
      <c r="F9" s="9">
        <f>INDEX('AEO Table 4'!$C$72:$AK$72,MATCH(F$2,'AEO Table 4'!$C$1:$AK$1,0))*10^15*About!$A$70</f>
        <v>346217624049721.81</v>
      </c>
      <c r="G9" s="9">
        <f>INDEX('AEO Table 4'!$C$72:$AK$72,MATCH(G$2,'AEO Table 4'!$C$1:$AK$1,0))*10^15*About!$A$70</f>
        <v>342605946888267.94</v>
      </c>
      <c r="H9" s="9">
        <f>INDEX('AEO Table 4'!$C$72:$AK$72,MATCH(H$2,'AEO Table 4'!$C$1:$AK$1,0))*10^15*About!$A$70</f>
        <v>338068361271024.31</v>
      </c>
      <c r="I9" s="9">
        <f>INDEX('AEO Table 4'!$C$72:$AK$72,MATCH(I$2,'AEO Table 4'!$C$1:$AK$1,0))*10^15*About!$A$70</f>
        <v>334380582044711</v>
      </c>
      <c r="J9" s="9">
        <f>INDEX('AEO Table 4'!$C$72:$AK$72,MATCH(J$2,'AEO Table 4'!$C$1:$AK$1,0))*10^15*About!$A$70</f>
        <v>332840307961149.75</v>
      </c>
      <c r="K9" s="9">
        <f>INDEX('AEO Table 4'!$C$72:$AK$72,MATCH(K$2,'AEO Table 4'!$C$1:$AK$1,0))*10^15*About!$A$70</f>
        <v>331891410339933.69</v>
      </c>
      <c r="L9" s="9">
        <f>INDEX('AEO Table 4'!$C$72:$AK$72,MATCH(L$2,'AEO Table 4'!$C$1:$AK$1,0))*10^15*About!$A$70</f>
        <v>330933792690452.5</v>
      </c>
      <c r="M9" s="9">
        <f>INDEX('AEO Table 4'!$C$72:$AK$72,MATCH(M$2,'AEO Table 4'!$C$1:$AK$1,0))*10^15*About!$A$70</f>
        <v>330734024770196.5</v>
      </c>
      <c r="N9" s="9">
        <f>INDEX('AEO Table 4'!$C$72:$AK$72,MATCH(N$2,'AEO Table 4'!$C$1:$AK$1,0))*10^15*About!$A$70</f>
        <v>329374493090676.44</v>
      </c>
      <c r="O9" s="9">
        <f>INDEX('AEO Table 4'!$C$72:$AK$72,MATCH(O$2,'AEO Table 4'!$C$1:$AK$1,0))*10^15*About!$A$70</f>
        <v>327995143165099.25</v>
      </c>
      <c r="P9" s="9">
        <f>INDEX('AEO Table 4'!$C$72:$AK$72,MATCH(P$2,'AEO Table 4'!$C$1:$AK$1,0))*10^15*About!$A$70</f>
        <v>325601891771238.56</v>
      </c>
      <c r="Q9" s="9">
        <f>INDEX('AEO Table 4'!$C$72:$AK$72,MATCH(Q$2,'AEO Table 4'!$C$1:$AK$1,0))*10^15*About!$A$70</f>
        <v>322989054211064.69</v>
      </c>
      <c r="R9" s="9">
        <f>INDEX('AEO Table 4'!$C$72:$AK$72,MATCH(R$2,'AEO Table 4'!$C$1:$AK$1,0))*10^15*About!$A$70</f>
        <v>320347678376568.56</v>
      </c>
      <c r="S9" s="9">
        <f>INDEX('AEO Table 4'!$C$72:$AK$72,MATCH(S$2,'AEO Table 4'!$C$1:$AK$1,0))*10^15*About!$A$70</f>
        <v>318055103672678.19</v>
      </c>
      <c r="T9" s="9">
        <f>INDEX('AEO Table 4'!$C$72:$AK$72,MATCH(T$2,'AEO Table 4'!$C$1:$AK$1,0))*10^15*About!$A$70</f>
        <v>315089501332687.19</v>
      </c>
      <c r="U9" s="9">
        <f>INDEX('AEO Table 4'!$C$72:$AK$72,MATCH(U$2,'AEO Table 4'!$C$1:$AK$1,0))*10^15*About!$A$70</f>
        <v>312063651524682.5</v>
      </c>
      <c r="V9" s="9">
        <f>INDEX('AEO Table 4'!$C$72:$AK$72,MATCH(V$2,'AEO Table 4'!$C$1:$AK$1,0))*10^15*About!$A$70</f>
        <v>309622043610442.38</v>
      </c>
      <c r="W9" s="9">
        <f>INDEX('AEO Table 4'!$C$72:$AK$72,MATCH(W$2,'AEO Table 4'!$C$1:$AK$1,0))*10^15*About!$A$70</f>
        <v>306403560450762.19</v>
      </c>
      <c r="X9" s="9">
        <f>INDEX('AEO Table 4'!$C$72:$AK$72,MATCH(X$2,'AEO Table 4'!$C$1:$AK$1,0))*10^15*About!$A$70</f>
        <v>303270692114048.88</v>
      </c>
      <c r="Y9" s="9">
        <f>INDEX('AEO Table 4'!$C$72:$AK$72,MATCH(Y$2,'AEO Table 4'!$C$1:$AK$1,0))*10^15*About!$A$70</f>
        <v>300327286209641.88</v>
      </c>
      <c r="Z9" s="9">
        <f>INDEX('AEO Table 4'!$C$72:$AK$72,MATCH(Z$2,'AEO Table 4'!$C$1:$AK$1,0))*10^15*About!$A$70</f>
        <v>297632004745870.38</v>
      </c>
      <c r="AA9" s="9">
        <f>INDEX('AEO Table 4'!$C$72:$AK$72,MATCH(AA$2,'AEO Table 4'!$C$1:$AK$1,0))*10^15*About!$A$70</f>
        <v>294800373749225.63</v>
      </c>
      <c r="AB9" s="9">
        <f>INDEX('AEO Table 4'!$C$72:$AK$72,MATCH(AB$2,'AEO Table 4'!$C$1:$AK$1,0))*10^15*About!$A$70</f>
        <v>292342118508297.5</v>
      </c>
      <c r="AC9" s="9">
        <f>INDEX('AEO Table 4'!$C$72:$AK$72,MATCH(AC$2,'AEO Table 4'!$C$1:$AK$1,0))*10^15*About!$A$70</f>
        <v>289670618939794.56</v>
      </c>
      <c r="AD9" s="9">
        <f>INDEX('AEO Table 4'!$C$72:$AK$72,MATCH(AD$2,'AEO Table 4'!$C$1:$AK$1,0))*10^15*About!$A$70</f>
        <v>286754165850025.25</v>
      </c>
      <c r="AE9" s="9">
        <f>INDEX('AEO Table 4'!$C$72:$AK$72,MATCH(AE$2,'AEO Table 4'!$C$1:$AK$1,0))*10^15*About!$A$70</f>
        <v>284015284244928</v>
      </c>
      <c r="AF9" s="9">
        <f>INDEX('AEO Table 4'!$C$72:$AK$72,MATCH(AF$2,'AEO Table 4'!$C$1:$AK$1,0))*10^15*About!$A$70</f>
        <v>281319210051314.13</v>
      </c>
      <c r="AG9" s="9">
        <f>INDEX('AEO Table 4'!$C$72:$AK$72,MATCH(AG$2,'AEO Table 4'!$C$1:$AK$1,0))*10^15*About!$A$70</f>
        <v>278584292095428.28</v>
      </c>
      <c r="AH9" s="9">
        <f>INDEX('AEO Table 4'!$C$72:$AK$72,MATCH(AH$2,'AEO Table 4'!$C$1:$AK$1,0))*10^15*About!$A$70</f>
        <v>276009505567684.16</v>
      </c>
      <c r="AI9" s="9">
        <f>INDEX('AEO Table 4'!$C$72:$AK$72,MATCH(AI$2,'AEO Table 4'!$C$1:$AK$1,0))*10^15*About!$A$70</f>
        <v>273265074853690.88</v>
      </c>
      <c r="AJ9" s="9">
        <f>INDEX('AEO Table 4'!$C$72:$AK$72,MATCH(AJ$2,'AEO Table 4'!$C$1:$AK$1,0))*10^15*About!$A$70</f>
        <v>270494484054902.19</v>
      </c>
    </row>
    <row r="10" spans="1:38" x14ac:dyDescent="0.35">
      <c r="A10" s="1" t="s">
        <v>370</v>
      </c>
      <c r="B10" s="9">
        <v>0</v>
      </c>
      <c r="C10" s="9"/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</row>
    <row r="11" spans="1:38" x14ac:dyDescent="0.35">
      <c r="A11" s="1" t="s">
        <v>371</v>
      </c>
      <c r="B11" s="9">
        <v>0</v>
      </c>
      <c r="C11" s="9"/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</row>
    <row r="12" spans="1:38" x14ac:dyDescent="0.35">
      <c r="A12" s="1" t="s">
        <v>372</v>
      </c>
      <c r="B12" s="9">
        <f>INDEX('AEO Table 4'!$C$66:$AK$66,MATCH(B$2,'AEO Table 4'!$C$1:$AK$1,0))*10^15*About!$A$70</f>
        <v>264792378299340.75</v>
      </c>
      <c r="C12" s="9"/>
      <c r="D12" s="9">
        <f>INDEX('AEO Table 4'!$C$66:$AK$66,MATCH(D$2,'AEO Table 4'!$C$1:$AK$1,0))*10^15*About!$A$70</f>
        <v>275923098014875</v>
      </c>
      <c r="E12" s="9">
        <f>INDEX('AEO Table 4'!$C$66:$AK$66,MATCH(E$2,'AEO Table 4'!$C$1:$AK$1,0))*10^15*About!$A$70</f>
        <v>259986849995404.53</v>
      </c>
      <c r="F12" s="9">
        <f>INDEX('AEO Table 4'!$C$66:$AK$66,MATCH(F$2,'AEO Table 4'!$C$1:$AK$1,0))*10^15*About!$A$70</f>
        <v>243535327578448.31</v>
      </c>
      <c r="G12" s="9">
        <f>INDEX('AEO Table 4'!$C$66:$AK$66,MATCH(G$2,'AEO Table 4'!$C$1:$AK$1,0))*10^15*About!$A$70</f>
        <v>238377827224537.22</v>
      </c>
      <c r="H12" s="9">
        <f>INDEX('AEO Table 4'!$C$66:$AK$66,MATCH(H$2,'AEO Table 4'!$C$1:$AK$1,0))*10^15*About!$A$70</f>
        <v>233735601268111.84</v>
      </c>
      <c r="I12" s="9">
        <f>INDEX('AEO Table 4'!$C$66:$AK$66,MATCH(I$2,'AEO Table 4'!$C$1:$AK$1,0))*10^15*About!$A$70</f>
        <v>229403332680020.19</v>
      </c>
      <c r="J12" s="9">
        <f>INDEX('AEO Table 4'!$C$66:$AK$66,MATCH(J$2,'AEO Table 4'!$C$1:$AK$1,0))*10^15*About!$A$70</f>
        <v>225219304572436</v>
      </c>
      <c r="K12" s="9">
        <f>INDEX('AEO Table 4'!$C$66:$AK$66,MATCH(K$2,'AEO Table 4'!$C$1:$AK$1,0))*10^15*About!$A$70</f>
        <v>221143880453244.97</v>
      </c>
      <c r="L12" s="9">
        <f>INDEX('AEO Table 4'!$C$66:$AK$66,MATCH(L$2,'AEO Table 4'!$C$1:$AK$1,0))*10^15*About!$A$70</f>
        <v>217109678285852.75</v>
      </c>
      <c r="M12" s="9">
        <f>INDEX('AEO Table 4'!$C$66:$AK$66,MATCH(M$2,'AEO Table 4'!$C$1:$AK$1,0))*10^15*About!$A$70</f>
        <v>213381469837582.84</v>
      </c>
      <c r="N12" s="9">
        <f>INDEX('AEO Table 4'!$C$66:$AK$66,MATCH(N$2,'AEO Table 4'!$C$1:$AK$1,0))*10^15*About!$A$70</f>
        <v>209943400511589.56</v>
      </c>
      <c r="O12" s="9">
        <f>INDEX('AEO Table 4'!$C$66:$AK$66,MATCH(O$2,'AEO Table 4'!$C$1:$AK$1,0))*10^15*About!$A$70</f>
        <v>206781993900554</v>
      </c>
      <c r="P12" s="9">
        <f>INDEX('AEO Table 4'!$C$66:$AK$66,MATCH(P$2,'AEO Table 4'!$C$1:$AK$1,0))*10^15*About!$A$70</f>
        <v>203915482790848.72</v>
      </c>
      <c r="Q12" s="9">
        <f>INDEX('AEO Table 4'!$C$66:$AK$66,MATCH(Q$2,'AEO Table 4'!$C$1:$AK$1,0))*10^15*About!$A$70</f>
        <v>201305816150044</v>
      </c>
      <c r="R12" s="9">
        <f>INDEX('AEO Table 4'!$C$66:$AK$66,MATCH(R$2,'AEO Table 4'!$C$1:$AK$1,0))*10^15*About!$A$70</f>
        <v>198812680796055.31</v>
      </c>
      <c r="S12" s="9">
        <f>INDEX('AEO Table 4'!$C$66:$AK$66,MATCH(S$2,'AEO Table 4'!$C$1:$AK$1,0))*10^15*About!$A$70</f>
        <v>196407538454560.31</v>
      </c>
      <c r="T12" s="9">
        <f>INDEX('AEO Table 4'!$C$66:$AK$66,MATCH(T$2,'AEO Table 4'!$C$1:$AK$1,0))*10^15*About!$A$70</f>
        <v>194118927399881.34</v>
      </c>
      <c r="U12" s="9">
        <f>INDEX('AEO Table 4'!$C$66:$AK$66,MATCH(U$2,'AEO Table 4'!$C$1:$AK$1,0))*10^15*About!$A$70</f>
        <v>191938920333595.53</v>
      </c>
      <c r="V12" s="9">
        <f>INDEX('AEO Table 4'!$C$66:$AK$66,MATCH(V$2,'AEO Table 4'!$C$1:$AK$1,0))*10^15*About!$A$70</f>
        <v>189852455388699.44</v>
      </c>
      <c r="W12" s="9">
        <f>INDEX('AEO Table 4'!$C$66:$AK$66,MATCH(W$2,'AEO Table 4'!$C$1:$AK$1,0))*10^15*About!$A$70</f>
        <v>187866667133773.63</v>
      </c>
      <c r="X12" s="9">
        <f>INDEX('AEO Table 4'!$C$66:$AK$66,MATCH(X$2,'AEO Table 4'!$C$1:$AK$1,0))*10^15*About!$A$70</f>
        <v>185981555568818.09</v>
      </c>
      <c r="Y12" s="9">
        <f>INDEX('AEO Table 4'!$C$66:$AK$66,MATCH(Y$2,'AEO Table 4'!$C$1:$AK$1,0))*10^15*About!$A$70</f>
        <v>184178887907460.31</v>
      </c>
      <c r="Z12" s="9">
        <f>INDEX('AEO Table 4'!$C$66:$AK$66,MATCH(Z$2,'AEO Table 4'!$C$1:$AK$1,0))*10^15*About!$A$70</f>
        <v>182448358661750.5</v>
      </c>
      <c r="AA12" s="9">
        <f>INDEX('AEO Table 4'!$C$66:$AK$66,MATCH(AA$2,'AEO Table 4'!$C$1:$AK$1,0))*10^15*About!$A$70</f>
        <v>180837531622225.84</v>
      </c>
      <c r="AB12" s="9">
        <f>INDEX('AEO Table 4'!$C$66:$AK$66,MATCH(AB$2,'AEO Table 4'!$C$1:$AK$1,0))*10^15*About!$A$70</f>
        <v>179248901018285.22</v>
      </c>
      <c r="AC12" s="9">
        <f>INDEX('AEO Table 4'!$C$66:$AK$66,MATCH(AC$2,'AEO Table 4'!$C$1:$AK$1,0))*10^15*About!$A$70</f>
        <v>177662648603871.41</v>
      </c>
      <c r="AD12" s="9">
        <f>INDEX('AEO Table 4'!$C$66:$AK$66,MATCH(AD$2,'AEO Table 4'!$C$1:$AK$1,0))*10^15*About!$A$70</f>
        <v>176102556274253.06</v>
      </c>
      <c r="AE12" s="9">
        <f>INDEX('AEO Table 4'!$C$66:$AK$66,MATCH(AE$2,'AEO Table 4'!$C$1:$AK$1,0))*10^15*About!$A$70</f>
        <v>174587649545645</v>
      </c>
      <c r="AF12" s="9">
        <f>INDEX('AEO Table 4'!$C$66:$AK$66,MATCH(AF$2,'AEO Table 4'!$C$1:$AK$1,0))*10^15*About!$A$70</f>
        <v>173132197555208.34</v>
      </c>
      <c r="AG12" s="9">
        <f>INDEX('AEO Table 4'!$C$66:$AK$66,MATCH(AG$2,'AEO Table 4'!$C$1:$AK$1,0))*10^15*About!$A$70</f>
        <v>171725102085151.13</v>
      </c>
      <c r="AH12" s="9">
        <f>INDEX('AEO Table 4'!$C$66:$AK$66,MATCH(AH$2,'AEO Table 4'!$C$1:$AK$1,0))*10^15*About!$A$70</f>
        <v>170365570405631.06</v>
      </c>
      <c r="AI12" s="9">
        <f>INDEX('AEO Table 4'!$C$66:$AK$66,MATCH(AI$2,'AEO Table 4'!$C$1:$AK$1,0))*10^15*About!$A$70</f>
        <v>169050431597279</v>
      </c>
      <c r="AJ12" s="9">
        <f>INDEX('AEO Table 4'!$C$66:$AK$66,MATCH(AJ$2,'AEO Table 4'!$C$1:$AK$1,0))*10^15*About!$A$70</f>
        <v>167820114882051.53</v>
      </c>
    </row>
    <row r="13" spans="1:38" x14ac:dyDescent="0.35">
      <c r="A13" s="1" t="s">
        <v>373</v>
      </c>
      <c r="B13" s="9">
        <v>0</v>
      </c>
      <c r="C13" s="9"/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</row>
    <row r="15" spans="1:38" x14ac:dyDescent="0.35">
      <c r="A15" s="1" t="s">
        <v>413</v>
      </c>
    </row>
    <row r="16" spans="1:38" x14ac:dyDescent="0.35">
      <c r="A16" t="s">
        <v>107</v>
      </c>
      <c r="B16">
        <v>2017</v>
      </c>
      <c r="D16">
        <v>2018</v>
      </c>
      <c r="E16">
        <v>2019</v>
      </c>
      <c r="F16">
        <v>2020</v>
      </c>
      <c r="G16">
        <v>2021</v>
      </c>
      <c r="H16">
        <v>2022</v>
      </c>
      <c r="I16">
        <v>2023</v>
      </c>
      <c r="J16">
        <v>2024</v>
      </c>
      <c r="K16">
        <v>2025</v>
      </c>
      <c r="L16">
        <v>2026</v>
      </c>
      <c r="M16">
        <v>2027</v>
      </c>
      <c r="N16">
        <v>2028</v>
      </c>
      <c r="O16">
        <v>2029</v>
      </c>
      <c r="P16">
        <v>2030</v>
      </c>
      <c r="Q16">
        <v>2031</v>
      </c>
      <c r="R16">
        <v>2032</v>
      </c>
      <c r="S16">
        <v>2033</v>
      </c>
      <c r="T16">
        <v>2034</v>
      </c>
      <c r="U16">
        <v>2035</v>
      </c>
      <c r="V16">
        <v>2036</v>
      </c>
      <c r="W16">
        <v>2037</v>
      </c>
      <c r="X16">
        <v>2038</v>
      </c>
      <c r="Y16">
        <v>2039</v>
      </c>
      <c r="Z16">
        <v>2040</v>
      </c>
      <c r="AA16">
        <v>2041</v>
      </c>
      <c r="AB16">
        <v>2042</v>
      </c>
      <c r="AC16">
        <v>2043</v>
      </c>
      <c r="AD16">
        <v>2044</v>
      </c>
      <c r="AE16">
        <v>2045</v>
      </c>
      <c r="AF16">
        <v>2046</v>
      </c>
      <c r="AG16">
        <v>2047</v>
      </c>
      <c r="AH16">
        <v>2048</v>
      </c>
      <c r="AI16">
        <v>2049</v>
      </c>
      <c r="AJ16">
        <v>2050</v>
      </c>
    </row>
    <row r="17" spans="1:36" x14ac:dyDescent="0.35">
      <c r="A17" t="s">
        <v>108</v>
      </c>
      <c r="B17">
        <v>136970338322306</v>
      </c>
      <c r="D17">
        <v>135861546613613.5</v>
      </c>
      <c r="E17">
        <v>134752754904921.25</v>
      </c>
      <c r="F17">
        <v>133625827057429.08</v>
      </c>
      <c r="G17">
        <v>132571443765136.7</v>
      </c>
      <c r="H17">
        <v>131408243640044.34</v>
      </c>
      <c r="I17">
        <v>130000879269164.61</v>
      </c>
      <c r="J17">
        <v>128451949380566.03</v>
      </c>
      <c r="K17">
        <v>126801457114687.48</v>
      </c>
      <c r="L17">
        <v>125075103971085.52</v>
      </c>
      <c r="M17">
        <v>123509799740027.52</v>
      </c>
      <c r="N17">
        <v>122034865297732.94</v>
      </c>
      <c r="O17">
        <v>120655689668302.33</v>
      </c>
      <c r="P17">
        <v>119274648607452.3</v>
      </c>
      <c r="Q17">
        <v>117910396429377.13</v>
      </c>
      <c r="R17">
        <v>116496192143292.83</v>
      </c>
      <c r="S17">
        <v>115101056711718.2</v>
      </c>
      <c r="T17">
        <v>113777844024870.44</v>
      </c>
      <c r="U17">
        <v>112504790716189.55</v>
      </c>
      <c r="V17">
        <v>111249769911229.8</v>
      </c>
      <c r="W17">
        <v>110002210831947.73</v>
      </c>
      <c r="X17">
        <v>108778073280487.38</v>
      </c>
      <c r="Y17">
        <v>107592902518677.31</v>
      </c>
      <c r="Z17">
        <v>106456025703614.66</v>
      </c>
      <c r="AA17">
        <v>105259247812972.58</v>
      </c>
      <c r="AB17">
        <v>104131283614691.66</v>
      </c>
      <c r="AC17">
        <v>103028606375651.86</v>
      </c>
      <c r="AD17">
        <v>101961165063423.48</v>
      </c>
      <c r="AE17">
        <v>100882738432836.27</v>
      </c>
      <c r="AF17">
        <v>99779024843007.891</v>
      </c>
      <c r="AG17">
        <v>98649817023780.672</v>
      </c>
      <c r="AH17">
        <v>97552321538683.734</v>
      </c>
      <c r="AI17">
        <v>96485916577243.922</v>
      </c>
      <c r="AJ17">
        <v>95486459876745.828</v>
      </c>
    </row>
    <row r="18" spans="1:36" x14ac:dyDescent="0.35">
      <c r="A18" t="s">
        <v>109</v>
      </c>
      <c r="B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35">
      <c r="A19" t="s">
        <v>110</v>
      </c>
      <c r="B19">
        <v>653236774455376.75</v>
      </c>
      <c r="D19">
        <v>743242182281527</v>
      </c>
      <c r="E19">
        <v>736987390732184.13</v>
      </c>
      <c r="F19">
        <v>702723560960441.88</v>
      </c>
      <c r="G19">
        <v>698837038233142</v>
      </c>
      <c r="H19">
        <v>694943882860795.38</v>
      </c>
      <c r="I19">
        <v>690602194867155</v>
      </c>
      <c r="J19">
        <v>685806170687805</v>
      </c>
      <c r="K19">
        <v>681090152789332.75</v>
      </c>
      <c r="L19">
        <v>676762351896259.25</v>
      </c>
      <c r="M19">
        <v>673057397827117.13</v>
      </c>
      <c r="N19">
        <v>669626662176630.88</v>
      </c>
      <c r="O19">
        <v>665763975517468.13</v>
      </c>
      <c r="P19">
        <v>662340494322501.88</v>
      </c>
      <c r="Q19">
        <v>659471253529263.63</v>
      </c>
      <c r="R19">
        <v>656372771941593.25</v>
      </c>
      <c r="S19">
        <v>653256050580044.13</v>
      </c>
      <c r="T19">
        <v>650504331966229.75</v>
      </c>
      <c r="U19">
        <v>648006104755300</v>
      </c>
      <c r="V19">
        <v>645564876837741.63</v>
      </c>
      <c r="W19">
        <v>643241171099607.13</v>
      </c>
      <c r="X19">
        <v>641192305590601.75</v>
      </c>
      <c r="Y19">
        <v>639240857055722.13</v>
      </c>
      <c r="Z19">
        <v>637288993980527.13</v>
      </c>
      <c r="AA19">
        <v>635480769124628</v>
      </c>
      <c r="AB19">
        <v>633673373349359.75</v>
      </c>
      <c r="AC19">
        <v>631728764729684.63</v>
      </c>
      <c r="AD19">
        <v>629780839787486.25</v>
      </c>
      <c r="AE19">
        <v>627836438437968.88</v>
      </c>
      <c r="AF19">
        <v>625923749422581.75</v>
      </c>
      <c r="AG19">
        <v>624007951354829</v>
      </c>
      <c r="AH19">
        <v>621936078858317.38</v>
      </c>
      <c r="AI19">
        <v>619600558721193.25</v>
      </c>
      <c r="AJ19">
        <v>617371160904818.75</v>
      </c>
    </row>
    <row r="20" spans="1:36" x14ac:dyDescent="0.35">
      <c r="A20" t="s">
        <v>111</v>
      </c>
      <c r="B20">
        <v>82975840427271.563</v>
      </c>
      <c r="D20">
        <v>86113081534434.406</v>
      </c>
      <c r="E20">
        <v>84863657023732.922</v>
      </c>
      <c r="F20">
        <v>76488491760973.328</v>
      </c>
      <c r="G20">
        <v>74591555277572.531</v>
      </c>
      <c r="H20">
        <v>72775868695995.734</v>
      </c>
      <c r="I20">
        <v>70928262510130.922</v>
      </c>
      <c r="J20">
        <v>68955050608691.289</v>
      </c>
      <c r="K20">
        <v>67049408778666.5</v>
      </c>
      <c r="L20">
        <v>65248852918602.828</v>
      </c>
      <c r="M20">
        <v>63506747243014.578</v>
      </c>
      <c r="N20">
        <v>61902061681990.875</v>
      </c>
      <c r="O20">
        <v>60365568002855.156</v>
      </c>
      <c r="P20">
        <v>58948669204720.563</v>
      </c>
      <c r="Q20">
        <v>57597682316739.094</v>
      </c>
      <c r="R20">
        <v>56273847819418.203</v>
      </c>
      <c r="S20">
        <v>54970118527395.578</v>
      </c>
      <c r="T20">
        <v>53745773705777.523</v>
      </c>
      <c r="U20">
        <v>52564541076964.023</v>
      </c>
      <c r="V20">
        <v>51379992125627.102</v>
      </c>
      <c r="W20">
        <v>50291616527469.586</v>
      </c>
      <c r="X20">
        <v>49243036799593.211</v>
      </c>
      <c r="Y20">
        <v>48224925784900.828</v>
      </c>
      <c r="Z20">
        <v>47210545633047.297</v>
      </c>
      <c r="AA20">
        <v>46241557645733.188</v>
      </c>
      <c r="AB20">
        <v>45269667876211.086</v>
      </c>
      <c r="AC20">
        <v>44306276183155.258</v>
      </c>
      <c r="AD20">
        <v>43367756909025.148</v>
      </c>
      <c r="AE20">
        <v>42428408554264.18</v>
      </c>
      <c r="AF20">
        <v>41513310807955.773</v>
      </c>
      <c r="AG20">
        <v>40606711138113.656</v>
      </c>
      <c r="AH20">
        <v>39679177182342.398</v>
      </c>
      <c r="AI20">
        <v>38760970383668.281</v>
      </c>
      <c r="AJ20">
        <v>37852298012249.023</v>
      </c>
    </row>
    <row r="21" spans="1:36" x14ac:dyDescent="0.35">
      <c r="A21" t="s">
        <v>113</v>
      </c>
      <c r="B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35">
      <c r="A22" t="s">
        <v>156</v>
      </c>
      <c r="B22">
        <v>76232098575880.797</v>
      </c>
      <c r="D22">
        <v>91064351061912.359</v>
      </c>
      <c r="E22">
        <v>93273643672988.516</v>
      </c>
      <c r="F22">
        <v>90523375950278.172</v>
      </c>
      <c r="G22">
        <v>89579053111732.063</v>
      </c>
      <c r="H22">
        <v>88392638728975.703</v>
      </c>
      <c r="I22">
        <v>87428417955289.031</v>
      </c>
      <c r="J22">
        <v>87025692038850.25</v>
      </c>
      <c r="K22">
        <v>86777589660066.281</v>
      </c>
      <c r="L22">
        <v>86527207309547.484</v>
      </c>
      <c r="M22">
        <v>86474975229803.484</v>
      </c>
      <c r="N22">
        <v>86119506909323.547</v>
      </c>
      <c r="O22">
        <v>85758856834900.766</v>
      </c>
      <c r="P22">
        <v>85133108228761.453</v>
      </c>
      <c r="Q22">
        <v>84449945788935.297</v>
      </c>
      <c r="R22">
        <v>83759321623431.422</v>
      </c>
      <c r="S22">
        <v>83159896327321.813</v>
      </c>
      <c r="T22">
        <v>82384498667312.813</v>
      </c>
      <c r="U22">
        <v>81593348475317.531</v>
      </c>
      <c r="V22">
        <v>80954956389557.641</v>
      </c>
      <c r="W22">
        <v>80113439549237.797</v>
      </c>
      <c r="X22">
        <v>79294307885951.094</v>
      </c>
      <c r="Y22">
        <v>78524713790358.094</v>
      </c>
      <c r="Z22">
        <v>77819995254129.656</v>
      </c>
      <c r="AA22">
        <v>77079626250774.359</v>
      </c>
      <c r="AB22">
        <v>76436881491702.484</v>
      </c>
      <c r="AC22">
        <v>75738381060205.469</v>
      </c>
      <c r="AD22">
        <v>74975834149974.75</v>
      </c>
      <c r="AE22">
        <v>74259715755072.031</v>
      </c>
      <c r="AF22">
        <v>73554789948685.875</v>
      </c>
      <c r="AG22">
        <v>72839707904571.719</v>
      </c>
      <c r="AH22">
        <v>72166494432315.844</v>
      </c>
      <c r="AI22">
        <v>71448925146309.109</v>
      </c>
      <c r="AJ22">
        <v>70724515945097.813</v>
      </c>
    </row>
    <row r="23" spans="1:36" x14ac:dyDescent="0.35">
      <c r="A23" t="s">
        <v>370</v>
      </c>
      <c r="B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35">
      <c r="A24" t="s">
        <v>371</v>
      </c>
      <c r="B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35">
      <c r="A25" t="s">
        <v>372</v>
      </c>
      <c r="B25">
        <v>69233621700659.234</v>
      </c>
      <c r="D25">
        <v>72143901985125</v>
      </c>
      <c r="E25">
        <v>67977150004595.469</v>
      </c>
      <c r="F25">
        <v>63675672421551.688</v>
      </c>
      <c r="G25">
        <v>62327172775462.797</v>
      </c>
      <c r="H25">
        <v>61113398731888.164</v>
      </c>
      <c r="I25">
        <v>59980667319979.797</v>
      </c>
      <c r="J25">
        <v>58886695427564</v>
      </c>
      <c r="K25">
        <v>57821119546755.063</v>
      </c>
      <c r="L25">
        <v>56766321714147.25</v>
      </c>
      <c r="M25">
        <v>55791530162417.141</v>
      </c>
      <c r="N25">
        <v>54892599488410.461</v>
      </c>
      <c r="O25">
        <v>54066006099446.039</v>
      </c>
      <c r="P25">
        <v>53316517209151.32</v>
      </c>
      <c r="Q25">
        <v>52634183849956.008</v>
      </c>
      <c r="R25">
        <v>51982319203944.703</v>
      </c>
      <c r="S25">
        <v>51353461545439.68</v>
      </c>
      <c r="T25">
        <v>50755072600118.641</v>
      </c>
      <c r="U25">
        <v>50185079666404.461</v>
      </c>
      <c r="V25">
        <v>49639544611300.563</v>
      </c>
      <c r="W25">
        <v>49120332866226.375</v>
      </c>
      <c r="X25">
        <v>48627444431181.891</v>
      </c>
      <c r="Y25">
        <v>48156112092539.695</v>
      </c>
      <c r="Z25">
        <v>47703641338249.492</v>
      </c>
      <c r="AA25">
        <v>47282468377774.141</v>
      </c>
      <c r="AB25">
        <v>46867098981714.789</v>
      </c>
      <c r="AC25">
        <v>46452351396128.578</v>
      </c>
      <c r="AD25">
        <v>46044443725746.938</v>
      </c>
      <c r="AE25">
        <v>45648350454355.016</v>
      </c>
      <c r="AF25">
        <v>45267802444791.656</v>
      </c>
      <c r="AG25">
        <v>44899897914848.867</v>
      </c>
      <c r="AH25">
        <v>44544429594368.93</v>
      </c>
      <c r="AI25">
        <v>44200568402720.992</v>
      </c>
      <c r="AJ25">
        <v>43878885117948.484</v>
      </c>
    </row>
    <row r="26" spans="1:36" x14ac:dyDescent="0.35">
      <c r="A26" t="s">
        <v>373</v>
      </c>
      <c r="B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35">
      <c r="C27" t="s">
        <v>471</v>
      </c>
    </row>
    <row r="28" spans="1:36" x14ac:dyDescent="0.35">
      <c r="A28" s="37" t="s">
        <v>414</v>
      </c>
      <c r="B28" s="34">
        <v>2017</v>
      </c>
      <c r="C28" s="3"/>
      <c r="D28" s="34">
        <v>2018</v>
      </c>
      <c r="E28" s="34">
        <v>2019</v>
      </c>
      <c r="F28" s="34">
        <v>2020</v>
      </c>
      <c r="G28" s="34">
        <v>2021</v>
      </c>
      <c r="H28" s="34">
        <v>2022</v>
      </c>
      <c r="I28" s="34">
        <v>2023</v>
      </c>
      <c r="J28" s="34">
        <v>2024</v>
      </c>
      <c r="K28" s="34">
        <v>2025</v>
      </c>
      <c r="L28" s="34">
        <v>2026</v>
      </c>
      <c r="M28" s="34">
        <v>2027</v>
      </c>
      <c r="N28" s="34">
        <v>2028</v>
      </c>
      <c r="O28" s="34">
        <v>2029</v>
      </c>
      <c r="P28" s="34">
        <v>2030</v>
      </c>
      <c r="Q28" s="34">
        <v>2031</v>
      </c>
      <c r="R28" s="34">
        <v>2032</v>
      </c>
      <c r="S28" s="34">
        <v>2033</v>
      </c>
      <c r="T28" s="34">
        <v>2034</v>
      </c>
      <c r="U28" s="34">
        <v>2035</v>
      </c>
      <c r="V28" s="34">
        <v>2036</v>
      </c>
      <c r="W28" s="34">
        <v>2037</v>
      </c>
      <c r="X28" s="34">
        <v>2038</v>
      </c>
      <c r="Y28" s="34">
        <v>2039</v>
      </c>
      <c r="Z28" s="34">
        <v>2040</v>
      </c>
      <c r="AA28" s="34">
        <v>2041</v>
      </c>
      <c r="AB28" s="34">
        <v>2042</v>
      </c>
      <c r="AC28" s="34">
        <v>2043</v>
      </c>
      <c r="AD28" s="34">
        <v>2044</v>
      </c>
      <c r="AE28" s="34">
        <v>2045</v>
      </c>
      <c r="AF28" s="34">
        <v>2046</v>
      </c>
      <c r="AG28" s="34">
        <v>2047</v>
      </c>
      <c r="AH28" s="34">
        <v>2048</v>
      </c>
      <c r="AI28" s="34">
        <v>2049</v>
      </c>
      <c r="AJ28" s="34">
        <v>2050</v>
      </c>
    </row>
    <row r="29" spans="1:36" x14ac:dyDescent="0.35">
      <c r="A29" s="34" t="s">
        <v>108</v>
      </c>
      <c r="B29" s="35">
        <f>B17+B4</f>
        <v>660830000000000</v>
      </c>
      <c r="C29" s="48">
        <f>B29/$B$39</f>
        <v>0.1344627857357088</v>
      </c>
      <c r="D29" s="35">
        <f t="shared" ref="D29:AJ29" si="1">D17+D4</f>
        <v>655480500000000.5</v>
      </c>
      <c r="E29" s="35">
        <f t="shared" si="1"/>
        <v>650131000000000.25</v>
      </c>
      <c r="F29" s="35">
        <f t="shared" si="1"/>
        <v>644694000000000</v>
      </c>
      <c r="G29" s="35">
        <f t="shared" si="1"/>
        <v>639607000000000</v>
      </c>
      <c r="H29" s="35">
        <f t="shared" si="1"/>
        <v>633995000000000</v>
      </c>
      <c r="I29" s="35">
        <f t="shared" si="1"/>
        <v>627205000000000</v>
      </c>
      <c r="J29" s="35">
        <f t="shared" si="1"/>
        <v>619732000000000</v>
      </c>
      <c r="K29" s="35">
        <f t="shared" si="1"/>
        <v>611769000000000</v>
      </c>
      <c r="L29" s="35">
        <f t="shared" si="1"/>
        <v>603440000000000</v>
      </c>
      <c r="M29" s="35">
        <f t="shared" si="1"/>
        <v>595888000000000</v>
      </c>
      <c r="N29" s="35">
        <f t="shared" si="1"/>
        <v>588772000000000</v>
      </c>
      <c r="O29" s="35">
        <f t="shared" si="1"/>
        <v>582118000000000</v>
      </c>
      <c r="P29" s="35">
        <f t="shared" si="1"/>
        <v>575455000000000</v>
      </c>
      <c r="Q29" s="35">
        <f t="shared" si="1"/>
        <v>568873000000000</v>
      </c>
      <c r="R29" s="35">
        <f t="shared" si="1"/>
        <v>562050000000000.06</v>
      </c>
      <c r="S29" s="35">
        <f t="shared" si="1"/>
        <v>555319000000000</v>
      </c>
      <c r="T29" s="35">
        <f t="shared" si="1"/>
        <v>548934999999999.94</v>
      </c>
      <c r="U29" s="35">
        <f t="shared" si="1"/>
        <v>542793000000000</v>
      </c>
      <c r="V29" s="35">
        <f t="shared" si="1"/>
        <v>536738000000000.06</v>
      </c>
      <c r="W29" s="35">
        <f t="shared" si="1"/>
        <v>530719000000000.06</v>
      </c>
      <c r="X29" s="35">
        <f t="shared" si="1"/>
        <v>524813000000000</v>
      </c>
      <c r="Y29" s="35">
        <f t="shared" si="1"/>
        <v>519095000000000</v>
      </c>
      <c r="Z29" s="35">
        <f t="shared" si="1"/>
        <v>513610000000000</v>
      </c>
      <c r="AA29" s="35">
        <f t="shared" si="1"/>
        <v>507835999999999.94</v>
      </c>
      <c r="AB29" s="35">
        <f t="shared" si="1"/>
        <v>502394000000000</v>
      </c>
      <c r="AC29" s="35">
        <f t="shared" si="1"/>
        <v>497074000000000</v>
      </c>
      <c r="AD29" s="35">
        <f t="shared" si="1"/>
        <v>491924000000000</v>
      </c>
      <c r="AE29" s="35">
        <f t="shared" si="1"/>
        <v>486721000000000</v>
      </c>
      <c r="AF29" s="35">
        <f t="shared" si="1"/>
        <v>481396000000000</v>
      </c>
      <c r="AG29" s="35">
        <f t="shared" si="1"/>
        <v>475948000000000</v>
      </c>
      <c r="AH29" s="35">
        <f t="shared" si="1"/>
        <v>470653000000000</v>
      </c>
      <c r="AI29" s="35">
        <f t="shared" si="1"/>
        <v>465508000000000</v>
      </c>
      <c r="AJ29" s="35">
        <f t="shared" si="1"/>
        <v>460686000000000</v>
      </c>
    </row>
    <row r="30" spans="1:36" x14ac:dyDescent="0.35">
      <c r="A30" s="34" t="s">
        <v>109</v>
      </c>
      <c r="B30" s="35">
        <f t="shared" ref="B30:AJ30" si="2">B18+B5</f>
        <v>0</v>
      </c>
      <c r="C30" s="48">
        <f t="shared" ref="C30:C38" si="3">B30/$B$39</f>
        <v>0</v>
      </c>
      <c r="D30" s="35">
        <f t="shared" si="2"/>
        <v>0</v>
      </c>
      <c r="E30" s="35">
        <f t="shared" si="2"/>
        <v>0</v>
      </c>
      <c r="F30" s="35">
        <f t="shared" si="2"/>
        <v>0</v>
      </c>
      <c r="G30" s="35">
        <f t="shared" si="2"/>
        <v>0</v>
      </c>
      <c r="H30" s="35">
        <f t="shared" si="2"/>
        <v>0</v>
      </c>
      <c r="I30" s="35">
        <f t="shared" si="2"/>
        <v>0</v>
      </c>
      <c r="J30" s="35">
        <f t="shared" si="2"/>
        <v>0</v>
      </c>
      <c r="K30" s="35">
        <f t="shared" si="2"/>
        <v>0</v>
      </c>
      <c r="L30" s="35">
        <f t="shared" si="2"/>
        <v>0</v>
      </c>
      <c r="M30" s="35">
        <f t="shared" si="2"/>
        <v>0</v>
      </c>
      <c r="N30" s="35">
        <f t="shared" si="2"/>
        <v>0</v>
      </c>
      <c r="O30" s="35">
        <f t="shared" si="2"/>
        <v>0</v>
      </c>
      <c r="P30" s="35">
        <f t="shared" si="2"/>
        <v>0</v>
      </c>
      <c r="Q30" s="35">
        <f t="shared" si="2"/>
        <v>0</v>
      </c>
      <c r="R30" s="35">
        <f t="shared" si="2"/>
        <v>0</v>
      </c>
      <c r="S30" s="35">
        <f t="shared" si="2"/>
        <v>0</v>
      </c>
      <c r="T30" s="35">
        <f t="shared" si="2"/>
        <v>0</v>
      </c>
      <c r="U30" s="35">
        <f t="shared" si="2"/>
        <v>0</v>
      </c>
      <c r="V30" s="35">
        <f t="shared" si="2"/>
        <v>0</v>
      </c>
      <c r="W30" s="35">
        <f t="shared" si="2"/>
        <v>0</v>
      </c>
      <c r="X30" s="35">
        <f t="shared" si="2"/>
        <v>0</v>
      </c>
      <c r="Y30" s="35">
        <f t="shared" si="2"/>
        <v>0</v>
      </c>
      <c r="Z30" s="35">
        <f t="shared" si="2"/>
        <v>0</v>
      </c>
      <c r="AA30" s="35">
        <f t="shared" si="2"/>
        <v>0</v>
      </c>
      <c r="AB30" s="35">
        <f t="shared" si="2"/>
        <v>0</v>
      </c>
      <c r="AC30" s="35">
        <f t="shared" si="2"/>
        <v>0</v>
      </c>
      <c r="AD30" s="35">
        <f t="shared" si="2"/>
        <v>0</v>
      </c>
      <c r="AE30" s="35">
        <f t="shared" si="2"/>
        <v>0</v>
      </c>
      <c r="AF30" s="35">
        <f t="shared" si="2"/>
        <v>0</v>
      </c>
      <c r="AG30" s="35">
        <f t="shared" si="2"/>
        <v>0</v>
      </c>
      <c r="AH30" s="35">
        <f t="shared" si="2"/>
        <v>0</v>
      </c>
      <c r="AI30" s="35">
        <f t="shared" si="2"/>
        <v>0</v>
      </c>
      <c r="AJ30" s="35">
        <f t="shared" si="2"/>
        <v>0</v>
      </c>
    </row>
    <row r="31" spans="1:36" x14ac:dyDescent="0.35">
      <c r="A31" s="34" t="s">
        <v>110</v>
      </c>
      <c r="B31" s="35">
        <f t="shared" ref="B31:AJ31" si="4">B19+B6</f>
        <v>3151620000000000</v>
      </c>
      <c r="C31" s="48">
        <f t="shared" si="3"/>
        <v>0.64127779425930198</v>
      </c>
      <c r="D31" s="35">
        <f t="shared" si="4"/>
        <v>3585862000000000</v>
      </c>
      <c r="E31" s="35">
        <f t="shared" si="4"/>
        <v>3555685000000000</v>
      </c>
      <c r="F31" s="35">
        <f t="shared" si="4"/>
        <v>3390375000000000</v>
      </c>
      <c r="G31" s="35">
        <f t="shared" si="4"/>
        <v>3371624000000000</v>
      </c>
      <c r="H31" s="35">
        <f t="shared" si="4"/>
        <v>3352841000000000</v>
      </c>
      <c r="I31" s="35">
        <f t="shared" si="4"/>
        <v>3331894000000000</v>
      </c>
      <c r="J31" s="35">
        <f t="shared" si="4"/>
        <v>3308755000000000</v>
      </c>
      <c r="K31" s="35">
        <f t="shared" si="4"/>
        <v>3286002000000000</v>
      </c>
      <c r="L31" s="35">
        <f t="shared" si="4"/>
        <v>3265122000000000</v>
      </c>
      <c r="M31" s="35">
        <f t="shared" si="4"/>
        <v>3247247000000000</v>
      </c>
      <c r="N31" s="35">
        <f t="shared" si="4"/>
        <v>3230695000000000</v>
      </c>
      <c r="O31" s="35">
        <f t="shared" si="4"/>
        <v>3212059000000000</v>
      </c>
      <c r="P31" s="35">
        <f t="shared" si="4"/>
        <v>3195542000000000</v>
      </c>
      <c r="Q31" s="35">
        <f t="shared" si="4"/>
        <v>3181699000000000</v>
      </c>
      <c r="R31" s="35">
        <f t="shared" si="4"/>
        <v>3166750000000000</v>
      </c>
      <c r="S31" s="35">
        <f t="shared" si="4"/>
        <v>3151713000000000</v>
      </c>
      <c r="T31" s="35">
        <f t="shared" si="4"/>
        <v>3138437000000000</v>
      </c>
      <c r="U31" s="35">
        <f t="shared" si="4"/>
        <v>3126384000000000</v>
      </c>
      <c r="V31" s="35">
        <f t="shared" si="4"/>
        <v>3114606000000000</v>
      </c>
      <c r="W31" s="35">
        <f t="shared" si="4"/>
        <v>3103395000000000</v>
      </c>
      <c r="X31" s="35">
        <f t="shared" si="4"/>
        <v>3093510000000000</v>
      </c>
      <c r="Y31" s="35">
        <f t="shared" si="4"/>
        <v>3084095000000000</v>
      </c>
      <c r="Z31" s="35">
        <f t="shared" si="4"/>
        <v>3074678000000000</v>
      </c>
      <c r="AA31" s="35">
        <f t="shared" si="4"/>
        <v>3065954000000000</v>
      </c>
      <c r="AB31" s="35">
        <f t="shared" si="4"/>
        <v>3057234000000000</v>
      </c>
      <c r="AC31" s="35">
        <f t="shared" si="4"/>
        <v>3047852000000000</v>
      </c>
      <c r="AD31" s="35">
        <f t="shared" si="4"/>
        <v>3038454000000000</v>
      </c>
      <c r="AE31" s="35">
        <f t="shared" si="4"/>
        <v>3029073000000000</v>
      </c>
      <c r="AF31" s="35">
        <f t="shared" si="4"/>
        <v>3019845000000000</v>
      </c>
      <c r="AG31" s="35">
        <f t="shared" si="4"/>
        <v>3010602000000000</v>
      </c>
      <c r="AH31" s="35">
        <f t="shared" si="4"/>
        <v>3000606000000000</v>
      </c>
      <c r="AI31" s="35">
        <f t="shared" si="4"/>
        <v>2989338000000000</v>
      </c>
      <c r="AJ31" s="35">
        <f t="shared" si="4"/>
        <v>2978582000000000</v>
      </c>
    </row>
    <row r="32" spans="1:36" x14ac:dyDescent="0.35">
      <c r="A32" s="34" t="s">
        <v>111</v>
      </c>
      <c r="B32" s="35">
        <f t="shared" ref="B32:AJ32" si="5">B20+B7</f>
        <v>400327000000000</v>
      </c>
      <c r="C32" s="48">
        <f t="shared" si="3"/>
        <v>8.1456779542725191E-2</v>
      </c>
      <c r="D32" s="35">
        <f t="shared" si="5"/>
        <v>415463000000000</v>
      </c>
      <c r="E32" s="35">
        <f t="shared" si="5"/>
        <v>409435000000000</v>
      </c>
      <c r="F32" s="35">
        <f t="shared" si="5"/>
        <v>369028000000000</v>
      </c>
      <c r="G32" s="35">
        <f t="shared" si="5"/>
        <v>359876000000000</v>
      </c>
      <c r="H32" s="35">
        <f t="shared" si="5"/>
        <v>351116000000000</v>
      </c>
      <c r="I32" s="35">
        <f t="shared" si="5"/>
        <v>342202000000000</v>
      </c>
      <c r="J32" s="35">
        <f t="shared" si="5"/>
        <v>332682000000000</v>
      </c>
      <c r="K32" s="35">
        <f t="shared" si="5"/>
        <v>323488000000000</v>
      </c>
      <c r="L32" s="35">
        <f t="shared" si="5"/>
        <v>314801000000000</v>
      </c>
      <c r="M32" s="35">
        <f t="shared" si="5"/>
        <v>306396000000000</v>
      </c>
      <c r="N32" s="35">
        <f t="shared" si="5"/>
        <v>298654000000000</v>
      </c>
      <c r="O32" s="35">
        <f t="shared" si="5"/>
        <v>291241000000000</v>
      </c>
      <c r="P32" s="35">
        <f t="shared" si="5"/>
        <v>284405000000000</v>
      </c>
      <c r="Q32" s="35">
        <f t="shared" si="5"/>
        <v>277887000000000</v>
      </c>
      <c r="R32" s="35">
        <f t="shared" si="5"/>
        <v>271500000000000</v>
      </c>
      <c r="S32" s="35">
        <f t="shared" si="5"/>
        <v>265210000000000</v>
      </c>
      <c r="T32" s="35">
        <f t="shared" si="5"/>
        <v>259303000000000</v>
      </c>
      <c r="U32" s="35">
        <f t="shared" si="5"/>
        <v>253604000000000</v>
      </c>
      <c r="V32" s="35">
        <f t="shared" si="5"/>
        <v>247889000000000</v>
      </c>
      <c r="W32" s="35">
        <f t="shared" si="5"/>
        <v>242638000000000</v>
      </c>
      <c r="X32" s="35">
        <f t="shared" si="5"/>
        <v>237579000000000</v>
      </c>
      <c r="Y32" s="35">
        <f t="shared" si="5"/>
        <v>232667000000000</v>
      </c>
      <c r="Z32" s="35">
        <f t="shared" si="5"/>
        <v>227773000000000</v>
      </c>
      <c r="AA32" s="35">
        <f t="shared" si="5"/>
        <v>223098000000000</v>
      </c>
      <c r="AB32" s="35">
        <f t="shared" si="5"/>
        <v>218409000000000</v>
      </c>
      <c r="AC32" s="35">
        <f t="shared" si="5"/>
        <v>213761000000000</v>
      </c>
      <c r="AD32" s="35">
        <f t="shared" si="5"/>
        <v>209233000000000</v>
      </c>
      <c r="AE32" s="35">
        <f t="shared" si="5"/>
        <v>204701000000000</v>
      </c>
      <c r="AF32" s="35">
        <f t="shared" si="5"/>
        <v>200286000000000</v>
      </c>
      <c r="AG32" s="35">
        <f t="shared" si="5"/>
        <v>195912000000000</v>
      </c>
      <c r="AH32" s="35">
        <f t="shared" si="5"/>
        <v>191437000000000</v>
      </c>
      <c r="AI32" s="35">
        <f t="shared" si="5"/>
        <v>187007000000000</v>
      </c>
      <c r="AJ32" s="35">
        <f t="shared" si="5"/>
        <v>182623000000000</v>
      </c>
    </row>
    <row r="33" spans="1:36" x14ac:dyDescent="0.35">
      <c r="A33" s="34" t="s">
        <v>113</v>
      </c>
      <c r="B33" s="35">
        <f t="shared" ref="B33:AJ33" si="6">B21+B8</f>
        <v>0</v>
      </c>
      <c r="C33" s="48">
        <f t="shared" si="3"/>
        <v>0</v>
      </c>
      <c r="D33" s="35">
        <f t="shared" si="6"/>
        <v>0</v>
      </c>
      <c r="E33" s="35">
        <f t="shared" si="6"/>
        <v>0</v>
      </c>
      <c r="F33" s="35">
        <f t="shared" si="6"/>
        <v>0</v>
      </c>
      <c r="G33" s="35">
        <f t="shared" si="6"/>
        <v>0</v>
      </c>
      <c r="H33" s="35">
        <f t="shared" si="6"/>
        <v>0</v>
      </c>
      <c r="I33" s="35">
        <f t="shared" si="6"/>
        <v>0</v>
      </c>
      <c r="J33" s="35">
        <f t="shared" si="6"/>
        <v>0</v>
      </c>
      <c r="K33" s="35">
        <f t="shared" si="6"/>
        <v>0</v>
      </c>
      <c r="L33" s="35">
        <f t="shared" si="6"/>
        <v>0</v>
      </c>
      <c r="M33" s="35">
        <f t="shared" si="6"/>
        <v>0</v>
      </c>
      <c r="N33" s="35">
        <f t="shared" si="6"/>
        <v>0</v>
      </c>
      <c r="O33" s="35">
        <f t="shared" si="6"/>
        <v>0</v>
      </c>
      <c r="P33" s="35">
        <f t="shared" si="6"/>
        <v>0</v>
      </c>
      <c r="Q33" s="35">
        <f t="shared" si="6"/>
        <v>0</v>
      </c>
      <c r="R33" s="35">
        <f t="shared" si="6"/>
        <v>0</v>
      </c>
      <c r="S33" s="35">
        <f t="shared" si="6"/>
        <v>0</v>
      </c>
      <c r="T33" s="35">
        <f t="shared" si="6"/>
        <v>0</v>
      </c>
      <c r="U33" s="35">
        <f t="shared" si="6"/>
        <v>0</v>
      </c>
      <c r="V33" s="35">
        <f t="shared" si="6"/>
        <v>0</v>
      </c>
      <c r="W33" s="35">
        <f t="shared" si="6"/>
        <v>0</v>
      </c>
      <c r="X33" s="35">
        <f t="shared" si="6"/>
        <v>0</v>
      </c>
      <c r="Y33" s="35">
        <f t="shared" si="6"/>
        <v>0</v>
      </c>
      <c r="Z33" s="35">
        <f t="shared" si="6"/>
        <v>0</v>
      </c>
      <c r="AA33" s="35">
        <f t="shared" si="6"/>
        <v>0</v>
      </c>
      <c r="AB33" s="35">
        <f t="shared" si="6"/>
        <v>0</v>
      </c>
      <c r="AC33" s="35">
        <f t="shared" si="6"/>
        <v>0</v>
      </c>
      <c r="AD33" s="35">
        <f t="shared" si="6"/>
        <v>0</v>
      </c>
      <c r="AE33" s="35">
        <f t="shared" si="6"/>
        <v>0</v>
      </c>
      <c r="AF33" s="35">
        <f t="shared" si="6"/>
        <v>0</v>
      </c>
      <c r="AG33" s="35">
        <f t="shared" si="6"/>
        <v>0</v>
      </c>
      <c r="AH33" s="35">
        <f t="shared" si="6"/>
        <v>0</v>
      </c>
      <c r="AI33" s="35">
        <f t="shared" si="6"/>
        <v>0</v>
      </c>
      <c r="AJ33" s="35">
        <f t="shared" si="6"/>
        <v>0</v>
      </c>
    </row>
    <row r="34" spans="1:36" x14ac:dyDescent="0.35">
      <c r="A34" s="34" t="s">
        <v>156</v>
      </c>
      <c r="B34" s="35">
        <f t="shared" ref="B34:AJ34" si="7">B22+B9</f>
        <v>367791000000000</v>
      </c>
      <c r="C34" s="48">
        <f t="shared" si="3"/>
        <v>7.4836497175555086E-2</v>
      </c>
      <c r="D34" s="35">
        <f t="shared" si="7"/>
        <v>439351000000000</v>
      </c>
      <c r="E34" s="35">
        <f t="shared" si="7"/>
        <v>450010000000000</v>
      </c>
      <c r="F34" s="35">
        <f t="shared" si="7"/>
        <v>436741000000000</v>
      </c>
      <c r="G34" s="35">
        <f t="shared" si="7"/>
        <v>432185000000000</v>
      </c>
      <c r="H34" s="35">
        <f t="shared" si="7"/>
        <v>426461000000000</v>
      </c>
      <c r="I34" s="35">
        <f t="shared" si="7"/>
        <v>421809000000000</v>
      </c>
      <c r="J34" s="35">
        <f t="shared" si="7"/>
        <v>419866000000000</v>
      </c>
      <c r="K34" s="35">
        <f t="shared" si="7"/>
        <v>418669000000000</v>
      </c>
      <c r="L34" s="35">
        <f t="shared" si="7"/>
        <v>417461000000000</v>
      </c>
      <c r="M34" s="35">
        <f t="shared" si="7"/>
        <v>417209000000000</v>
      </c>
      <c r="N34" s="35">
        <f t="shared" si="7"/>
        <v>415494000000000</v>
      </c>
      <c r="O34" s="35">
        <f t="shared" si="7"/>
        <v>413754000000000</v>
      </c>
      <c r="P34" s="35">
        <f t="shared" si="7"/>
        <v>410735000000000</v>
      </c>
      <c r="Q34" s="35">
        <f t="shared" si="7"/>
        <v>407439000000000</v>
      </c>
      <c r="R34" s="35">
        <f t="shared" si="7"/>
        <v>404107000000000</v>
      </c>
      <c r="S34" s="35">
        <f t="shared" si="7"/>
        <v>401215000000000</v>
      </c>
      <c r="T34" s="35">
        <f t="shared" si="7"/>
        <v>397474000000000</v>
      </c>
      <c r="U34" s="35">
        <f t="shared" si="7"/>
        <v>393657000000000</v>
      </c>
      <c r="V34" s="35">
        <f t="shared" si="7"/>
        <v>390577000000000</v>
      </c>
      <c r="W34" s="35">
        <f t="shared" si="7"/>
        <v>386517000000000</v>
      </c>
      <c r="X34" s="35">
        <f t="shared" si="7"/>
        <v>382565000000000</v>
      </c>
      <c r="Y34" s="35">
        <f t="shared" si="7"/>
        <v>378852000000000</v>
      </c>
      <c r="Z34" s="35">
        <f t="shared" si="7"/>
        <v>375452000000000</v>
      </c>
      <c r="AA34" s="35">
        <f t="shared" si="7"/>
        <v>371880000000000</v>
      </c>
      <c r="AB34" s="35">
        <f t="shared" si="7"/>
        <v>368779000000000</v>
      </c>
      <c r="AC34" s="35">
        <f t="shared" si="7"/>
        <v>365409000000000</v>
      </c>
      <c r="AD34" s="35">
        <f t="shared" si="7"/>
        <v>361730000000000</v>
      </c>
      <c r="AE34" s="35">
        <f t="shared" si="7"/>
        <v>358275000000000</v>
      </c>
      <c r="AF34" s="35">
        <f t="shared" si="7"/>
        <v>354874000000000</v>
      </c>
      <c r="AG34" s="35">
        <f t="shared" si="7"/>
        <v>351424000000000</v>
      </c>
      <c r="AH34" s="35">
        <f t="shared" si="7"/>
        <v>348176000000000</v>
      </c>
      <c r="AI34" s="35">
        <f t="shared" si="7"/>
        <v>344714000000000</v>
      </c>
      <c r="AJ34" s="35">
        <f t="shared" si="7"/>
        <v>341219000000000</v>
      </c>
    </row>
    <row r="35" spans="1:36" x14ac:dyDescent="0.35">
      <c r="A35" s="34" t="s">
        <v>370</v>
      </c>
      <c r="B35" s="35">
        <f t="shared" ref="B35:AJ35" si="8">B23+B10</f>
        <v>0</v>
      </c>
      <c r="C35" s="48">
        <f t="shared" si="3"/>
        <v>0</v>
      </c>
      <c r="D35" s="35">
        <f t="shared" si="8"/>
        <v>0</v>
      </c>
      <c r="E35" s="35">
        <f t="shared" si="8"/>
        <v>0</v>
      </c>
      <c r="F35" s="35">
        <f t="shared" si="8"/>
        <v>0</v>
      </c>
      <c r="G35" s="35">
        <f t="shared" si="8"/>
        <v>0</v>
      </c>
      <c r="H35" s="35">
        <f t="shared" si="8"/>
        <v>0</v>
      </c>
      <c r="I35" s="35">
        <f t="shared" si="8"/>
        <v>0</v>
      </c>
      <c r="J35" s="35">
        <f t="shared" si="8"/>
        <v>0</v>
      </c>
      <c r="K35" s="35">
        <f t="shared" si="8"/>
        <v>0</v>
      </c>
      <c r="L35" s="35">
        <f t="shared" si="8"/>
        <v>0</v>
      </c>
      <c r="M35" s="35">
        <f t="shared" si="8"/>
        <v>0</v>
      </c>
      <c r="N35" s="35">
        <f t="shared" si="8"/>
        <v>0</v>
      </c>
      <c r="O35" s="35">
        <f t="shared" si="8"/>
        <v>0</v>
      </c>
      <c r="P35" s="35">
        <f t="shared" si="8"/>
        <v>0</v>
      </c>
      <c r="Q35" s="35">
        <f t="shared" si="8"/>
        <v>0</v>
      </c>
      <c r="R35" s="35">
        <f t="shared" si="8"/>
        <v>0</v>
      </c>
      <c r="S35" s="35">
        <f t="shared" si="8"/>
        <v>0</v>
      </c>
      <c r="T35" s="35">
        <f t="shared" si="8"/>
        <v>0</v>
      </c>
      <c r="U35" s="35">
        <f t="shared" si="8"/>
        <v>0</v>
      </c>
      <c r="V35" s="35">
        <f t="shared" si="8"/>
        <v>0</v>
      </c>
      <c r="W35" s="35">
        <f t="shared" si="8"/>
        <v>0</v>
      </c>
      <c r="X35" s="35">
        <f t="shared" si="8"/>
        <v>0</v>
      </c>
      <c r="Y35" s="35">
        <f t="shared" si="8"/>
        <v>0</v>
      </c>
      <c r="Z35" s="35">
        <f t="shared" si="8"/>
        <v>0</v>
      </c>
      <c r="AA35" s="35">
        <f t="shared" si="8"/>
        <v>0</v>
      </c>
      <c r="AB35" s="35">
        <f t="shared" si="8"/>
        <v>0</v>
      </c>
      <c r="AC35" s="35">
        <f t="shared" si="8"/>
        <v>0</v>
      </c>
      <c r="AD35" s="35">
        <f t="shared" si="8"/>
        <v>0</v>
      </c>
      <c r="AE35" s="35">
        <f t="shared" si="8"/>
        <v>0</v>
      </c>
      <c r="AF35" s="35">
        <f t="shared" si="8"/>
        <v>0</v>
      </c>
      <c r="AG35" s="35">
        <f t="shared" si="8"/>
        <v>0</v>
      </c>
      <c r="AH35" s="35">
        <f t="shared" si="8"/>
        <v>0</v>
      </c>
      <c r="AI35" s="35">
        <f t="shared" si="8"/>
        <v>0</v>
      </c>
      <c r="AJ35" s="35">
        <f t="shared" si="8"/>
        <v>0</v>
      </c>
    </row>
    <row r="36" spans="1:36" x14ac:dyDescent="0.35">
      <c r="A36" s="34" t="s">
        <v>371</v>
      </c>
      <c r="B36" s="35">
        <f t="shared" ref="B36:AJ36" si="9">B24+B11</f>
        <v>0</v>
      </c>
      <c r="C36" s="48">
        <f t="shared" si="3"/>
        <v>0</v>
      </c>
      <c r="D36" s="35">
        <f t="shared" si="9"/>
        <v>0</v>
      </c>
      <c r="E36" s="35">
        <f t="shared" si="9"/>
        <v>0</v>
      </c>
      <c r="F36" s="35">
        <f t="shared" si="9"/>
        <v>0</v>
      </c>
      <c r="G36" s="35">
        <f t="shared" si="9"/>
        <v>0</v>
      </c>
      <c r="H36" s="35">
        <f t="shared" si="9"/>
        <v>0</v>
      </c>
      <c r="I36" s="35">
        <f t="shared" si="9"/>
        <v>0</v>
      </c>
      <c r="J36" s="35">
        <f t="shared" si="9"/>
        <v>0</v>
      </c>
      <c r="K36" s="35">
        <f t="shared" si="9"/>
        <v>0</v>
      </c>
      <c r="L36" s="35">
        <f t="shared" si="9"/>
        <v>0</v>
      </c>
      <c r="M36" s="35">
        <f t="shared" si="9"/>
        <v>0</v>
      </c>
      <c r="N36" s="35">
        <f t="shared" si="9"/>
        <v>0</v>
      </c>
      <c r="O36" s="35">
        <f t="shared" si="9"/>
        <v>0</v>
      </c>
      <c r="P36" s="35">
        <f t="shared" si="9"/>
        <v>0</v>
      </c>
      <c r="Q36" s="35">
        <f t="shared" si="9"/>
        <v>0</v>
      </c>
      <c r="R36" s="35">
        <f t="shared" si="9"/>
        <v>0</v>
      </c>
      <c r="S36" s="35">
        <f t="shared" si="9"/>
        <v>0</v>
      </c>
      <c r="T36" s="35">
        <f t="shared" si="9"/>
        <v>0</v>
      </c>
      <c r="U36" s="35">
        <f t="shared" si="9"/>
        <v>0</v>
      </c>
      <c r="V36" s="35">
        <f t="shared" si="9"/>
        <v>0</v>
      </c>
      <c r="W36" s="35">
        <f t="shared" si="9"/>
        <v>0</v>
      </c>
      <c r="X36" s="35">
        <f t="shared" si="9"/>
        <v>0</v>
      </c>
      <c r="Y36" s="35">
        <f t="shared" si="9"/>
        <v>0</v>
      </c>
      <c r="Z36" s="35">
        <f t="shared" si="9"/>
        <v>0</v>
      </c>
      <c r="AA36" s="35">
        <f t="shared" si="9"/>
        <v>0</v>
      </c>
      <c r="AB36" s="35">
        <f t="shared" si="9"/>
        <v>0</v>
      </c>
      <c r="AC36" s="35">
        <f t="shared" si="9"/>
        <v>0</v>
      </c>
      <c r="AD36" s="35">
        <f t="shared" si="9"/>
        <v>0</v>
      </c>
      <c r="AE36" s="35">
        <f t="shared" si="9"/>
        <v>0</v>
      </c>
      <c r="AF36" s="35">
        <f t="shared" si="9"/>
        <v>0</v>
      </c>
      <c r="AG36" s="35">
        <f t="shared" si="9"/>
        <v>0</v>
      </c>
      <c r="AH36" s="35">
        <f t="shared" si="9"/>
        <v>0</v>
      </c>
      <c r="AI36" s="35">
        <f t="shared" si="9"/>
        <v>0</v>
      </c>
      <c r="AJ36" s="35">
        <f t="shared" si="9"/>
        <v>0</v>
      </c>
    </row>
    <row r="37" spans="1:36" x14ac:dyDescent="0.35">
      <c r="A37" s="34" t="s">
        <v>372</v>
      </c>
      <c r="B37" s="35">
        <f t="shared" ref="B37:AJ37" si="10">B25+B12</f>
        <v>334026000000000</v>
      </c>
      <c r="C37" s="48">
        <f t="shared" si="3"/>
        <v>6.7966143286708927E-2</v>
      </c>
      <c r="D37" s="35">
        <f t="shared" si="10"/>
        <v>348067000000000</v>
      </c>
      <c r="E37" s="35">
        <f t="shared" si="10"/>
        <v>327964000000000</v>
      </c>
      <c r="F37" s="35">
        <f t="shared" si="10"/>
        <v>307211000000000</v>
      </c>
      <c r="G37" s="35">
        <f t="shared" si="10"/>
        <v>300705000000000</v>
      </c>
      <c r="H37" s="35">
        <f t="shared" si="10"/>
        <v>294849000000000</v>
      </c>
      <c r="I37" s="35">
        <f t="shared" si="10"/>
        <v>289384000000000</v>
      </c>
      <c r="J37" s="35">
        <f t="shared" si="10"/>
        <v>284106000000000</v>
      </c>
      <c r="K37" s="35">
        <f t="shared" si="10"/>
        <v>278965000000000.03</v>
      </c>
      <c r="L37" s="35">
        <f t="shared" si="10"/>
        <v>273876000000000</v>
      </c>
      <c r="M37" s="35">
        <f t="shared" si="10"/>
        <v>269173000000000</v>
      </c>
      <c r="N37" s="35">
        <f t="shared" si="10"/>
        <v>264836000000000.03</v>
      </c>
      <c r="O37" s="35">
        <f t="shared" si="10"/>
        <v>260848000000000.03</v>
      </c>
      <c r="P37" s="35">
        <f t="shared" si="10"/>
        <v>257232000000000.03</v>
      </c>
      <c r="Q37" s="35">
        <f t="shared" si="10"/>
        <v>253940000000000</v>
      </c>
      <c r="R37" s="35">
        <f t="shared" si="10"/>
        <v>250795000000000</v>
      </c>
      <c r="S37" s="35">
        <f t="shared" si="10"/>
        <v>247761000000000</v>
      </c>
      <c r="T37" s="35">
        <f t="shared" si="10"/>
        <v>244874000000000</v>
      </c>
      <c r="U37" s="35">
        <f t="shared" si="10"/>
        <v>242124000000000</v>
      </c>
      <c r="V37" s="35">
        <f t="shared" si="10"/>
        <v>239492000000000</v>
      </c>
      <c r="W37" s="35">
        <f t="shared" si="10"/>
        <v>236987000000000</v>
      </c>
      <c r="X37" s="35">
        <f t="shared" si="10"/>
        <v>234609000000000</v>
      </c>
      <c r="Y37" s="35">
        <f t="shared" si="10"/>
        <v>232335000000000</v>
      </c>
      <c r="Z37" s="35">
        <f t="shared" si="10"/>
        <v>230152000000000</v>
      </c>
      <c r="AA37" s="35">
        <f t="shared" si="10"/>
        <v>228120000000000</v>
      </c>
      <c r="AB37" s="35">
        <f t="shared" si="10"/>
        <v>226116000000000</v>
      </c>
      <c r="AC37" s="35">
        <f t="shared" si="10"/>
        <v>224115000000000</v>
      </c>
      <c r="AD37" s="35">
        <f t="shared" si="10"/>
        <v>222147000000000</v>
      </c>
      <c r="AE37" s="35">
        <f t="shared" si="10"/>
        <v>220236000000000</v>
      </c>
      <c r="AF37" s="35">
        <f t="shared" si="10"/>
        <v>218400000000000</v>
      </c>
      <c r="AG37" s="35">
        <f t="shared" si="10"/>
        <v>216625000000000</v>
      </c>
      <c r="AH37" s="35">
        <f t="shared" si="10"/>
        <v>214910000000000</v>
      </c>
      <c r="AI37" s="35">
        <f t="shared" si="10"/>
        <v>213251000000000</v>
      </c>
      <c r="AJ37" s="35">
        <f t="shared" si="10"/>
        <v>211699000000000</v>
      </c>
    </row>
    <row r="38" spans="1:36" x14ac:dyDescent="0.35">
      <c r="A38" s="34" t="s">
        <v>373</v>
      </c>
      <c r="B38" s="35">
        <f t="shared" ref="B38:AJ38" si="11">B26+B13</f>
        <v>0</v>
      </c>
      <c r="C38" s="48">
        <f t="shared" si="3"/>
        <v>0</v>
      </c>
      <c r="D38" s="35">
        <f t="shared" si="11"/>
        <v>0</v>
      </c>
      <c r="E38" s="35">
        <f t="shared" si="11"/>
        <v>0</v>
      </c>
      <c r="F38" s="35">
        <f t="shared" si="11"/>
        <v>0</v>
      </c>
      <c r="G38" s="35">
        <f t="shared" si="11"/>
        <v>0</v>
      </c>
      <c r="H38" s="35">
        <f t="shared" si="11"/>
        <v>0</v>
      </c>
      <c r="I38" s="35">
        <f t="shared" si="11"/>
        <v>0</v>
      </c>
      <c r="J38" s="35">
        <f t="shared" si="11"/>
        <v>0</v>
      </c>
      <c r="K38" s="35">
        <f t="shared" si="11"/>
        <v>0</v>
      </c>
      <c r="L38" s="35">
        <f t="shared" si="11"/>
        <v>0</v>
      </c>
      <c r="M38" s="35">
        <f t="shared" si="11"/>
        <v>0</v>
      </c>
      <c r="N38" s="35">
        <f t="shared" si="11"/>
        <v>0</v>
      </c>
      <c r="O38" s="35">
        <f t="shared" si="11"/>
        <v>0</v>
      </c>
      <c r="P38" s="35">
        <f t="shared" si="11"/>
        <v>0</v>
      </c>
      <c r="Q38" s="35">
        <f t="shared" si="11"/>
        <v>0</v>
      </c>
      <c r="R38" s="35">
        <f t="shared" si="11"/>
        <v>0</v>
      </c>
      <c r="S38" s="35">
        <f t="shared" si="11"/>
        <v>0</v>
      </c>
      <c r="T38" s="35">
        <f t="shared" si="11"/>
        <v>0</v>
      </c>
      <c r="U38" s="35">
        <f t="shared" si="11"/>
        <v>0</v>
      </c>
      <c r="V38" s="35">
        <f t="shared" si="11"/>
        <v>0</v>
      </c>
      <c r="W38" s="35">
        <f t="shared" si="11"/>
        <v>0</v>
      </c>
      <c r="X38" s="35">
        <f t="shared" si="11"/>
        <v>0</v>
      </c>
      <c r="Y38" s="35">
        <f t="shared" si="11"/>
        <v>0</v>
      </c>
      <c r="Z38" s="35">
        <f t="shared" si="11"/>
        <v>0</v>
      </c>
      <c r="AA38" s="35">
        <f t="shared" si="11"/>
        <v>0</v>
      </c>
      <c r="AB38" s="35">
        <f t="shared" si="11"/>
        <v>0</v>
      </c>
      <c r="AC38" s="35">
        <f t="shared" si="11"/>
        <v>0</v>
      </c>
      <c r="AD38" s="35">
        <f t="shared" si="11"/>
        <v>0</v>
      </c>
      <c r="AE38" s="35">
        <f t="shared" si="11"/>
        <v>0</v>
      </c>
      <c r="AF38" s="35">
        <f t="shared" si="11"/>
        <v>0</v>
      </c>
      <c r="AG38" s="35">
        <f t="shared" si="11"/>
        <v>0</v>
      </c>
      <c r="AH38" s="35">
        <f t="shared" si="11"/>
        <v>0</v>
      </c>
      <c r="AI38" s="35">
        <f t="shared" si="11"/>
        <v>0</v>
      </c>
      <c r="AJ38" s="35">
        <f t="shared" si="11"/>
        <v>0</v>
      </c>
    </row>
    <row r="39" spans="1:36" x14ac:dyDescent="0.35">
      <c r="B39" s="9">
        <f>SUM(B29:B38)</f>
        <v>4914594000000000</v>
      </c>
    </row>
    <row r="41" spans="1:36" x14ac:dyDescent="0.35">
      <c r="A41" s="3" t="s">
        <v>410</v>
      </c>
    </row>
    <row r="42" spans="1:36" x14ac:dyDescent="0.35">
      <c r="A42" t="s">
        <v>107</v>
      </c>
      <c r="B42">
        <v>2017</v>
      </c>
      <c r="D42">
        <v>2018</v>
      </c>
      <c r="E42">
        <v>2019</v>
      </c>
      <c r="F42">
        <v>2020</v>
      </c>
      <c r="G42">
        <v>2021</v>
      </c>
      <c r="H42">
        <v>2022</v>
      </c>
      <c r="I42">
        <v>2023</v>
      </c>
      <c r="J42">
        <v>2024</v>
      </c>
      <c r="K42">
        <v>2025</v>
      </c>
      <c r="L42">
        <v>2026</v>
      </c>
      <c r="M42">
        <v>2027</v>
      </c>
      <c r="N42">
        <v>2028</v>
      </c>
      <c r="O42">
        <v>2029</v>
      </c>
      <c r="P42">
        <v>2030</v>
      </c>
      <c r="Q42">
        <v>2031</v>
      </c>
      <c r="R42">
        <v>2032</v>
      </c>
      <c r="S42">
        <v>2033</v>
      </c>
      <c r="T42">
        <v>2034</v>
      </c>
      <c r="U42">
        <v>2035</v>
      </c>
      <c r="V42">
        <v>2036</v>
      </c>
      <c r="W42">
        <v>2037</v>
      </c>
      <c r="X42">
        <v>2038</v>
      </c>
      <c r="Y42">
        <v>2039</v>
      </c>
      <c r="Z42">
        <v>2040</v>
      </c>
      <c r="AA42">
        <v>2041</v>
      </c>
      <c r="AB42">
        <v>2042</v>
      </c>
      <c r="AC42">
        <v>2043</v>
      </c>
      <c r="AD42">
        <v>2044</v>
      </c>
      <c r="AE42">
        <v>2045</v>
      </c>
      <c r="AF42">
        <v>2046</v>
      </c>
      <c r="AG42">
        <v>2047</v>
      </c>
      <c r="AH42">
        <v>2048</v>
      </c>
      <c r="AI42">
        <v>2049</v>
      </c>
      <c r="AJ42">
        <v>2050</v>
      </c>
    </row>
    <row r="43" spans="1:36" x14ac:dyDescent="0.35">
      <c r="A43" t="s">
        <v>108</v>
      </c>
      <c r="B43">
        <v>570884924408646</v>
      </c>
      <c r="D43">
        <v>579280726168294</v>
      </c>
      <c r="E43">
        <v>587676527927944</v>
      </c>
      <c r="F43">
        <v>595872033280773.88</v>
      </c>
      <c r="G43">
        <v>604868724260874.88</v>
      </c>
      <c r="H43">
        <v>612663636800070.63</v>
      </c>
      <c r="I43">
        <v>617997123178969.25</v>
      </c>
      <c r="J43">
        <v>622081267326425.38</v>
      </c>
      <c r="K43">
        <v>625562144063902.25</v>
      </c>
      <c r="L43">
        <v>629392614661826.88</v>
      </c>
      <c r="M43">
        <v>634188630207655.63</v>
      </c>
      <c r="N43">
        <v>639622793276524.63</v>
      </c>
      <c r="O43">
        <v>645714922114490.5</v>
      </c>
      <c r="P43">
        <v>652097982804575.5</v>
      </c>
      <c r="Q43">
        <v>658799720891259.13</v>
      </c>
      <c r="R43">
        <v>664944962628658.25</v>
      </c>
      <c r="S43">
        <v>671229724818299.75</v>
      </c>
      <c r="T43">
        <v>678279471305747</v>
      </c>
      <c r="U43">
        <v>685612222346890.13</v>
      </c>
      <c r="V43">
        <v>693026624561788.75</v>
      </c>
      <c r="W43">
        <v>700786656987924.13</v>
      </c>
      <c r="X43">
        <v>708397656203709.5</v>
      </c>
      <c r="Y43">
        <v>716232997964862</v>
      </c>
      <c r="Z43">
        <v>724419519046146.88</v>
      </c>
      <c r="AA43">
        <v>732138329520483.25</v>
      </c>
      <c r="AB43">
        <v>740399367206943</v>
      </c>
      <c r="AC43">
        <v>748768216151953.75</v>
      </c>
      <c r="AD43">
        <v>757299574714633.13</v>
      </c>
      <c r="AE43">
        <v>765507499501659.75</v>
      </c>
      <c r="AF43">
        <v>774041236253865.88</v>
      </c>
      <c r="AG43">
        <v>782109640588650.38</v>
      </c>
      <c r="AH43">
        <v>790206583197757</v>
      </c>
      <c r="AI43">
        <v>798254376556641.88</v>
      </c>
      <c r="AJ43">
        <v>807187649149360</v>
      </c>
    </row>
    <row r="44" spans="1:36" x14ac:dyDescent="0.35">
      <c r="A44" t="s">
        <v>109</v>
      </c>
      <c r="B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35">
      <c r="A45" t="s">
        <v>110</v>
      </c>
      <c r="B45">
        <v>44023459061496.977</v>
      </c>
      <c r="D45">
        <v>49707332030685.82</v>
      </c>
      <c r="E45">
        <v>41285370186241.992</v>
      </c>
      <c r="F45">
        <v>45694533569035.344</v>
      </c>
      <c r="G45">
        <v>45435310910607.906</v>
      </c>
      <c r="H45">
        <v>45134073570539.32</v>
      </c>
      <c r="I45">
        <v>44768625113245.586</v>
      </c>
      <c r="J45">
        <v>44384943869579.281</v>
      </c>
      <c r="K45">
        <v>44013946303389.547</v>
      </c>
      <c r="L45">
        <v>43692097987421.531</v>
      </c>
      <c r="M45">
        <v>43424948030571.234</v>
      </c>
      <c r="N45">
        <v>43180787239147.227</v>
      </c>
      <c r="O45">
        <v>42906502713716.352</v>
      </c>
      <c r="P45">
        <v>42638560027023.766</v>
      </c>
      <c r="Q45">
        <v>42374580989542.617</v>
      </c>
      <c r="R45">
        <v>42082856407581.453</v>
      </c>
      <c r="S45">
        <v>41784789986882.016</v>
      </c>
      <c r="T45">
        <v>41537458276088.859</v>
      </c>
      <c r="U45">
        <v>41337690355832.852</v>
      </c>
      <c r="V45">
        <v>41216402689963.133</v>
      </c>
      <c r="W45">
        <v>41181522576902.555</v>
      </c>
      <c r="X45">
        <v>41183108036587.125</v>
      </c>
      <c r="Y45">
        <v>41194998984221.414</v>
      </c>
      <c r="Z45">
        <v>41207682661697.984</v>
      </c>
      <c r="AA45">
        <v>41221159069016.844</v>
      </c>
      <c r="AB45">
        <v>41218780879489.984</v>
      </c>
      <c r="AC45">
        <v>41211646310909.414</v>
      </c>
      <c r="AD45">
        <v>41205304472171.133</v>
      </c>
      <c r="AE45">
        <v>41185486226113.984</v>
      </c>
      <c r="AF45">
        <v>41190242605167.703</v>
      </c>
      <c r="AG45">
        <v>41179937117217.984</v>
      </c>
      <c r="AH45">
        <v>41172009818795.125</v>
      </c>
      <c r="AI45">
        <v>41156155221949.414</v>
      </c>
      <c r="AJ45">
        <v>41158533411476.273</v>
      </c>
    </row>
    <row r="46" spans="1:36" x14ac:dyDescent="0.35">
      <c r="A46" t="s">
        <v>111</v>
      </c>
      <c r="B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35">
      <c r="A47" t="s">
        <v>113</v>
      </c>
      <c r="B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35">
      <c r="A48" t="s">
        <v>156</v>
      </c>
      <c r="B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35">
      <c r="A49" t="s">
        <v>370</v>
      </c>
      <c r="B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35">
      <c r="A50" t="s">
        <v>371</v>
      </c>
      <c r="B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35">
      <c r="A51" t="s">
        <v>372</v>
      </c>
      <c r="B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35">
      <c r="A52" t="s">
        <v>373</v>
      </c>
      <c r="B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4" spans="1:36" x14ac:dyDescent="0.35">
      <c r="A54" t="s">
        <v>411</v>
      </c>
    </row>
    <row r="55" spans="1:36" x14ac:dyDescent="0.35">
      <c r="A55" t="s">
        <v>107</v>
      </c>
      <c r="B55">
        <v>2017</v>
      </c>
      <c r="D55">
        <v>2018</v>
      </c>
      <c r="E55">
        <v>2019</v>
      </c>
      <c r="F55">
        <v>2020</v>
      </c>
      <c r="G55">
        <v>2021</v>
      </c>
      <c r="H55">
        <v>2022</v>
      </c>
      <c r="I55">
        <v>2023</v>
      </c>
      <c r="J55">
        <v>2024</v>
      </c>
      <c r="K55">
        <v>2025</v>
      </c>
      <c r="L55">
        <v>2026</v>
      </c>
      <c r="M55">
        <v>2027</v>
      </c>
      <c r="N55">
        <v>2028</v>
      </c>
      <c r="O55">
        <v>2029</v>
      </c>
      <c r="P55">
        <v>2030</v>
      </c>
      <c r="Q55">
        <v>2031</v>
      </c>
      <c r="R55">
        <v>2032</v>
      </c>
      <c r="S55">
        <v>2033</v>
      </c>
      <c r="T55">
        <v>2034</v>
      </c>
      <c r="U55">
        <v>2035</v>
      </c>
      <c r="V55">
        <v>2036</v>
      </c>
      <c r="W55">
        <v>2037</v>
      </c>
      <c r="X55">
        <v>2038</v>
      </c>
      <c r="Y55">
        <v>2039</v>
      </c>
      <c r="Z55">
        <v>2040</v>
      </c>
      <c r="AA55">
        <v>2041</v>
      </c>
      <c r="AB55">
        <v>2042</v>
      </c>
      <c r="AC55">
        <v>2043</v>
      </c>
      <c r="AD55">
        <v>2044</v>
      </c>
      <c r="AE55">
        <v>2045</v>
      </c>
      <c r="AF55">
        <v>2046</v>
      </c>
      <c r="AG55">
        <v>2047</v>
      </c>
      <c r="AH55">
        <v>2048</v>
      </c>
      <c r="AI55">
        <v>2049</v>
      </c>
      <c r="AJ55">
        <v>2050</v>
      </c>
    </row>
    <row r="56" spans="1:36" x14ac:dyDescent="0.35">
      <c r="A56" t="s">
        <v>108</v>
      </c>
      <c r="B56">
        <v>149265742258020.5</v>
      </c>
      <c r="D56">
        <v>151460940498372</v>
      </c>
      <c r="E56">
        <v>153656138738724</v>
      </c>
      <c r="F56">
        <v>155798966719226.13</v>
      </c>
      <c r="G56">
        <v>158151275739125.13</v>
      </c>
      <c r="H56">
        <v>160189363199929.31</v>
      </c>
      <c r="I56">
        <v>161583876821030.78</v>
      </c>
      <c r="J56">
        <v>162651732673574.59</v>
      </c>
      <c r="K56">
        <v>163561855936097.84</v>
      </c>
      <c r="L56">
        <v>164563385338173.09</v>
      </c>
      <c r="M56">
        <v>165817369792344.28</v>
      </c>
      <c r="N56">
        <v>167238206723475.47</v>
      </c>
      <c r="O56">
        <v>168831077885509.44</v>
      </c>
      <c r="P56">
        <v>170500017195424.56</v>
      </c>
      <c r="Q56">
        <v>172252279108740.81</v>
      </c>
      <c r="R56">
        <v>173859037371341.69</v>
      </c>
      <c r="S56">
        <v>175502275181700.22</v>
      </c>
      <c r="T56">
        <v>177345528694253</v>
      </c>
      <c r="U56">
        <v>179262777653109.81</v>
      </c>
      <c r="V56">
        <v>181201375438211.16</v>
      </c>
      <c r="W56">
        <v>183230343012075.94</v>
      </c>
      <c r="X56">
        <v>185220343796290.44</v>
      </c>
      <c r="Y56">
        <v>187269002035138.03</v>
      </c>
      <c r="Z56">
        <v>189409480953853.09</v>
      </c>
      <c r="AA56">
        <v>191427670479516.69</v>
      </c>
      <c r="AB56">
        <v>193587632793056.88</v>
      </c>
      <c r="AC56">
        <v>195775783848046.19</v>
      </c>
      <c r="AD56">
        <v>198006425285366.94</v>
      </c>
      <c r="AE56">
        <v>200152500498340.25</v>
      </c>
      <c r="AF56">
        <v>202383763746134.09</v>
      </c>
      <c r="AG56">
        <v>204493359411349.75</v>
      </c>
      <c r="AH56">
        <v>206610416802243.06</v>
      </c>
      <c r="AI56">
        <v>208714623443358.13</v>
      </c>
      <c r="AJ56">
        <v>211050350850639.94</v>
      </c>
    </row>
    <row r="57" spans="1:36" x14ac:dyDescent="0.35">
      <c r="A57" t="s">
        <v>109</v>
      </c>
      <c r="B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35">
      <c r="A58" t="s">
        <v>110</v>
      </c>
      <c r="B58">
        <v>11510540938503.021</v>
      </c>
      <c r="D58">
        <v>12996667969314.174</v>
      </c>
      <c r="E58">
        <v>10794629813758.01</v>
      </c>
      <c r="F58">
        <v>11947466430964.654</v>
      </c>
      <c r="G58">
        <v>11879689089392.096</v>
      </c>
      <c r="H58">
        <v>11800926429460.682</v>
      </c>
      <c r="I58">
        <v>11705374886754.414</v>
      </c>
      <c r="J58">
        <v>11605056130420.719</v>
      </c>
      <c r="K58">
        <v>11508053696610.449</v>
      </c>
      <c r="L58">
        <v>11423902012578.465</v>
      </c>
      <c r="M58">
        <v>11354051969428.764</v>
      </c>
      <c r="N58">
        <v>11290212760852.775</v>
      </c>
      <c r="O58">
        <v>11218497286283.646</v>
      </c>
      <c r="P58">
        <v>11148439972976.23</v>
      </c>
      <c r="Q58">
        <v>11079419010457.387</v>
      </c>
      <c r="R58">
        <v>11003143592418.543</v>
      </c>
      <c r="S58">
        <v>10925210013117.986</v>
      </c>
      <c r="T58">
        <v>10860541723911.141</v>
      </c>
      <c r="U58">
        <v>10808309644167.15</v>
      </c>
      <c r="V58">
        <v>10776597310036.871</v>
      </c>
      <c r="W58">
        <v>10767477423097.443</v>
      </c>
      <c r="X58">
        <v>10767891963412.873</v>
      </c>
      <c r="Y58">
        <v>10771001015778.586</v>
      </c>
      <c r="Z58">
        <v>10774317338302.014</v>
      </c>
      <c r="AA58">
        <v>10777840930983.156</v>
      </c>
      <c r="AB58">
        <v>10777219120510.014</v>
      </c>
      <c r="AC58">
        <v>10775353689090.586</v>
      </c>
      <c r="AD58">
        <v>10773695527828.871</v>
      </c>
      <c r="AE58">
        <v>10768513773886.016</v>
      </c>
      <c r="AF58">
        <v>10769757394832.301</v>
      </c>
      <c r="AG58">
        <v>10767062882782.016</v>
      </c>
      <c r="AH58">
        <v>10764990181204.873</v>
      </c>
      <c r="AI58">
        <v>10760844778050.588</v>
      </c>
      <c r="AJ58">
        <v>10761466588523.73</v>
      </c>
    </row>
    <row r="59" spans="1:36" x14ac:dyDescent="0.35">
      <c r="A59" t="s">
        <v>111</v>
      </c>
      <c r="B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35">
      <c r="A60" t="s">
        <v>113</v>
      </c>
      <c r="B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35">
      <c r="A61" t="s">
        <v>156</v>
      </c>
      <c r="B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35">
      <c r="A62" t="s">
        <v>370</v>
      </c>
      <c r="B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35">
      <c r="A63" t="s">
        <v>371</v>
      </c>
      <c r="B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35">
      <c r="A64" t="s">
        <v>372</v>
      </c>
      <c r="B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35">
      <c r="A65" t="s">
        <v>373</v>
      </c>
      <c r="B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7" spans="1:36" x14ac:dyDescent="0.35">
      <c r="A67" s="38" t="s">
        <v>415</v>
      </c>
      <c r="B67" s="36">
        <v>2017</v>
      </c>
      <c r="C67" s="36"/>
      <c r="D67" s="36">
        <v>2018</v>
      </c>
      <c r="E67" s="36">
        <v>2019</v>
      </c>
      <c r="F67" s="36">
        <v>2020</v>
      </c>
      <c r="G67" s="36">
        <v>2021</v>
      </c>
      <c r="H67" s="36">
        <v>2022</v>
      </c>
      <c r="I67" s="36">
        <v>2023</v>
      </c>
      <c r="J67" s="36">
        <v>2024</v>
      </c>
      <c r="K67" s="36">
        <v>2025</v>
      </c>
      <c r="L67" s="36">
        <v>2026</v>
      </c>
      <c r="M67" s="36">
        <v>2027</v>
      </c>
      <c r="N67" s="36">
        <v>2028</v>
      </c>
      <c r="O67" s="36">
        <v>2029</v>
      </c>
      <c r="P67" s="36">
        <v>2030</v>
      </c>
      <c r="Q67" s="36">
        <v>2031</v>
      </c>
      <c r="R67" s="36">
        <v>2032</v>
      </c>
      <c r="S67" s="36">
        <v>2033</v>
      </c>
      <c r="T67" s="36">
        <v>2034</v>
      </c>
      <c r="U67" s="36">
        <v>2035</v>
      </c>
      <c r="V67" s="36">
        <v>2036</v>
      </c>
      <c r="W67" s="36">
        <v>2037</v>
      </c>
      <c r="X67" s="36">
        <v>2038</v>
      </c>
      <c r="Y67" s="36">
        <v>2039</v>
      </c>
      <c r="Z67" s="36">
        <v>2040</v>
      </c>
      <c r="AA67" s="36">
        <v>2041</v>
      </c>
      <c r="AB67" s="36">
        <v>2042</v>
      </c>
      <c r="AC67" s="36">
        <v>2043</v>
      </c>
      <c r="AD67" s="36">
        <v>2044</v>
      </c>
      <c r="AE67" s="36">
        <v>2045</v>
      </c>
      <c r="AF67" s="36">
        <v>2046</v>
      </c>
      <c r="AG67" s="36">
        <v>2047</v>
      </c>
      <c r="AH67" s="36">
        <v>2048</v>
      </c>
      <c r="AI67" s="36">
        <v>2049</v>
      </c>
      <c r="AJ67" s="36">
        <v>2050</v>
      </c>
    </row>
    <row r="68" spans="1:36" x14ac:dyDescent="0.35">
      <c r="A68" s="36" t="s">
        <v>108</v>
      </c>
      <c r="B68" s="36">
        <f>B56+B43</f>
        <v>720150666666666.5</v>
      </c>
      <c r="C68" s="36"/>
      <c r="D68" s="36">
        <f t="shared" ref="D68:AJ68" si="12">D56+D43</f>
        <v>730741666666666</v>
      </c>
      <c r="E68" s="36">
        <f t="shared" si="12"/>
        <v>741332666666668</v>
      </c>
      <c r="F68" s="36">
        <f t="shared" si="12"/>
        <v>751671000000000</v>
      </c>
      <c r="G68" s="36">
        <f t="shared" si="12"/>
        <v>763020000000000</v>
      </c>
      <c r="H68" s="36">
        <f t="shared" si="12"/>
        <v>772853000000000</v>
      </c>
      <c r="I68" s="36">
        <f t="shared" si="12"/>
        <v>779581000000000</v>
      </c>
      <c r="J68" s="36">
        <f t="shared" si="12"/>
        <v>784733000000000</v>
      </c>
      <c r="K68" s="36">
        <f t="shared" si="12"/>
        <v>789124000000000.13</v>
      </c>
      <c r="L68" s="36">
        <f t="shared" si="12"/>
        <v>793956000000000</v>
      </c>
      <c r="M68" s="36">
        <f t="shared" si="12"/>
        <v>800005999999999.88</v>
      </c>
      <c r="N68" s="36">
        <f t="shared" si="12"/>
        <v>806861000000000.13</v>
      </c>
      <c r="O68" s="36">
        <f t="shared" si="12"/>
        <v>814546000000000</v>
      </c>
      <c r="P68" s="36">
        <f t="shared" si="12"/>
        <v>822598000000000</v>
      </c>
      <c r="Q68" s="36">
        <f t="shared" si="12"/>
        <v>831052000000000</v>
      </c>
      <c r="R68" s="36">
        <f t="shared" si="12"/>
        <v>838804000000000</v>
      </c>
      <c r="S68" s="36">
        <f t="shared" si="12"/>
        <v>846732000000000</v>
      </c>
      <c r="T68" s="36">
        <f t="shared" si="12"/>
        <v>855625000000000</v>
      </c>
      <c r="U68" s="36">
        <f t="shared" si="12"/>
        <v>864875000000000</v>
      </c>
      <c r="V68" s="36">
        <f t="shared" si="12"/>
        <v>874227999999999.88</v>
      </c>
      <c r="W68" s="36">
        <f t="shared" si="12"/>
        <v>884017000000000</v>
      </c>
      <c r="X68" s="36">
        <f t="shared" si="12"/>
        <v>893618000000000</v>
      </c>
      <c r="Y68" s="36">
        <f t="shared" si="12"/>
        <v>903502000000000</v>
      </c>
      <c r="Z68" s="36">
        <f t="shared" si="12"/>
        <v>913829000000000</v>
      </c>
      <c r="AA68" s="36">
        <f t="shared" si="12"/>
        <v>923566000000000</v>
      </c>
      <c r="AB68" s="36">
        <f t="shared" si="12"/>
        <v>933986999999999.88</v>
      </c>
      <c r="AC68" s="36">
        <f t="shared" si="12"/>
        <v>944544000000000</v>
      </c>
      <c r="AD68" s="36">
        <f t="shared" si="12"/>
        <v>955306000000000</v>
      </c>
      <c r="AE68" s="36">
        <f t="shared" si="12"/>
        <v>965660000000000</v>
      </c>
      <c r="AF68" s="36">
        <f t="shared" si="12"/>
        <v>976425000000000</v>
      </c>
      <c r="AG68" s="36">
        <f t="shared" si="12"/>
        <v>986603000000000.13</v>
      </c>
      <c r="AH68" s="36">
        <f t="shared" si="12"/>
        <v>996817000000000</v>
      </c>
      <c r="AI68" s="36">
        <f t="shared" si="12"/>
        <v>1006969000000000</v>
      </c>
      <c r="AJ68" s="36">
        <f t="shared" si="12"/>
        <v>1018238000000000</v>
      </c>
    </row>
    <row r="69" spans="1:36" x14ac:dyDescent="0.35">
      <c r="A69" s="36" t="s">
        <v>109</v>
      </c>
      <c r="B69" s="36">
        <f t="shared" ref="B69:AJ69" si="13">B57+B44</f>
        <v>0</v>
      </c>
      <c r="C69" s="36"/>
      <c r="D69" s="36">
        <f t="shared" si="13"/>
        <v>0</v>
      </c>
      <c r="E69" s="36">
        <f t="shared" si="13"/>
        <v>0</v>
      </c>
      <c r="F69" s="36">
        <f t="shared" si="13"/>
        <v>0</v>
      </c>
      <c r="G69" s="36">
        <f t="shared" si="13"/>
        <v>0</v>
      </c>
      <c r="H69" s="36">
        <f t="shared" si="13"/>
        <v>0</v>
      </c>
      <c r="I69" s="36">
        <f t="shared" si="13"/>
        <v>0</v>
      </c>
      <c r="J69" s="36">
        <f t="shared" si="13"/>
        <v>0</v>
      </c>
      <c r="K69" s="36">
        <f t="shared" si="13"/>
        <v>0</v>
      </c>
      <c r="L69" s="36">
        <f t="shared" si="13"/>
        <v>0</v>
      </c>
      <c r="M69" s="36">
        <f t="shared" si="13"/>
        <v>0</v>
      </c>
      <c r="N69" s="36">
        <f t="shared" si="13"/>
        <v>0</v>
      </c>
      <c r="O69" s="36">
        <f t="shared" si="13"/>
        <v>0</v>
      </c>
      <c r="P69" s="36">
        <f t="shared" si="13"/>
        <v>0</v>
      </c>
      <c r="Q69" s="36">
        <f t="shared" si="13"/>
        <v>0</v>
      </c>
      <c r="R69" s="36">
        <f t="shared" si="13"/>
        <v>0</v>
      </c>
      <c r="S69" s="36">
        <f t="shared" si="13"/>
        <v>0</v>
      </c>
      <c r="T69" s="36">
        <f t="shared" si="13"/>
        <v>0</v>
      </c>
      <c r="U69" s="36">
        <f t="shared" si="13"/>
        <v>0</v>
      </c>
      <c r="V69" s="36">
        <f t="shared" si="13"/>
        <v>0</v>
      </c>
      <c r="W69" s="36">
        <f t="shared" si="13"/>
        <v>0</v>
      </c>
      <c r="X69" s="36">
        <f t="shared" si="13"/>
        <v>0</v>
      </c>
      <c r="Y69" s="36">
        <f t="shared" si="13"/>
        <v>0</v>
      </c>
      <c r="Z69" s="36">
        <f t="shared" si="13"/>
        <v>0</v>
      </c>
      <c r="AA69" s="36">
        <f t="shared" si="13"/>
        <v>0</v>
      </c>
      <c r="AB69" s="36">
        <f t="shared" si="13"/>
        <v>0</v>
      </c>
      <c r="AC69" s="36">
        <f t="shared" si="13"/>
        <v>0</v>
      </c>
      <c r="AD69" s="36">
        <f t="shared" si="13"/>
        <v>0</v>
      </c>
      <c r="AE69" s="36">
        <f t="shared" si="13"/>
        <v>0</v>
      </c>
      <c r="AF69" s="36">
        <f t="shared" si="13"/>
        <v>0</v>
      </c>
      <c r="AG69" s="36">
        <f t="shared" si="13"/>
        <v>0</v>
      </c>
      <c r="AH69" s="36">
        <f t="shared" si="13"/>
        <v>0</v>
      </c>
      <c r="AI69" s="36">
        <f t="shared" si="13"/>
        <v>0</v>
      </c>
      <c r="AJ69" s="36">
        <f t="shared" si="13"/>
        <v>0</v>
      </c>
    </row>
    <row r="70" spans="1:36" x14ac:dyDescent="0.35">
      <c r="A70" s="36" t="s">
        <v>110</v>
      </c>
      <c r="B70" s="36">
        <f t="shared" ref="B70:AJ70" si="14">B58+B45</f>
        <v>55534000000000</v>
      </c>
      <c r="C70" s="36"/>
      <c r="D70" s="36">
        <f t="shared" si="14"/>
        <v>62703999999999.992</v>
      </c>
      <c r="E70" s="36">
        <f t="shared" si="14"/>
        <v>52080000000000</v>
      </c>
      <c r="F70" s="36">
        <f t="shared" si="14"/>
        <v>57642000000000</v>
      </c>
      <c r="G70" s="36">
        <f t="shared" si="14"/>
        <v>57315000000000</v>
      </c>
      <c r="H70" s="36">
        <f t="shared" si="14"/>
        <v>56935000000000</v>
      </c>
      <c r="I70" s="36">
        <f t="shared" si="14"/>
        <v>56474000000000</v>
      </c>
      <c r="J70" s="36">
        <f t="shared" si="14"/>
        <v>55990000000000</v>
      </c>
      <c r="K70" s="36">
        <f t="shared" si="14"/>
        <v>55522000000000</v>
      </c>
      <c r="L70" s="36">
        <f t="shared" si="14"/>
        <v>55116000000000</v>
      </c>
      <c r="M70" s="36">
        <f t="shared" si="14"/>
        <v>54779000000000</v>
      </c>
      <c r="N70" s="36">
        <f t="shared" si="14"/>
        <v>54471000000000</v>
      </c>
      <c r="O70" s="36">
        <f t="shared" si="14"/>
        <v>54125000000000</v>
      </c>
      <c r="P70" s="36">
        <f t="shared" si="14"/>
        <v>53787000000000</v>
      </c>
      <c r="Q70" s="36">
        <f t="shared" si="14"/>
        <v>53454000000000</v>
      </c>
      <c r="R70" s="36">
        <f t="shared" si="14"/>
        <v>53086000000000</v>
      </c>
      <c r="S70" s="36">
        <f t="shared" si="14"/>
        <v>52710000000000</v>
      </c>
      <c r="T70" s="36">
        <f t="shared" si="14"/>
        <v>52398000000000</v>
      </c>
      <c r="U70" s="36">
        <f t="shared" si="14"/>
        <v>52146000000000</v>
      </c>
      <c r="V70" s="36">
        <f t="shared" si="14"/>
        <v>51993000000000</v>
      </c>
      <c r="W70" s="36">
        <f t="shared" si="14"/>
        <v>51949000000000</v>
      </c>
      <c r="X70" s="36">
        <f t="shared" si="14"/>
        <v>51951000000000</v>
      </c>
      <c r="Y70" s="36">
        <f t="shared" si="14"/>
        <v>51966000000000</v>
      </c>
      <c r="Z70" s="36">
        <f t="shared" si="14"/>
        <v>51982000000000</v>
      </c>
      <c r="AA70" s="36">
        <f t="shared" si="14"/>
        <v>51999000000000</v>
      </c>
      <c r="AB70" s="36">
        <f t="shared" si="14"/>
        <v>51996000000000</v>
      </c>
      <c r="AC70" s="36">
        <f t="shared" si="14"/>
        <v>51987000000000</v>
      </c>
      <c r="AD70" s="36">
        <f t="shared" si="14"/>
        <v>51979000000000</v>
      </c>
      <c r="AE70" s="36">
        <f t="shared" si="14"/>
        <v>51954000000000</v>
      </c>
      <c r="AF70" s="36">
        <f t="shared" si="14"/>
        <v>51960000000000</v>
      </c>
      <c r="AG70" s="36">
        <f t="shared" si="14"/>
        <v>51947000000000</v>
      </c>
      <c r="AH70" s="36">
        <f t="shared" si="14"/>
        <v>51937000000000</v>
      </c>
      <c r="AI70" s="36">
        <f t="shared" si="14"/>
        <v>51917000000000</v>
      </c>
      <c r="AJ70" s="36">
        <f t="shared" si="14"/>
        <v>51920000000000</v>
      </c>
    </row>
    <row r="71" spans="1:36" x14ac:dyDescent="0.35">
      <c r="A71" s="36" t="s">
        <v>111</v>
      </c>
      <c r="B71" s="36">
        <f t="shared" ref="B71:AJ71" si="15">B59+B46</f>
        <v>0</v>
      </c>
      <c r="C71" s="36"/>
      <c r="D71" s="36">
        <f t="shared" si="15"/>
        <v>0</v>
      </c>
      <c r="E71" s="36">
        <f t="shared" si="15"/>
        <v>0</v>
      </c>
      <c r="F71" s="36">
        <f t="shared" si="15"/>
        <v>0</v>
      </c>
      <c r="G71" s="36">
        <f t="shared" si="15"/>
        <v>0</v>
      </c>
      <c r="H71" s="36">
        <f t="shared" si="15"/>
        <v>0</v>
      </c>
      <c r="I71" s="36">
        <f t="shared" si="15"/>
        <v>0</v>
      </c>
      <c r="J71" s="36">
        <f t="shared" si="15"/>
        <v>0</v>
      </c>
      <c r="K71" s="36">
        <f t="shared" si="15"/>
        <v>0</v>
      </c>
      <c r="L71" s="36">
        <f t="shared" si="15"/>
        <v>0</v>
      </c>
      <c r="M71" s="36">
        <f t="shared" si="15"/>
        <v>0</v>
      </c>
      <c r="N71" s="36">
        <f t="shared" si="15"/>
        <v>0</v>
      </c>
      <c r="O71" s="36">
        <f t="shared" si="15"/>
        <v>0</v>
      </c>
      <c r="P71" s="36">
        <f t="shared" si="15"/>
        <v>0</v>
      </c>
      <c r="Q71" s="36">
        <f t="shared" si="15"/>
        <v>0</v>
      </c>
      <c r="R71" s="36">
        <f t="shared" si="15"/>
        <v>0</v>
      </c>
      <c r="S71" s="36">
        <f t="shared" si="15"/>
        <v>0</v>
      </c>
      <c r="T71" s="36">
        <f t="shared" si="15"/>
        <v>0</v>
      </c>
      <c r="U71" s="36">
        <f t="shared" si="15"/>
        <v>0</v>
      </c>
      <c r="V71" s="36">
        <f t="shared" si="15"/>
        <v>0</v>
      </c>
      <c r="W71" s="36">
        <f t="shared" si="15"/>
        <v>0</v>
      </c>
      <c r="X71" s="36">
        <f t="shared" si="15"/>
        <v>0</v>
      </c>
      <c r="Y71" s="36">
        <f t="shared" si="15"/>
        <v>0</v>
      </c>
      <c r="Z71" s="36">
        <f t="shared" si="15"/>
        <v>0</v>
      </c>
      <c r="AA71" s="36">
        <f t="shared" si="15"/>
        <v>0</v>
      </c>
      <c r="AB71" s="36">
        <f t="shared" si="15"/>
        <v>0</v>
      </c>
      <c r="AC71" s="36">
        <f t="shared" si="15"/>
        <v>0</v>
      </c>
      <c r="AD71" s="36">
        <f t="shared" si="15"/>
        <v>0</v>
      </c>
      <c r="AE71" s="36">
        <f t="shared" si="15"/>
        <v>0</v>
      </c>
      <c r="AF71" s="36">
        <f t="shared" si="15"/>
        <v>0</v>
      </c>
      <c r="AG71" s="36">
        <f t="shared" si="15"/>
        <v>0</v>
      </c>
      <c r="AH71" s="36">
        <f t="shared" si="15"/>
        <v>0</v>
      </c>
      <c r="AI71" s="36">
        <f t="shared" si="15"/>
        <v>0</v>
      </c>
      <c r="AJ71" s="36">
        <f t="shared" si="15"/>
        <v>0</v>
      </c>
    </row>
    <row r="72" spans="1:36" x14ac:dyDescent="0.35">
      <c r="A72" s="36" t="s">
        <v>113</v>
      </c>
      <c r="B72" s="36">
        <f t="shared" ref="B72:AJ72" si="16">B60+B47</f>
        <v>0</v>
      </c>
      <c r="C72" s="36"/>
      <c r="D72" s="36">
        <f t="shared" si="16"/>
        <v>0</v>
      </c>
      <c r="E72" s="36">
        <f t="shared" si="16"/>
        <v>0</v>
      </c>
      <c r="F72" s="36">
        <f t="shared" si="16"/>
        <v>0</v>
      </c>
      <c r="G72" s="36">
        <f t="shared" si="16"/>
        <v>0</v>
      </c>
      <c r="H72" s="36">
        <f t="shared" si="16"/>
        <v>0</v>
      </c>
      <c r="I72" s="36">
        <f t="shared" si="16"/>
        <v>0</v>
      </c>
      <c r="J72" s="36">
        <f t="shared" si="16"/>
        <v>0</v>
      </c>
      <c r="K72" s="36">
        <f t="shared" si="16"/>
        <v>0</v>
      </c>
      <c r="L72" s="36">
        <f t="shared" si="16"/>
        <v>0</v>
      </c>
      <c r="M72" s="36">
        <f t="shared" si="16"/>
        <v>0</v>
      </c>
      <c r="N72" s="36">
        <f t="shared" si="16"/>
        <v>0</v>
      </c>
      <c r="O72" s="36">
        <f t="shared" si="16"/>
        <v>0</v>
      </c>
      <c r="P72" s="36">
        <f t="shared" si="16"/>
        <v>0</v>
      </c>
      <c r="Q72" s="36">
        <f t="shared" si="16"/>
        <v>0</v>
      </c>
      <c r="R72" s="36">
        <f t="shared" si="16"/>
        <v>0</v>
      </c>
      <c r="S72" s="36">
        <f t="shared" si="16"/>
        <v>0</v>
      </c>
      <c r="T72" s="36">
        <f t="shared" si="16"/>
        <v>0</v>
      </c>
      <c r="U72" s="36">
        <f t="shared" si="16"/>
        <v>0</v>
      </c>
      <c r="V72" s="36">
        <f t="shared" si="16"/>
        <v>0</v>
      </c>
      <c r="W72" s="36">
        <f t="shared" si="16"/>
        <v>0</v>
      </c>
      <c r="X72" s="36">
        <f t="shared" si="16"/>
        <v>0</v>
      </c>
      <c r="Y72" s="36">
        <f t="shared" si="16"/>
        <v>0</v>
      </c>
      <c r="Z72" s="36">
        <f t="shared" si="16"/>
        <v>0</v>
      </c>
      <c r="AA72" s="36">
        <f t="shared" si="16"/>
        <v>0</v>
      </c>
      <c r="AB72" s="36">
        <f t="shared" si="16"/>
        <v>0</v>
      </c>
      <c r="AC72" s="36">
        <f t="shared" si="16"/>
        <v>0</v>
      </c>
      <c r="AD72" s="36">
        <f t="shared" si="16"/>
        <v>0</v>
      </c>
      <c r="AE72" s="36">
        <f t="shared" si="16"/>
        <v>0</v>
      </c>
      <c r="AF72" s="36">
        <f t="shared" si="16"/>
        <v>0</v>
      </c>
      <c r="AG72" s="36">
        <f t="shared" si="16"/>
        <v>0</v>
      </c>
      <c r="AH72" s="36">
        <f t="shared" si="16"/>
        <v>0</v>
      </c>
      <c r="AI72" s="36">
        <f t="shared" si="16"/>
        <v>0</v>
      </c>
      <c r="AJ72" s="36">
        <f t="shared" si="16"/>
        <v>0</v>
      </c>
    </row>
    <row r="73" spans="1:36" x14ac:dyDescent="0.35">
      <c r="A73" s="36" t="s">
        <v>156</v>
      </c>
      <c r="B73" s="36">
        <f t="shared" ref="B73:AJ73" si="17">B61+B48</f>
        <v>0</v>
      </c>
      <c r="C73" s="36"/>
      <c r="D73" s="36">
        <f t="shared" si="17"/>
        <v>0</v>
      </c>
      <c r="E73" s="36">
        <f t="shared" si="17"/>
        <v>0</v>
      </c>
      <c r="F73" s="36">
        <f t="shared" si="17"/>
        <v>0</v>
      </c>
      <c r="G73" s="36">
        <f t="shared" si="17"/>
        <v>0</v>
      </c>
      <c r="H73" s="36">
        <f t="shared" si="17"/>
        <v>0</v>
      </c>
      <c r="I73" s="36">
        <f t="shared" si="17"/>
        <v>0</v>
      </c>
      <c r="J73" s="36">
        <f t="shared" si="17"/>
        <v>0</v>
      </c>
      <c r="K73" s="36">
        <f t="shared" si="17"/>
        <v>0</v>
      </c>
      <c r="L73" s="36">
        <f t="shared" si="17"/>
        <v>0</v>
      </c>
      <c r="M73" s="36">
        <f t="shared" si="17"/>
        <v>0</v>
      </c>
      <c r="N73" s="36">
        <f t="shared" si="17"/>
        <v>0</v>
      </c>
      <c r="O73" s="36">
        <f t="shared" si="17"/>
        <v>0</v>
      </c>
      <c r="P73" s="36">
        <f t="shared" si="17"/>
        <v>0</v>
      </c>
      <c r="Q73" s="36">
        <f t="shared" si="17"/>
        <v>0</v>
      </c>
      <c r="R73" s="36">
        <f t="shared" si="17"/>
        <v>0</v>
      </c>
      <c r="S73" s="36">
        <f t="shared" si="17"/>
        <v>0</v>
      </c>
      <c r="T73" s="36">
        <f t="shared" si="17"/>
        <v>0</v>
      </c>
      <c r="U73" s="36">
        <f t="shared" si="17"/>
        <v>0</v>
      </c>
      <c r="V73" s="36">
        <f t="shared" si="17"/>
        <v>0</v>
      </c>
      <c r="W73" s="36">
        <f t="shared" si="17"/>
        <v>0</v>
      </c>
      <c r="X73" s="36">
        <f t="shared" si="17"/>
        <v>0</v>
      </c>
      <c r="Y73" s="36">
        <f t="shared" si="17"/>
        <v>0</v>
      </c>
      <c r="Z73" s="36">
        <f t="shared" si="17"/>
        <v>0</v>
      </c>
      <c r="AA73" s="36">
        <f t="shared" si="17"/>
        <v>0</v>
      </c>
      <c r="AB73" s="36">
        <f t="shared" si="17"/>
        <v>0</v>
      </c>
      <c r="AC73" s="36">
        <f t="shared" si="17"/>
        <v>0</v>
      </c>
      <c r="AD73" s="36">
        <f t="shared" si="17"/>
        <v>0</v>
      </c>
      <c r="AE73" s="36">
        <f t="shared" si="17"/>
        <v>0</v>
      </c>
      <c r="AF73" s="36">
        <f t="shared" si="17"/>
        <v>0</v>
      </c>
      <c r="AG73" s="36">
        <f t="shared" si="17"/>
        <v>0</v>
      </c>
      <c r="AH73" s="36">
        <f t="shared" si="17"/>
        <v>0</v>
      </c>
      <c r="AI73" s="36">
        <f t="shared" si="17"/>
        <v>0</v>
      </c>
      <c r="AJ73" s="36">
        <f t="shared" si="17"/>
        <v>0</v>
      </c>
    </row>
    <row r="74" spans="1:36" x14ac:dyDescent="0.35">
      <c r="A74" s="36" t="s">
        <v>370</v>
      </c>
      <c r="B74" s="36">
        <f t="shared" ref="B74:AJ74" si="18">B62+B49</f>
        <v>0</v>
      </c>
      <c r="C74" s="36"/>
      <c r="D74" s="36">
        <f t="shared" si="18"/>
        <v>0</v>
      </c>
      <c r="E74" s="36">
        <f t="shared" si="18"/>
        <v>0</v>
      </c>
      <c r="F74" s="36">
        <f t="shared" si="18"/>
        <v>0</v>
      </c>
      <c r="G74" s="36">
        <f t="shared" si="18"/>
        <v>0</v>
      </c>
      <c r="H74" s="36">
        <f t="shared" si="18"/>
        <v>0</v>
      </c>
      <c r="I74" s="36">
        <f t="shared" si="18"/>
        <v>0</v>
      </c>
      <c r="J74" s="36">
        <f t="shared" si="18"/>
        <v>0</v>
      </c>
      <c r="K74" s="36">
        <f t="shared" si="18"/>
        <v>0</v>
      </c>
      <c r="L74" s="36">
        <f t="shared" si="18"/>
        <v>0</v>
      </c>
      <c r="M74" s="36">
        <f t="shared" si="18"/>
        <v>0</v>
      </c>
      <c r="N74" s="36">
        <f t="shared" si="18"/>
        <v>0</v>
      </c>
      <c r="O74" s="36">
        <f t="shared" si="18"/>
        <v>0</v>
      </c>
      <c r="P74" s="36">
        <f t="shared" si="18"/>
        <v>0</v>
      </c>
      <c r="Q74" s="36">
        <f t="shared" si="18"/>
        <v>0</v>
      </c>
      <c r="R74" s="36">
        <f t="shared" si="18"/>
        <v>0</v>
      </c>
      <c r="S74" s="36">
        <f t="shared" si="18"/>
        <v>0</v>
      </c>
      <c r="T74" s="36">
        <f t="shared" si="18"/>
        <v>0</v>
      </c>
      <c r="U74" s="36">
        <f t="shared" si="18"/>
        <v>0</v>
      </c>
      <c r="V74" s="36">
        <f t="shared" si="18"/>
        <v>0</v>
      </c>
      <c r="W74" s="36">
        <f t="shared" si="18"/>
        <v>0</v>
      </c>
      <c r="X74" s="36">
        <f t="shared" si="18"/>
        <v>0</v>
      </c>
      <c r="Y74" s="36">
        <f t="shared" si="18"/>
        <v>0</v>
      </c>
      <c r="Z74" s="36">
        <f t="shared" si="18"/>
        <v>0</v>
      </c>
      <c r="AA74" s="36">
        <f t="shared" si="18"/>
        <v>0</v>
      </c>
      <c r="AB74" s="36">
        <f t="shared" si="18"/>
        <v>0</v>
      </c>
      <c r="AC74" s="36">
        <f t="shared" si="18"/>
        <v>0</v>
      </c>
      <c r="AD74" s="36">
        <f t="shared" si="18"/>
        <v>0</v>
      </c>
      <c r="AE74" s="36">
        <f t="shared" si="18"/>
        <v>0</v>
      </c>
      <c r="AF74" s="36">
        <f t="shared" si="18"/>
        <v>0</v>
      </c>
      <c r="AG74" s="36">
        <f t="shared" si="18"/>
        <v>0</v>
      </c>
      <c r="AH74" s="36">
        <f t="shared" si="18"/>
        <v>0</v>
      </c>
      <c r="AI74" s="36">
        <f t="shared" si="18"/>
        <v>0</v>
      </c>
      <c r="AJ74" s="36">
        <f t="shared" si="18"/>
        <v>0</v>
      </c>
    </row>
    <row r="75" spans="1:36" x14ac:dyDescent="0.35">
      <c r="A75" s="36" t="s">
        <v>371</v>
      </c>
      <c r="B75" s="36">
        <f t="shared" ref="B75:AJ75" si="19">B63+B50</f>
        <v>0</v>
      </c>
      <c r="C75" s="36"/>
      <c r="D75" s="36">
        <f t="shared" si="19"/>
        <v>0</v>
      </c>
      <c r="E75" s="36">
        <f t="shared" si="19"/>
        <v>0</v>
      </c>
      <c r="F75" s="36">
        <f t="shared" si="19"/>
        <v>0</v>
      </c>
      <c r="G75" s="36">
        <f t="shared" si="19"/>
        <v>0</v>
      </c>
      <c r="H75" s="36">
        <f t="shared" si="19"/>
        <v>0</v>
      </c>
      <c r="I75" s="36">
        <f t="shared" si="19"/>
        <v>0</v>
      </c>
      <c r="J75" s="36">
        <f t="shared" si="19"/>
        <v>0</v>
      </c>
      <c r="K75" s="36">
        <f t="shared" si="19"/>
        <v>0</v>
      </c>
      <c r="L75" s="36">
        <f t="shared" si="19"/>
        <v>0</v>
      </c>
      <c r="M75" s="36">
        <f t="shared" si="19"/>
        <v>0</v>
      </c>
      <c r="N75" s="36">
        <f t="shared" si="19"/>
        <v>0</v>
      </c>
      <c r="O75" s="36">
        <f t="shared" si="19"/>
        <v>0</v>
      </c>
      <c r="P75" s="36">
        <f t="shared" si="19"/>
        <v>0</v>
      </c>
      <c r="Q75" s="36">
        <f t="shared" si="19"/>
        <v>0</v>
      </c>
      <c r="R75" s="36">
        <f t="shared" si="19"/>
        <v>0</v>
      </c>
      <c r="S75" s="36">
        <f t="shared" si="19"/>
        <v>0</v>
      </c>
      <c r="T75" s="36">
        <f t="shared" si="19"/>
        <v>0</v>
      </c>
      <c r="U75" s="36">
        <f t="shared" si="19"/>
        <v>0</v>
      </c>
      <c r="V75" s="36">
        <f t="shared" si="19"/>
        <v>0</v>
      </c>
      <c r="W75" s="36">
        <f t="shared" si="19"/>
        <v>0</v>
      </c>
      <c r="X75" s="36">
        <f t="shared" si="19"/>
        <v>0</v>
      </c>
      <c r="Y75" s="36">
        <f t="shared" si="19"/>
        <v>0</v>
      </c>
      <c r="Z75" s="36">
        <f t="shared" si="19"/>
        <v>0</v>
      </c>
      <c r="AA75" s="36">
        <f t="shared" si="19"/>
        <v>0</v>
      </c>
      <c r="AB75" s="36">
        <f t="shared" si="19"/>
        <v>0</v>
      </c>
      <c r="AC75" s="36">
        <f t="shared" si="19"/>
        <v>0</v>
      </c>
      <c r="AD75" s="36">
        <f t="shared" si="19"/>
        <v>0</v>
      </c>
      <c r="AE75" s="36">
        <f t="shared" si="19"/>
        <v>0</v>
      </c>
      <c r="AF75" s="36">
        <f t="shared" si="19"/>
        <v>0</v>
      </c>
      <c r="AG75" s="36">
        <f t="shared" si="19"/>
        <v>0</v>
      </c>
      <c r="AH75" s="36">
        <f t="shared" si="19"/>
        <v>0</v>
      </c>
      <c r="AI75" s="36">
        <f t="shared" si="19"/>
        <v>0</v>
      </c>
      <c r="AJ75" s="36">
        <f t="shared" si="19"/>
        <v>0</v>
      </c>
    </row>
    <row r="76" spans="1:36" x14ac:dyDescent="0.35">
      <c r="A76" s="36" t="s">
        <v>372</v>
      </c>
      <c r="B76" s="36">
        <f t="shared" ref="B76:AJ76" si="20">B64+B51</f>
        <v>0</v>
      </c>
      <c r="C76" s="36"/>
      <c r="D76" s="36">
        <f t="shared" si="20"/>
        <v>0</v>
      </c>
      <c r="E76" s="36">
        <f t="shared" si="20"/>
        <v>0</v>
      </c>
      <c r="F76" s="36">
        <f t="shared" si="20"/>
        <v>0</v>
      </c>
      <c r="G76" s="36">
        <f t="shared" si="20"/>
        <v>0</v>
      </c>
      <c r="H76" s="36">
        <f t="shared" si="20"/>
        <v>0</v>
      </c>
      <c r="I76" s="36">
        <f t="shared" si="20"/>
        <v>0</v>
      </c>
      <c r="J76" s="36">
        <f t="shared" si="20"/>
        <v>0</v>
      </c>
      <c r="K76" s="36">
        <f t="shared" si="20"/>
        <v>0</v>
      </c>
      <c r="L76" s="36">
        <f t="shared" si="20"/>
        <v>0</v>
      </c>
      <c r="M76" s="36">
        <f t="shared" si="20"/>
        <v>0</v>
      </c>
      <c r="N76" s="36">
        <f t="shared" si="20"/>
        <v>0</v>
      </c>
      <c r="O76" s="36">
        <f t="shared" si="20"/>
        <v>0</v>
      </c>
      <c r="P76" s="36">
        <f t="shared" si="20"/>
        <v>0</v>
      </c>
      <c r="Q76" s="36">
        <f t="shared" si="20"/>
        <v>0</v>
      </c>
      <c r="R76" s="36">
        <f t="shared" si="20"/>
        <v>0</v>
      </c>
      <c r="S76" s="36">
        <f t="shared" si="20"/>
        <v>0</v>
      </c>
      <c r="T76" s="36">
        <f t="shared" si="20"/>
        <v>0</v>
      </c>
      <c r="U76" s="36">
        <f t="shared" si="20"/>
        <v>0</v>
      </c>
      <c r="V76" s="36">
        <f t="shared" si="20"/>
        <v>0</v>
      </c>
      <c r="W76" s="36">
        <f t="shared" si="20"/>
        <v>0</v>
      </c>
      <c r="X76" s="36">
        <f t="shared" si="20"/>
        <v>0</v>
      </c>
      <c r="Y76" s="36">
        <f t="shared" si="20"/>
        <v>0</v>
      </c>
      <c r="Z76" s="36">
        <f t="shared" si="20"/>
        <v>0</v>
      </c>
      <c r="AA76" s="36">
        <f t="shared" si="20"/>
        <v>0</v>
      </c>
      <c r="AB76" s="36">
        <f t="shared" si="20"/>
        <v>0</v>
      </c>
      <c r="AC76" s="36">
        <f t="shared" si="20"/>
        <v>0</v>
      </c>
      <c r="AD76" s="36">
        <f t="shared" si="20"/>
        <v>0</v>
      </c>
      <c r="AE76" s="36">
        <f t="shared" si="20"/>
        <v>0</v>
      </c>
      <c r="AF76" s="36">
        <f t="shared" si="20"/>
        <v>0</v>
      </c>
      <c r="AG76" s="36">
        <f t="shared" si="20"/>
        <v>0</v>
      </c>
      <c r="AH76" s="36">
        <f t="shared" si="20"/>
        <v>0</v>
      </c>
      <c r="AI76" s="36">
        <f t="shared" si="20"/>
        <v>0</v>
      </c>
      <c r="AJ76" s="36">
        <f t="shared" si="20"/>
        <v>0</v>
      </c>
    </row>
    <row r="77" spans="1:36" x14ac:dyDescent="0.35">
      <c r="A77" s="36" t="s">
        <v>373</v>
      </c>
      <c r="B77" s="36">
        <f t="shared" ref="B77:AJ77" si="21">B65+B52</f>
        <v>0</v>
      </c>
      <c r="C77" s="36"/>
      <c r="D77" s="36">
        <f t="shared" si="21"/>
        <v>0</v>
      </c>
      <c r="E77" s="36">
        <f t="shared" si="21"/>
        <v>0</v>
      </c>
      <c r="F77" s="36">
        <f t="shared" si="21"/>
        <v>0</v>
      </c>
      <c r="G77" s="36">
        <f t="shared" si="21"/>
        <v>0</v>
      </c>
      <c r="H77" s="36">
        <f t="shared" si="21"/>
        <v>0</v>
      </c>
      <c r="I77" s="36">
        <f t="shared" si="21"/>
        <v>0</v>
      </c>
      <c r="J77" s="36">
        <f t="shared" si="21"/>
        <v>0</v>
      </c>
      <c r="K77" s="36">
        <f t="shared" si="21"/>
        <v>0</v>
      </c>
      <c r="L77" s="36">
        <f t="shared" si="21"/>
        <v>0</v>
      </c>
      <c r="M77" s="36">
        <f t="shared" si="21"/>
        <v>0</v>
      </c>
      <c r="N77" s="36">
        <f t="shared" si="21"/>
        <v>0</v>
      </c>
      <c r="O77" s="36">
        <f t="shared" si="21"/>
        <v>0</v>
      </c>
      <c r="P77" s="36">
        <f t="shared" si="21"/>
        <v>0</v>
      </c>
      <c r="Q77" s="36">
        <f t="shared" si="21"/>
        <v>0</v>
      </c>
      <c r="R77" s="36">
        <f t="shared" si="21"/>
        <v>0</v>
      </c>
      <c r="S77" s="36">
        <f t="shared" si="21"/>
        <v>0</v>
      </c>
      <c r="T77" s="36">
        <f t="shared" si="21"/>
        <v>0</v>
      </c>
      <c r="U77" s="36">
        <f t="shared" si="21"/>
        <v>0</v>
      </c>
      <c r="V77" s="36">
        <f t="shared" si="21"/>
        <v>0</v>
      </c>
      <c r="W77" s="36">
        <f t="shared" si="21"/>
        <v>0</v>
      </c>
      <c r="X77" s="36">
        <f t="shared" si="21"/>
        <v>0</v>
      </c>
      <c r="Y77" s="36">
        <f t="shared" si="21"/>
        <v>0</v>
      </c>
      <c r="Z77" s="36">
        <f t="shared" si="21"/>
        <v>0</v>
      </c>
      <c r="AA77" s="36">
        <f t="shared" si="21"/>
        <v>0</v>
      </c>
      <c r="AB77" s="36">
        <f t="shared" si="21"/>
        <v>0</v>
      </c>
      <c r="AC77" s="36">
        <f t="shared" si="21"/>
        <v>0</v>
      </c>
      <c r="AD77" s="36">
        <f t="shared" si="21"/>
        <v>0</v>
      </c>
      <c r="AE77" s="36">
        <f t="shared" si="21"/>
        <v>0</v>
      </c>
      <c r="AF77" s="36">
        <f t="shared" si="21"/>
        <v>0</v>
      </c>
      <c r="AG77" s="36">
        <f t="shared" si="21"/>
        <v>0</v>
      </c>
      <c r="AH77" s="36">
        <f t="shared" si="21"/>
        <v>0</v>
      </c>
      <c r="AI77" s="36">
        <f t="shared" si="21"/>
        <v>0</v>
      </c>
      <c r="AJ77" s="36">
        <f t="shared" si="21"/>
        <v>0</v>
      </c>
    </row>
    <row r="79" spans="1:36" s="3" customFormat="1" x14ac:dyDescent="0.35">
      <c r="A79" s="34" t="s">
        <v>416</v>
      </c>
      <c r="B79" s="31">
        <v>2017</v>
      </c>
      <c r="C79" s="31"/>
      <c r="D79" s="31">
        <v>2018</v>
      </c>
      <c r="E79" s="31">
        <v>2019</v>
      </c>
    </row>
    <row r="80" spans="1:36" x14ac:dyDescent="0.35">
      <c r="A80" s="34" t="s">
        <v>108</v>
      </c>
      <c r="B80" s="39">
        <f>B29/(B29+B68)</f>
        <v>0.47852226750941729</v>
      </c>
      <c r="C80" s="39"/>
      <c r="D80" s="39">
        <f>D29/(D29+D68)</f>
        <v>0.47285385832213322</v>
      </c>
      <c r="E80" s="39">
        <f>E29/(E29+E68)</f>
        <v>0.46722815375943427</v>
      </c>
    </row>
    <row r="81" spans="1:7" x14ac:dyDescent="0.35">
      <c r="A81" s="34" t="s">
        <v>109</v>
      </c>
      <c r="B81" s="39"/>
      <c r="C81" s="39"/>
    </row>
    <row r="82" spans="1:7" x14ac:dyDescent="0.35">
      <c r="A82" s="34" t="s">
        <v>110</v>
      </c>
      <c r="B82" s="39">
        <f>B31/(B31+B70)</f>
        <v>0.98268433633059094</v>
      </c>
      <c r="C82" s="39"/>
      <c r="D82" s="39">
        <f>D31/(D31+D70)</f>
        <v>0.9828140699661182</v>
      </c>
      <c r="E82" s="39">
        <f>E31/(E31+E70)</f>
        <v>0.98556446996963498</v>
      </c>
    </row>
    <row r="83" spans="1:7" x14ac:dyDescent="0.35">
      <c r="A83" s="34" t="s">
        <v>111</v>
      </c>
      <c r="B83" s="39">
        <f>B32/(B32+B71)</f>
        <v>1</v>
      </c>
      <c r="C83" s="39"/>
      <c r="D83" s="39">
        <f>D32/(D32+D71)</f>
        <v>1</v>
      </c>
      <c r="E83" s="39">
        <f>E32/(E32+E71)</f>
        <v>1</v>
      </c>
    </row>
    <row r="84" spans="1:7" x14ac:dyDescent="0.35">
      <c r="A84" s="34" t="s">
        <v>113</v>
      </c>
      <c r="B84" s="39"/>
      <c r="C84" s="39"/>
    </row>
    <row r="85" spans="1:7" x14ac:dyDescent="0.35">
      <c r="A85" s="34" t="s">
        <v>156</v>
      </c>
      <c r="B85" s="39">
        <f>B34/(B34+B73)</f>
        <v>1</v>
      </c>
      <c r="C85" s="39"/>
      <c r="D85" s="39">
        <f>D34/(D34+D73)</f>
        <v>1</v>
      </c>
      <c r="E85" s="39">
        <f>E34/(E34+E73)</f>
        <v>1</v>
      </c>
    </row>
    <row r="86" spans="1:7" x14ac:dyDescent="0.35">
      <c r="A86" s="34" t="s">
        <v>370</v>
      </c>
      <c r="B86" s="39"/>
      <c r="C86" s="39"/>
    </row>
    <row r="87" spans="1:7" x14ac:dyDescent="0.35">
      <c r="A87" s="34" t="s">
        <v>371</v>
      </c>
      <c r="B87" s="39"/>
      <c r="C87" s="39"/>
    </row>
    <row r="88" spans="1:7" x14ac:dyDescent="0.35">
      <c r="A88" s="34" t="s">
        <v>372</v>
      </c>
      <c r="B88" s="39">
        <f>B37/(B37+B76)</f>
        <v>1</v>
      </c>
      <c r="C88" s="39"/>
      <c r="D88" s="39">
        <f>D37/(D37+D76)</f>
        <v>1</v>
      </c>
      <c r="E88" s="39">
        <f>E37/(E37+E76)</f>
        <v>1</v>
      </c>
    </row>
    <row r="89" spans="1:7" x14ac:dyDescent="0.35">
      <c r="A89" s="34" t="s">
        <v>373</v>
      </c>
      <c r="B89" s="39"/>
      <c r="C89" s="39"/>
    </row>
    <row r="91" spans="1:7" x14ac:dyDescent="0.35">
      <c r="A91" s="36" t="s">
        <v>417</v>
      </c>
      <c r="B91" s="1">
        <v>2017</v>
      </c>
      <c r="C91" s="1"/>
      <c r="D91" s="1">
        <v>2018</v>
      </c>
      <c r="E91" s="1">
        <v>2019</v>
      </c>
    </row>
    <row r="92" spans="1:7" x14ac:dyDescent="0.35">
      <c r="A92" s="36" t="s">
        <v>108</v>
      </c>
      <c r="B92" s="39">
        <f>1-B80</f>
        <v>0.52147773249058271</v>
      </c>
      <c r="C92" s="39"/>
      <c r="D92" s="39">
        <f t="shared" ref="D92:E94" si="22">1-D80</f>
        <v>0.52714614167786678</v>
      </c>
      <c r="E92" s="39">
        <f t="shared" si="22"/>
        <v>0.53277184624056573</v>
      </c>
    </row>
    <row r="93" spans="1:7" x14ac:dyDescent="0.35">
      <c r="A93" s="36" t="s">
        <v>109</v>
      </c>
    </row>
    <row r="94" spans="1:7" x14ac:dyDescent="0.35">
      <c r="A94" s="36" t="s">
        <v>110</v>
      </c>
      <c r="B94" s="39">
        <f>1-B82</f>
        <v>1.7315663669409065E-2</v>
      </c>
      <c r="C94" s="39"/>
      <c r="D94" s="39">
        <f t="shared" si="22"/>
        <v>1.7185930033881802E-2</v>
      </c>
      <c r="E94" s="39">
        <f>1-E82</f>
        <v>1.4435530030365018E-2</v>
      </c>
      <c r="G94" s="39"/>
    </row>
    <row r="95" spans="1:7" x14ac:dyDescent="0.35">
      <c r="A95" s="36" t="s">
        <v>111</v>
      </c>
    </row>
    <row r="96" spans="1:7" x14ac:dyDescent="0.35">
      <c r="A96" s="36" t="s">
        <v>113</v>
      </c>
    </row>
    <row r="97" spans="1:1" x14ac:dyDescent="0.35">
      <c r="A97" s="36" t="s">
        <v>156</v>
      </c>
    </row>
    <row r="98" spans="1:1" x14ac:dyDescent="0.35">
      <c r="A98" s="36" t="s">
        <v>370</v>
      </c>
    </row>
    <row r="99" spans="1:1" x14ac:dyDescent="0.35">
      <c r="A99" s="36" t="s">
        <v>371</v>
      </c>
    </row>
    <row r="100" spans="1:1" x14ac:dyDescent="0.35">
      <c r="A100" s="36" t="s">
        <v>372</v>
      </c>
    </row>
    <row r="101" spans="1:1" x14ac:dyDescent="0.35">
      <c r="A101" s="36" t="s">
        <v>373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56EBC-3976-420C-AF18-71A7DFC7185C}">
  <dimension ref="A1:G29"/>
  <sheetViews>
    <sheetView workbookViewId="0"/>
  </sheetViews>
  <sheetFormatPr defaultRowHeight="14.5" x14ac:dyDescent="0.35"/>
  <cols>
    <col min="1" max="1" width="28" customWidth="1"/>
    <col min="2" max="2" width="11.81640625" bestFit="1" customWidth="1"/>
    <col min="5" max="5" width="26.1796875" customWidth="1"/>
    <col min="6" max="6" width="11.81640625" bestFit="1" customWidth="1"/>
  </cols>
  <sheetData>
    <row r="1" spans="1:6" x14ac:dyDescent="0.35">
      <c r="A1" t="s">
        <v>467</v>
      </c>
    </row>
    <row r="3" spans="1:6" x14ac:dyDescent="0.35">
      <c r="A3" s="1" t="s">
        <v>450</v>
      </c>
      <c r="E3" s="1" t="s">
        <v>457</v>
      </c>
    </row>
    <row r="4" spans="1:6" x14ac:dyDescent="0.35">
      <c r="A4" t="s">
        <v>107</v>
      </c>
      <c r="B4">
        <v>2017</v>
      </c>
      <c r="E4" t="s">
        <v>107</v>
      </c>
      <c r="F4">
        <v>2017</v>
      </c>
    </row>
    <row r="5" spans="1:6" x14ac:dyDescent="0.35">
      <c r="A5" t="s">
        <v>108</v>
      </c>
      <c r="B5">
        <v>1018004169204737.8</v>
      </c>
      <c r="E5" t="s">
        <v>108</v>
      </c>
      <c r="F5">
        <v>1608016682459109.5</v>
      </c>
    </row>
    <row r="6" spans="1:6" x14ac:dyDescent="0.35">
      <c r="A6" t="s">
        <v>109</v>
      </c>
      <c r="B6">
        <v>0</v>
      </c>
      <c r="E6" t="s">
        <v>109</v>
      </c>
      <c r="F6">
        <v>0</v>
      </c>
    </row>
    <row r="7" spans="1:6" x14ac:dyDescent="0.35">
      <c r="A7" t="s">
        <v>110</v>
      </c>
      <c r="B7">
        <v>911559606598984.75</v>
      </c>
      <c r="E7" t="s">
        <v>110</v>
      </c>
      <c r="F7">
        <v>184762744500846.03</v>
      </c>
    </row>
    <row r="8" spans="1:6" x14ac:dyDescent="0.35">
      <c r="A8" t="s">
        <v>111</v>
      </c>
      <c r="B8">
        <v>44758168358714.039</v>
      </c>
      <c r="E8" t="s">
        <v>111</v>
      </c>
      <c r="F8">
        <v>6350187817258.8838</v>
      </c>
    </row>
    <row r="9" spans="1:6" x14ac:dyDescent="0.35">
      <c r="A9" t="s">
        <v>113</v>
      </c>
      <c r="B9">
        <v>0</v>
      </c>
      <c r="E9" t="s">
        <v>113</v>
      </c>
      <c r="F9">
        <v>0</v>
      </c>
    </row>
    <row r="10" spans="1:6" x14ac:dyDescent="0.35">
      <c r="A10" t="s">
        <v>156</v>
      </c>
      <c r="B10">
        <v>0</v>
      </c>
      <c r="E10" t="s">
        <v>156</v>
      </c>
      <c r="F10">
        <v>0</v>
      </c>
    </row>
    <row r="12" spans="1:6" x14ac:dyDescent="0.35">
      <c r="A12" s="1" t="s">
        <v>451</v>
      </c>
      <c r="E12" s="1" t="s">
        <v>458</v>
      </c>
    </row>
    <row r="13" spans="1:6" x14ac:dyDescent="0.35">
      <c r="A13" t="s">
        <v>107</v>
      </c>
      <c r="B13">
        <v>2017</v>
      </c>
      <c r="E13" t="s">
        <v>107</v>
      </c>
      <c r="F13">
        <v>2017</v>
      </c>
    </row>
    <row r="14" spans="1:6" x14ac:dyDescent="0.35">
      <c r="A14" t="s">
        <v>108</v>
      </c>
      <c r="B14">
        <v>252619830795262.25</v>
      </c>
      <c r="E14" t="s">
        <v>108</v>
      </c>
      <c r="F14">
        <v>376439978849407.75</v>
      </c>
    </row>
    <row r="15" spans="1:6" x14ac:dyDescent="0.35">
      <c r="A15" t="s">
        <v>109</v>
      </c>
      <c r="B15">
        <v>0</v>
      </c>
      <c r="E15" t="s">
        <v>109</v>
      </c>
      <c r="F15">
        <v>0</v>
      </c>
    </row>
    <row r="16" spans="1:6" x14ac:dyDescent="0.35">
      <c r="A16" t="s">
        <v>110</v>
      </c>
      <c r="B16">
        <v>226205393401015.22</v>
      </c>
      <c r="E16" t="s">
        <v>110</v>
      </c>
      <c r="F16">
        <v>45849255499153.977</v>
      </c>
    </row>
    <row r="17" spans="1:7" x14ac:dyDescent="0.35">
      <c r="A17" t="s">
        <v>111</v>
      </c>
      <c r="B17">
        <v>11106831641285.955</v>
      </c>
      <c r="E17" t="s">
        <v>111</v>
      </c>
      <c r="F17">
        <v>1575812182741.1169</v>
      </c>
    </row>
    <row r="18" spans="1:7" x14ac:dyDescent="0.35">
      <c r="A18" t="s">
        <v>113</v>
      </c>
      <c r="B18">
        <v>0</v>
      </c>
      <c r="E18" t="s">
        <v>113</v>
      </c>
      <c r="F18">
        <v>0</v>
      </c>
    </row>
    <row r="19" spans="1:7" x14ac:dyDescent="0.35">
      <c r="A19" t="s">
        <v>156</v>
      </c>
      <c r="B19">
        <v>0</v>
      </c>
      <c r="E19" t="s">
        <v>156</v>
      </c>
      <c r="F19">
        <v>0</v>
      </c>
    </row>
    <row r="21" spans="1:7" x14ac:dyDescent="0.35">
      <c r="A21" t="s">
        <v>452</v>
      </c>
      <c r="B21">
        <f>SUM(B14:B19)+SUM(B5:B10)</f>
        <v>2464254000000000</v>
      </c>
      <c r="E21" t="s">
        <v>441</v>
      </c>
      <c r="F21">
        <f>SUM(F14:F19)+SUM(F5:F10)</f>
        <v>2222994661308517.5</v>
      </c>
    </row>
    <row r="23" spans="1:7" x14ac:dyDescent="0.35">
      <c r="A23" t="s">
        <v>107</v>
      </c>
      <c r="B23">
        <v>2017</v>
      </c>
      <c r="E23" t="s">
        <v>107</v>
      </c>
      <c r="F23">
        <f>2017</f>
        <v>2017</v>
      </c>
    </row>
    <row r="24" spans="1:7" x14ac:dyDescent="0.35">
      <c r="A24" t="s">
        <v>108</v>
      </c>
      <c r="B24">
        <f>B14+B5</f>
        <v>1270624000000000</v>
      </c>
      <c r="C24" s="43">
        <f>B24/$B$21</f>
        <v>0.51562217206505501</v>
      </c>
      <c r="E24" t="s">
        <v>108</v>
      </c>
      <c r="F24">
        <f>F14+F5</f>
        <v>1984456661308517.3</v>
      </c>
      <c r="G24" s="43">
        <f>F24/$F$21</f>
        <v>0.89269519889013582</v>
      </c>
    </row>
    <row r="25" spans="1:7" x14ac:dyDescent="0.35">
      <c r="A25" t="s">
        <v>109</v>
      </c>
      <c r="B25">
        <f t="shared" ref="B25:B29" si="0">B15+B6</f>
        <v>0</v>
      </c>
      <c r="C25" s="1"/>
      <c r="E25" t="s">
        <v>109</v>
      </c>
      <c r="F25">
        <f t="shared" ref="F25:F29" si="1">F15+F6</f>
        <v>0</v>
      </c>
      <c r="G25" s="43"/>
    </row>
    <row r="26" spans="1:7" x14ac:dyDescent="0.35">
      <c r="A26" t="s">
        <v>110</v>
      </c>
      <c r="B26">
        <f t="shared" si="0"/>
        <v>1137765000000000</v>
      </c>
      <c r="C26" s="43">
        <f>B26/$B$21</f>
        <v>0.46170768110754817</v>
      </c>
      <c r="E26" t="s">
        <v>110</v>
      </c>
      <c r="F26">
        <f>F16+F7</f>
        <v>230612000000000</v>
      </c>
      <c r="G26" s="43">
        <f t="shared" ref="G26:G27" si="2">F26/$F$21</f>
        <v>0.1037393404553906</v>
      </c>
    </row>
    <row r="27" spans="1:7" x14ac:dyDescent="0.35">
      <c r="A27" t="s">
        <v>111</v>
      </c>
      <c r="B27">
        <f t="shared" si="0"/>
        <v>55864999999999.992</v>
      </c>
      <c r="C27" s="43">
        <f>B27/$B$21</f>
        <v>2.2670146827396848E-2</v>
      </c>
      <c r="E27" t="s">
        <v>111</v>
      </c>
      <c r="F27">
        <f t="shared" si="1"/>
        <v>7926000000000.001</v>
      </c>
      <c r="G27" s="43">
        <f t="shared" si="2"/>
        <v>3.5654606544734272E-3</v>
      </c>
    </row>
    <row r="28" spans="1:7" x14ac:dyDescent="0.35">
      <c r="A28" t="s">
        <v>113</v>
      </c>
      <c r="B28">
        <f t="shared" si="0"/>
        <v>0</v>
      </c>
      <c r="C28" s="39"/>
      <c r="E28" t="s">
        <v>113</v>
      </c>
      <c r="F28">
        <f t="shared" si="1"/>
        <v>0</v>
      </c>
    </row>
    <row r="29" spans="1:7" x14ac:dyDescent="0.35">
      <c r="A29" t="s">
        <v>156</v>
      </c>
      <c r="B29">
        <f t="shared" si="0"/>
        <v>0</v>
      </c>
      <c r="E29" t="s">
        <v>156</v>
      </c>
      <c r="F2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B2D9-E864-4BD2-B7A4-07D692C82531}">
  <sheetPr>
    <tabColor theme="9" tint="0.59999389629810485"/>
  </sheetPr>
  <dimension ref="A1:AS63"/>
  <sheetViews>
    <sheetView topLeftCell="S30" workbookViewId="0">
      <selection activeCell="AS47" sqref="AS47"/>
    </sheetView>
  </sheetViews>
  <sheetFormatPr defaultRowHeight="14.5" x14ac:dyDescent="0.35"/>
  <cols>
    <col min="2" max="2" width="20.1796875" bestFit="1" customWidth="1"/>
    <col min="10" max="10" width="11.7265625" style="47" customWidth="1"/>
    <col min="11" max="11" width="10.81640625" bestFit="1" customWidth="1"/>
    <col min="12" max="12" width="11.81640625" bestFit="1" customWidth="1"/>
    <col min="13" max="13" width="10.81640625" bestFit="1" customWidth="1"/>
    <col min="14" max="14" width="11.81640625" bestFit="1" customWidth="1"/>
    <col min="18" max="18" width="11.81640625" bestFit="1" customWidth="1"/>
    <col min="36" max="36" width="11.81640625" bestFit="1" customWidth="1"/>
    <col min="37" max="37" width="10.81640625" bestFit="1" customWidth="1"/>
    <col min="40" max="40" width="10.81640625" bestFit="1" customWidth="1"/>
    <col min="41" max="41" width="11.81640625" bestFit="1" customWidth="1"/>
    <col min="44" max="44" width="11.81640625" bestFit="1" customWidth="1"/>
  </cols>
  <sheetData>
    <row r="1" spans="1:45" x14ac:dyDescent="0.35">
      <c r="J1" t="s">
        <v>434</v>
      </c>
      <c r="L1" s="41">
        <f>0.23+0.1</f>
        <v>0.33</v>
      </c>
    </row>
    <row r="2" spans="1:45" x14ac:dyDescent="0.35">
      <c r="J2" s="1">
        <v>2015</v>
      </c>
      <c r="K2" s="1">
        <v>2016</v>
      </c>
      <c r="L2" s="1">
        <v>2017</v>
      </c>
      <c r="M2" s="1">
        <v>2018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x14ac:dyDescent="0.35">
      <c r="I3" t="s">
        <v>395</v>
      </c>
      <c r="J3">
        <f>C15*$L$1</f>
        <v>30855000000000</v>
      </c>
      <c r="K3">
        <f>D15*$L$1</f>
        <v>31977000000000</v>
      </c>
      <c r="L3">
        <f>E15*$L$1</f>
        <v>35013000000000</v>
      </c>
      <c r="M3">
        <f>F15*$L$1</f>
        <v>34089000000000</v>
      </c>
    </row>
    <row r="4" spans="1:45" x14ac:dyDescent="0.35">
      <c r="I4" t="s">
        <v>435</v>
      </c>
      <c r="J4">
        <v>0.67</v>
      </c>
    </row>
    <row r="5" spans="1:45" x14ac:dyDescent="0.35">
      <c r="I5" t="s">
        <v>436</v>
      </c>
      <c r="J5">
        <v>0.3</v>
      </c>
    </row>
    <row r="6" spans="1:45" x14ac:dyDescent="0.35">
      <c r="I6" t="s">
        <v>459</v>
      </c>
      <c r="J6">
        <v>0.03</v>
      </c>
    </row>
    <row r="7" spans="1:45" x14ac:dyDescent="0.35">
      <c r="A7" s="59" t="s">
        <v>453</v>
      </c>
      <c r="B7" s="59"/>
      <c r="C7" s="59"/>
      <c r="J7"/>
    </row>
    <row r="8" spans="1:45" x14ac:dyDescent="0.35">
      <c r="B8" s="1" t="s">
        <v>107</v>
      </c>
      <c r="C8">
        <v>2015</v>
      </c>
      <c r="D8">
        <v>2016</v>
      </c>
      <c r="E8">
        <v>2017</v>
      </c>
      <c r="F8">
        <v>2018</v>
      </c>
      <c r="H8" s="1" t="s">
        <v>437</v>
      </c>
      <c r="J8" s="7">
        <v>2015</v>
      </c>
      <c r="K8" s="7">
        <v>2016</v>
      </c>
      <c r="L8" s="7">
        <v>2017</v>
      </c>
      <c r="M8" s="7">
        <v>2018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x14ac:dyDescent="0.35">
      <c r="B9" s="1" t="s">
        <v>108</v>
      </c>
      <c r="C9">
        <f>C18*$C$25</f>
        <v>55100000000000</v>
      </c>
      <c r="D9">
        <f t="shared" ref="D9:F9" si="0">D18*$C$25</f>
        <v>55500000000000</v>
      </c>
      <c r="E9">
        <f t="shared" si="0"/>
        <v>57200000000000</v>
      </c>
      <c r="F9">
        <f t="shared" si="0"/>
        <v>57000000000000</v>
      </c>
      <c r="I9" s="7" t="s">
        <v>108</v>
      </c>
      <c r="J9">
        <f>J3*$J$5</f>
        <v>9256500000000</v>
      </c>
      <c r="K9">
        <f t="shared" ref="K9:M9" si="1">K3*$J$5</f>
        <v>9593100000000</v>
      </c>
      <c r="L9">
        <f t="shared" si="1"/>
        <v>10503900000000</v>
      </c>
      <c r="M9">
        <f t="shared" si="1"/>
        <v>10226700000000</v>
      </c>
    </row>
    <row r="10" spans="1:45" x14ac:dyDescent="0.35">
      <c r="B10" s="1" t="s">
        <v>109</v>
      </c>
      <c r="C10">
        <f t="shared" ref="C10:F10" si="2">C19*$C$25</f>
        <v>0</v>
      </c>
      <c r="D10">
        <f t="shared" si="2"/>
        <v>0</v>
      </c>
      <c r="E10">
        <f t="shared" si="2"/>
        <v>0</v>
      </c>
      <c r="F10">
        <f t="shared" si="2"/>
        <v>0</v>
      </c>
      <c r="I10" s="7" t="s">
        <v>109</v>
      </c>
      <c r="J10"/>
    </row>
    <row r="11" spans="1:45" x14ac:dyDescent="0.35">
      <c r="B11" s="1" t="s">
        <v>110</v>
      </c>
      <c r="C11">
        <f t="shared" ref="C11:F11" si="3">C20*$C$25</f>
        <v>27000000000000</v>
      </c>
      <c r="D11">
        <f t="shared" si="3"/>
        <v>28600000000000</v>
      </c>
      <c r="E11">
        <f t="shared" si="3"/>
        <v>34000000000000</v>
      </c>
      <c r="F11">
        <f t="shared" si="3"/>
        <v>31000000000000</v>
      </c>
      <c r="I11" s="7" t="s">
        <v>110</v>
      </c>
      <c r="J11">
        <f>J3*$J$4</f>
        <v>20672850000000</v>
      </c>
      <c r="K11">
        <f t="shared" ref="K11:M11" si="4">K3*$J$4</f>
        <v>21424590000000</v>
      </c>
      <c r="L11">
        <f t="shared" si="4"/>
        <v>23458710000000</v>
      </c>
      <c r="M11">
        <f t="shared" si="4"/>
        <v>22839630000000</v>
      </c>
    </row>
    <row r="12" spans="1:45" x14ac:dyDescent="0.35">
      <c r="B12" s="1" t="s">
        <v>111</v>
      </c>
      <c r="C12">
        <f t="shared" ref="C12:F12" si="5">C21*$C$25</f>
        <v>8100000000000</v>
      </c>
      <c r="D12">
        <f t="shared" si="5"/>
        <v>8699999999999.999</v>
      </c>
      <c r="E12">
        <f t="shared" si="5"/>
        <v>10500000000000</v>
      </c>
      <c r="F12">
        <f t="shared" si="5"/>
        <v>11300000000000</v>
      </c>
      <c r="I12" s="7" t="s">
        <v>111</v>
      </c>
      <c r="J12">
        <f>J3*$J$6</f>
        <v>925650000000</v>
      </c>
      <c r="K12">
        <f t="shared" ref="K12:M12" si="6">K3*$J$6</f>
        <v>959310000000</v>
      </c>
      <c r="L12">
        <f t="shared" si="6"/>
        <v>1050390000000</v>
      </c>
      <c r="M12">
        <f t="shared" si="6"/>
        <v>1022670000000</v>
      </c>
    </row>
    <row r="13" spans="1:45" x14ac:dyDescent="0.35">
      <c r="B13" s="1" t="s">
        <v>113</v>
      </c>
      <c r="C13">
        <f t="shared" ref="C13:F13" si="7">C22*$C$25</f>
        <v>0</v>
      </c>
      <c r="D13">
        <f t="shared" si="7"/>
        <v>0</v>
      </c>
      <c r="E13">
        <f t="shared" si="7"/>
        <v>0</v>
      </c>
      <c r="F13">
        <f t="shared" si="7"/>
        <v>0</v>
      </c>
      <c r="I13" s="7" t="s">
        <v>113</v>
      </c>
      <c r="J13"/>
    </row>
    <row r="14" spans="1:45" x14ac:dyDescent="0.35">
      <c r="B14" s="1" t="s">
        <v>156</v>
      </c>
      <c r="C14">
        <f t="shared" ref="C14:F14" si="8">C23*$C$25</f>
        <v>3300000000000</v>
      </c>
      <c r="D14">
        <f t="shared" si="8"/>
        <v>4099999999999.9995</v>
      </c>
      <c r="E14">
        <f t="shared" si="8"/>
        <v>4400000000000</v>
      </c>
      <c r="F14">
        <f t="shared" si="8"/>
        <v>4000000000000</v>
      </c>
      <c r="I14" s="7" t="s">
        <v>156</v>
      </c>
      <c r="J14"/>
    </row>
    <row r="15" spans="1:45" x14ac:dyDescent="0.35">
      <c r="C15">
        <f>SUM(C9:C14)</f>
        <v>93500000000000</v>
      </c>
      <c r="D15">
        <f t="shared" ref="D15:F15" si="9">SUM(D9:D14)</f>
        <v>96900000000000</v>
      </c>
      <c r="E15">
        <f t="shared" si="9"/>
        <v>106100000000000</v>
      </c>
      <c r="F15">
        <f t="shared" si="9"/>
        <v>103300000000000</v>
      </c>
      <c r="J15"/>
    </row>
    <row r="16" spans="1:45" x14ac:dyDescent="0.35">
      <c r="J16" s="7">
        <v>2015</v>
      </c>
      <c r="K16" s="7">
        <v>2016</v>
      </c>
      <c r="L16" s="7">
        <v>2017</v>
      </c>
      <c r="M16" s="7">
        <v>2018</v>
      </c>
      <c r="N16" s="7">
        <v>2019</v>
      </c>
      <c r="O16" s="7">
        <v>2020</v>
      </c>
      <c r="P16" s="7">
        <v>2021</v>
      </c>
      <c r="Q16" s="7">
        <v>2022</v>
      </c>
      <c r="R16" s="7">
        <v>2023</v>
      </c>
      <c r="S16" s="7">
        <v>2024</v>
      </c>
      <c r="T16" s="7">
        <v>2025</v>
      </c>
      <c r="U16" s="7">
        <v>2026</v>
      </c>
      <c r="V16" s="7">
        <v>2027</v>
      </c>
      <c r="W16" s="7">
        <v>2028</v>
      </c>
      <c r="X16" s="7">
        <v>2029</v>
      </c>
      <c r="Y16" s="7">
        <v>2030</v>
      </c>
      <c r="Z16" s="7">
        <v>2031</v>
      </c>
      <c r="AA16" s="7">
        <v>2032</v>
      </c>
      <c r="AB16" s="7">
        <v>2033</v>
      </c>
      <c r="AC16" s="7">
        <v>2034</v>
      </c>
      <c r="AD16" s="7">
        <v>2035</v>
      </c>
      <c r="AE16" s="7">
        <v>2036</v>
      </c>
      <c r="AF16" s="7">
        <v>2037</v>
      </c>
      <c r="AG16" s="7">
        <v>2038</v>
      </c>
      <c r="AH16" s="7">
        <v>2039</v>
      </c>
      <c r="AI16" s="7">
        <v>2040</v>
      </c>
      <c r="AJ16" s="7">
        <v>2041</v>
      </c>
      <c r="AK16" s="7">
        <v>2042</v>
      </c>
      <c r="AL16" s="7">
        <v>2043</v>
      </c>
      <c r="AM16" s="7">
        <v>2044</v>
      </c>
      <c r="AN16" s="7">
        <v>2045</v>
      </c>
      <c r="AO16" s="7">
        <v>2046</v>
      </c>
      <c r="AP16" s="7">
        <v>2047</v>
      </c>
      <c r="AQ16" s="7">
        <v>2048</v>
      </c>
      <c r="AR16" s="7">
        <v>2049</v>
      </c>
      <c r="AS16" s="7">
        <v>2050</v>
      </c>
    </row>
    <row r="17" spans="1:45" x14ac:dyDescent="0.35">
      <c r="B17" s="1" t="s">
        <v>107</v>
      </c>
      <c r="C17">
        <v>2015</v>
      </c>
      <c r="D17">
        <v>2016</v>
      </c>
      <c r="E17">
        <v>2017</v>
      </c>
      <c r="F17">
        <v>2018</v>
      </c>
      <c r="H17" s="1" t="s">
        <v>443</v>
      </c>
      <c r="I17" s="7" t="s">
        <v>108</v>
      </c>
      <c r="J17">
        <f>J9*'US comm heating&amp;cooling'!$E$10</f>
        <v>6372316909132.6162</v>
      </c>
      <c r="K17">
        <f>K9*'US comm heating&amp;cooling'!$E$10</f>
        <v>6604037524010.166</v>
      </c>
      <c r="L17">
        <f>L9*'US comm heating&amp;cooling'!$E$10</f>
        <v>7231046246620.0068</v>
      </c>
      <c r="M17">
        <f>M9*'US comm heating&amp;cooling'!$E$10</f>
        <v>7040217504956.1416</v>
      </c>
      <c r="N17">
        <f>M17*(1+'CA comm growth rates'!G10)</f>
        <v>7102734585502.3984</v>
      </c>
      <c r="O17">
        <f>N17*(1+'CA comm growth rates'!H10)</f>
        <v>7100860958403.0117</v>
      </c>
      <c r="P17">
        <f>O17*(1+'CA comm growth rates'!I10)</f>
        <v>7042837557911.4121</v>
      </c>
      <c r="Q17">
        <f>P17*(1+'CA comm growth rates'!J10)</f>
        <v>6934034182134.3252</v>
      </c>
      <c r="R17">
        <f>Q17*(1+'CA comm growth rates'!K10)</f>
        <v>6781674283691.835</v>
      </c>
      <c r="S17">
        <f>R17*(1+'CA comm growth rates'!L10)</f>
        <v>6593404664725.7158</v>
      </c>
      <c r="T17">
        <f>S17*(1+'CA comm growth rates'!M10)</f>
        <v>6411254905401.8955</v>
      </c>
      <c r="U17">
        <f>T17*(1+'CA comm growth rates'!N10)</f>
        <v>6207224439716.1367</v>
      </c>
      <c r="V17">
        <f>U17*(1+'CA comm growth rates'!O10)</f>
        <v>5988258254690.9844</v>
      </c>
      <c r="W17">
        <f>V17*(1+'CA comm growth rates'!P10)</f>
        <v>5760238205639.7227</v>
      </c>
      <c r="X17">
        <f>W17*(1+'CA comm growth rates'!Q10)</f>
        <v>5527902217355.8271</v>
      </c>
      <c r="Y17">
        <f>X17*(1+'CA comm growth rates'!R10)</f>
        <v>5294851382836.4434</v>
      </c>
      <c r="Z17">
        <f>Y17*(1+'CA comm growth rates'!S10)</f>
        <v>5063911965232.1045</v>
      </c>
      <c r="AA17">
        <f>Z17*(1+'CA comm growth rates'!T10)</f>
        <v>4837299289616.5693</v>
      </c>
      <c r="AB17">
        <f>AA17*(1+'CA comm growth rates'!U10)</f>
        <v>4616940821952.4209</v>
      </c>
      <c r="AC17">
        <f>AB17*(1+'CA comm growth rates'!V10)</f>
        <v>4404510517766.6514</v>
      </c>
      <c r="AD17">
        <f>AC17*(1+'CA comm growth rates'!W10)</f>
        <v>4201560327523.2705</v>
      </c>
      <c r="AE17">
        <f>AD17*(1+'CA comm growth rates'!X10)</f>
        <v>4023820828216.6602</v>
      </c>
      <c r="AF17">
        <f>AE17*(1+'CA comm growth rates'!Y10)</f>
        <v>3868016659746.5615</v>
      </c>
      <c r="AG17">
        <f>AF17*(1+'CA comm growth rates'!Z10)</f>
        <v>3731606996460.2729</v>
      </c>
      <c r="AH17">
        <f>AG17*(1+'CA comm growth rates'!AA10)</f>
        <v>3612518260004.3926</v>
      </c>
      <c r="AI17">
        <f>AH17*(1+'CA comm growth rates'!AB10)</f>
        <v>3509011205226.2305</v>
      </c>
      <c r="AJ17">
        <f>AI17*(1+'CA comm growth rates'!AC10)</f>
        <v>3419536761412.7241</v>
      </c>
      <c r="AK17">
        <f>AJ17*(1+'CA comm growth rates'!AD10)</f>
        <v>3342746068391.2158</v>
      </c>
      <c r="AL17">
        <f>AK17*(1+'CA comm growth rates'!AE10)</f>
        <v>3277429122288.3247</v>
      </c>
      <c r="AM17">
        <f>AL17*(1+'CA comm growth rates'!AF10)</f>
        <v>3222508506780.8022</v>
      </c>
      <c r="AN17">
        <f>AM17*(1+'CA comm growth rates'!AG10)</f>
        <v>3177007744978.8564</v>
      </c>
      <c r="AO17">
        <f>AN17*(1+'CA comm growth rates'!AH10)</f>
        <v>3140077447880.6758</v>
      </c>
      <c r="AP17">
        <f>AO17*(1+'CA comm growth rates'!AI10)</f>
        <v>3110931817017.9458</v>
      </c>
      <c r="AQ17">
        <f>AP17*(1+'CA comm growth rates'!AJ10)</f>
        <v>3088868087588.6553</v>
      </c>
      <c r="AR17">
        <f>AQ17*(1+'CA comm growth rates'!AK10)</f>
        <v>3073239372893.2236</v>
      </c>
      <c r="AS17">
        <f>AR17*(1+'CA comm growth rates'!AL10)</f>
        <v>3063427068521.7427</v>
      </c>
    </row>
    <row r="18" spans="1:45" x14ac:dyDescent="0.35">
      <c r="A18" t="s">
        <v>425</v>
      </c>
      <c r="B18" s="1" t="s">
        <v>108</v>
      </c>
      <c r="C18">
        <f>0.4+54.7</f>
        <v>55.1</v>
      </c>
      <c r="D18">
        <f>0.7+54.8</f>
        <v>55.5</v>
      </c>
      <c r="E18">
        <f>0.7+56.5</f>
        <v>57.2</v>
      </c>
      <c r="F18">
        <f>0.8+56.2</f>
        <v>57</v>
      </c>
      <c r="I18" s="7" t="s">
        <v>109</v>
      </c>
      <c r="J18"/>
    </row>
    <row r="19" spans="1:45" x14ac:dyDescent="0.35">
      <c r="B19" s="1" t="s">
        <v>109</v>
      </c>
      <c r="C19">
        <v>0</v>
      </c>
      <c r="D19">
        <v>0</v>
      </c>
      <c r="E19">
        <v>0</v>
      </c>
      <c r="F19">
        <v>0</v>
      </c>
      <c r="I19" s="7" t="s">
        <v>110</v>
      </c>
      <c r="J19">
        <f>J11*'US comm heating&amp;cooling'!$E$10</f>
        <v>14231507763729.51</v>
      </c>
      <c r="K19">
        <f>K11*'US comm heating&amp;cooling'!$E$10</f>
        <v>14749017136956.037</v>
      </c>
      <c r="L19">
        <f>L11*'US comm heating&amp;cooling'!$E$10</f>
        <v>16149336617451.348</v>
      </c>
      <c r="M19">
        <f>M11*'US comm heating&amp;cooling'!$E$10</f>
        <v>15723152427735.385</v>
      </c>
      <c r="N19">
        <f>M19*(1+'CA comm growth rates'!G12)</f>
        <v>15605908416006.393</v>
      </c>
      <c r="O19">
        <f>N19*(1+'CA comm growth rates'!H12)</f>
        <v>15453172090781.02</v>
      </c>
      <c r="P19">
        <f>O19*(1+'CA comm growth rates'!I12)</f>
        <v>15270633523600.258</v>
      </c>
      <c r="Q19">
        <f>P19*(1+'CA comm growth rates'!J12)</f>
        <v>15064969024575.107</v>
      </c>
      <c r="R19">
        <f>Q19*(1+'CA comm growth rates'!K12)</f>
        <v>14847201757434.084</v>
      </c>
      <c r="S19">
        <f>R19*(1+'CA comm growth rates'!L12)</f>
        <v>14623395313155.639</v>
      </c>
      <c r="T19">
        <f>S19*(1+'CA comm growth rates'!M12)</f>
        <v>14474971888031.203</v>
      </c>
      <c r="U19">
        <f>T19*(1+'CA comm growth rates'!N12)</f>
        <v>14324722115749.656</v>
      </c>
      <c r="V19">
        <f>U19*(1+'CA comm growth rates'!O12)</f>
        <v>14173698908006.232</v>
      </c>
      <c r="W19">
        <f>V19*(1+'CA comm growth rates'!P12)</f>
        <v>14022819041465.004</v>
      </c>
      <c r="X19">
        <f>W19*(1+'CA comm growth rates'!Q12)</f>
        <v>13872624970283.594</v>
      </c>
      <c r="Y19">
        <f>X19*(1+'CA comm growth rates'!R12)</f>
        <v>13723922087362.166</v>
      </c>
      <c r="Z19">
        <f>Y19*(1+'CA comm growth rates'!S12)</f>
        <v>13814801347995.961</v>
      </c>
      <c r="AA19">
        <f>Z19*(1+'CA comm growth rates'!T12)</f>
        <v>13907216500665.793</v>
      </c>
      <c r="AB19">
        <f>AA19*(1+'CA comm growth rates'!U12)</f>
        <v>14001307590454.377</v>
      </c>
      <c r="AC19">
        <f>AB19*(1+'CA comm growth rates'!V12)</f>
        <v>14097289386379.768</v>
      </c>
      <c r="AD19">
        <f>AC19*(1+'CA comm growth rates'!W12)</f>
        <v>14195411898854.609</v>
      </c>
      <c r="AE19">
        <f>AD19*(1+'CA comm growth rates'!X12)</f>
        <v>14296824399182.848</v>
      </c>
      <c r="AF19">
        <f>AE19*(1+'CA comm growth rates'!Y12)</f>
        <v>14401857483358.383</v>
      </c>
      <c r="AG19">
        <f>AF19*(1+'CA comm growth rates'!Z12)</f>
        <v>14510824107158.609</v>
      </c>
      <c r="AH19">
        <f>AG19*(1+'CA comm growth rates'!AA12)</f>
        <v>14624075644399.373</v>
      </c>
      <c r="AI19">
        <f>AH19*(1+'CA comm growth rates'!AB12)</f>
        <v>14741900033298.443</v>
      </c>
      <c r="AJ19">
        <f>AI19*(1+'CA comm growth rates'!AC12)</f>
        <v>14864496057555.553</v>
      </c>
      <c r="AK19">
        <f>AJ19*(1+'CA comm growth rates'!AD12)</f>
        <v>14992013286469.654</v>
      </c>
      <c r="AL19">
        <f>AK19*(1+'CA comm growth rates'!AE12)</f>
        <v>15124529292554.43</v>
      </c>
      <c r="AM19">
        <f>AL19*(1+'CA comm growth rates'!AF12)</f>
        <v>15262036039668.777</v>
      </c>
      <c r="AN19">
        <f>AM19*(1+'CA comm growth rates'!AG12)</f>
        <v>15404439286409.57</v>
      </c>
      <c r="AO19">
        <f>AN19*(1+'CA comm growth rates'!AH12)</f>
        <v>15551534420531.949</v>
      </c>
      <c r="AP19">
        <f>AO19*(1+'CA comm growth rates'!AI12)</f>
        <v>15703047798140.27</v>
      </c>
      <c r="AQ19">
        <f>AP19*(1+'CA comm growth rates'!AJ12)</f>
        <v>15858589715637.518</v>
      </c>
      <c r="AR19">
        <f>AQ19*(1+'CA comm growth rates'!AK12)</f>
        <v>16017704685102.869</v>
      </c>
      <c r="AS19">
        <f>AR19*(1+'CA comm growth rates'!AL12)</f>
        <v>16179872448118.85</v>
      </c>
    </row>
    <row r="20" spans="1:45" x14ac:dyDescent="0.35">
      <c r="B20" s="1" t="s">
        <v>110</v>
      </c>
      <c r="C20">
        <v>27</v>
      </c>
      <c r="D20">
        <v>28.6</v>
      </c>
      <c r="E20">
        <v>34</v>
      </c>
      <c r="F20">
        <v>31</v>
      </c>
      <c r="I20" s="7" t="s">
        <v>111</v>
      </c>
      <c r="J20">
        <f>J12</f>
        <v>925650000000</v>
      </c>
      <c r="K20">
        <f t="shared" ref="K20:M20" si="10">K12</f>
        <v>959310000000</v>
      </c>
      <c r="L20">
        <f t="shared" si="10"/>
        <v>1050390000000</v>
      </c>
      <c r="M20">
        <f t="shared" si="10"/>
        <v>1022670000000</v>
      </c>
      <c r="N20">
        <f>M20*(1+'CA comm growth rates'!G13)</f>
        <v>1022670000000</v>
      </c>
      <c r="O20">
        <f>N20*(1+'CA comm growth rates'!H13)</f>
        <v>1022670000000</v>
      </c>
      <c r="P20">
        <f>O20*(1+'CA comm growth rates'!I13)</f>
        <v>1022670000000</v>
      </c>
      <c r="Q20">
        <f>P20*(1+'CA comm growth rates'!J13)</f>
        <v>1022670000000</v>
      </c>
      <c r="R20">
        <f>Q20*(1+'CA comm growth rates'!K13)</f>
        <v>1022670000000</v>
      </c>
      <c r="S20">
        <f>R20*(1+'CA comm growth rates'!L13)</f>
        <v>1022670000000</v>
      </c>
      <c r="T20">
        <f>S20*(1+'CA comm growth rates'!M13)</f>
        <v>1022670000000</v>
      </c>
      <c r="U20">
        <f>T20*(1+'CA comm growth rates'!N13)</f>
        <v>1022670000000</v>
      </c>
      <c r="V20">
        <f>U20*(1+'CA comm growth rates'!O13)</f>
        <v>1022670000000</v>
      </c>
      <c r="W20">
        <f>V20*(1+'CA comm growth rates'!P13)</f>
        <v>1022670000000</v>
      </c>
      <c r="X20">
        <f>W20*(1+'CA comm growth rates'!Q13)</f>
        <v>1022670000000</v>
      </c>
      <c r="Y20">
        <f>X20*(1+'CA comm growth rates'!R13)</f>
        <v>1022670000000</v>
      </c>
      <c r="Z20">
        <f>Y20*(1+'CA comm growth rates'!S13)</f>
        <v>1022670000000</v>
      </c>
      <c r="AA20">
        <f>Z20*(1+'CA comm growth rates'!T13)</f>
        <v>1022670000000</v>
      </c>
      <c r="AB20">
        <f>AA20*(1+'CA comm growth rates'!U13)</f>
        <v>1022670000000</v>
      </c>
      <c r="AC20">
        <f>AB20*(1+'CA comm growth rates'!V13)</f>
        <v>1022670000000</v>
      </c>
      <c r="AD20">
        <f>AC20*(1+'CA comm growth rates'!W13)</f>
        <v>1022670000000</v>
      </c>
      <c r="AE20">
        <f>AD20*(1+'CA comm growth rates'!X13)</f>
        <v>1022670000000</v>
      </c>
      <c r="AF20">
        <f>AE20*(1+'CA comm growth rates'!Y13)</f>
        <v>1022670000000</v>
      </c>
      <c r="AG20">
        <f>AF20*(1+'CA comm growth rates'!Z13)</f>
        <v>1022670000000</v>
      </c>
      <c r="AH20">
        <f>AG20*(1+'CA comm growth rates'!AA13)</f>
        <v>1022670000000</v>
      </c>
      <c r="AI20">
        <f>AH20*(1+'CA comm growth rates'!AB13)</f>
        <v>1022670000000</v>
      </c>
      <c r="AJ20">
        <f>AI20*(1+'CA comm growth rates'!AC13)</f>
        <v>1022670000000</v>
      </c>
      <c r="AK20">
        <f>AJ20*(1+'CA comm growth rates'!AD13)</f>
        <v>1022670000000</v>
      </c>
      <c r="AL20">
        <f>AK20*(1+'CA comm growth rates'!AE13)</f>
        <v>1022670000000</v>
      </c>
      <c r="AM20">
        <f>AL20*(1+'CA comm growth rates'!AF13)</f>
        <v>1022670000000</v>
      </c>
      <c r="AN20">
        <f>AM20*(1+'CA comm growth rates'!AG13)</f>
        <v>1022670000000</v>
      </c>
      <c r="AO20">
        <f>AN20*(1+'CA comm growth rates'!AH13)</f>
        <v>1022670000000</v>
      </c>
      <c r="AP20">
        <f>AO20*(1+'CA comm growth rates'!AI13)</f>
        <v>1022670000000</v>
      </c>
      <c r="AQ20">
        <f>AP20*(1+'CA comm growth rates'!AJ13)</f>
        <v>1022670000000</v>
      </c>
      <c r="AR20">
        <f>AQ20*(1+'CA comm growth rates'!AK13)</f>
        <v>1022670000000</v>
      </c>
      <c r="AS20">
        <f>AR20*(1+'CA comm growth rates'!AL13)</f>
        <v>1022670000000</v>
      </c>
    </row>
    <row r="21" spans="1:45" x14ac:dyDescent="0.35">
      <c r="B21" s="1" t="s">
        <v>111</v>
      </c>
      <c r="C21">
        <v>8.1</v>
      </c>
      <c r="D21">
        <v>8.6999999999999993</v>
      </c>
      <c r="E21">
        <v>10.5</v>
      </c>
      <c r="F21">
        <v>11.3</v>
      </c>
      <c r="I21" s="7" t="s">
        <v>113</v>
      </c>
      <c r="J21"/>
    </row>
    <row r="22" spans="1:45" x14ac:dyDescent="0.35">
      <c r="A22" t="s">
        <v>424</v>
      </c>
      <c r="B22" s="1" t="s">
        <v>113</v>
      </c>
      <c r="C22">
        <v>0</v>
      </c>
      <c r="D22">
        <v>0</v>
      </c>
      <c r="E22">
        <v>0</v>
      </c>
      <c r="F22">
        <v>0</v>
      </c>
      <c r="H22" s="1"/>
      <c r="I22" s="7" t="s">
        <v>156</v>
      </c>
      <c r="J22"/>
    </row>
    <row r="23" spans="1:45" x14ac:dyDescent="0.35">
      <c r="B23" s="1" t="s">
        <v>156</v>
      </c>
      <c r="C23">
        <v>3.3</v>
      </c>
      <c r="D23">
        <v>4.0999999999999996</v>
      </c>
      <c r="E23">
        <v>4.4000000000000004</v>
      </c>
      <c r="F23">
        <v>4</v>
      </c>
      <c r="I23" s="1"/>
      <c r="J23"/>
    </row>
    <row r="24" spans="1:45" x14ac:dyDescent="0.35">
      <c r="J24" s="7">
        <v>2015</v>
      </c>
      <c r="K24" s="7">
        <v>2016</v>
      </c>
      <c r="L24" s="7">
        <v>2017</v>
      </c>
      <c r="M24" s="7">
        <v>2018</v>
      </c>
      <c r="N24" s="7">
        <v>2019</v>
      </c>
      <c r="O24" s="7">
        <v>2020</v>
      </c>
      <c r="P24" s="7">
        <v>2021</v>
      </c>
      <c r="Q24" s="7">
        <v>2022</v>
      </c>
      <c r="R24" s="7">
        <v>2023</v>
      </c>
      <c r="S24" s="7">
        <v>2024</v>
      </c>
      <c r="T24" s="7">
        <v>2025</v>
      </c>
      <c r="U24" s="7">
        <v>2026</v>
      </c>
      <c r="V24" s="7">
        <v>2027</v>
      </c>
      <c r="W24" s="7">
        <v>2028</v>
      </c>
      <c r="X24" s="7">
        <v>2029</v>
      </c>
      <c r="Y24" s="7">
        <v>2030</v>
      </c>
      <c r="Z24" s="7">
        <v>2031</v>
      </c>
      <c r="AA24" s="7">
        <v>2032</v>
      </c>
      <c r="AB24" s="7">
        <v>2033</v>
      </c>
      <c r="AC24" s="7">
        <v>2034</v>
      </c>
      <c r="AD24" s="7">
        <v>2035</v>
      </c>
      <c r="AE24" s="7">
        <v>2036</v>
      </c>
      <c r="AF24" s="7">
        <v>2037</v>
      </c>
      <c r="AG24" s="7">
        <v>2038</v>
      </c>
      <c r="AH24" s="7">
        <v>2039</v>
      </c>
      <c r="AI24" s="7">
        <v>2040</v>
      </c>
      <c r="AJ24" s="7">
        <v>2041</v>
      </c>
      <c r="AK24" s="7">
        <v>2042</v>
      </c>
      <c r="AL24" s="7">
        <v>2043</v>
      </c>
      <c r="AM24" s="7">
        <v>2044</v>
      </c>
      <c r="AN24" s="7">
        <v>2045</v>
      </c>
      <c r="AO24" s="7">
        <v>2046</v>
      </c>
      <c r="AP24" s="7">
        <v>2047</v>
      </c>
      <c r="AQ24" s="7">
        <v>2048</v>
      </c>
      <c r="AR24" s="7">
        <v>2049</v>
      </c>
      <c r="AS24" s="7">
        <v>2050</v>
      </c>
    </row>
    <row r="25" spans="1:45" x14ac:dyDescent="0.35">
      <c r="B25" s="1" t="s">
        <v>381</v>
      </c>
      <c r="C25">
        <v>1000000000000</v>
      </c>
      <c r="H25" s="1" t="s">
        <v>446</v>
      </c>
      <c r="I25" s="7" t="s">
        <v>108</v>
      </c>
      <c r="J25">
        <f>J9*'US comm heating&amp;cooling'!$E$18</f>
        <v>2884183090867.3828</v>
      </c>
      <c r="K25">
        <f>K9*'US comm heating&amp;cooling'!$E$18</f>
        <v>2989062475989.8335</v>
      </c>
      <c r="L25">
        <f>L9*'US comm heating&amp;cooling'!$E$18</f>
        <v>3272853753379.9927</v>
      </c>
      <c r="M25">
        <f>M9*'US comm heating&amp;cooling'!$E$18</f>
        <v>3186482495043.8574</v>
      </c>
      <c r="N25">
        <f>M25*(1+'CA comm growth rates'!G26)</f>
        <v>3175371857603.1304</v>
      </c>
      <c r="O25">
        <f>N25*(1+'CA comm growth rates'!H26)</f>
        <v>3155553618925.7285</v>
      </c>
      <c r="P25">
        <f>O25*(1+'CA comm growth rates'!I26)</f>
        <v>3129588551514.5659</v>
      </c>
      <c r="Q25">
        <f>P25*(1+'CA comm growth rates'!J26)</f>
        <v>3100006856620.6753</v>
      </c>
      <c r="R25">
        <f>Q25*(1+'CA comm growth rates'!K26)</f>
        <v>3070312231640.1494</v>
      </c>
      <c r="S25">
        <f>R25*(1+'CA comm growth rates'!L26)</f>
        <v>3042185214590.8569</v>
      </c>
      <c r="T25">
        <f>S25*(1+'CA comm growth rates'!M26)</f>
        <v>3032362316379.7783</v>
      </c>
      <c r="U25">
        <f>T25*(1+'CA comm growth rates'!N26)</f>
        <v>3024839726245.5537</v>
      </c>
      <c r="V25">
        <f>U25*(1+'CA comm growth rates'!O26)</f>
        <v>3019480929566.4233</v>
      </c>
      <c r="W25">
        <f>V25*(1+'CA comm growth rates'!P26)</f>
        <v>3016073530470.374</v>
      </c>
      <c r="X25">
        <f>W25*(1+'CA comm growth rates'!Q26)</f>
        <v>3014421881913.1348</v>
      </c>
      <c r="Y25">
        <f>X25*(1+'CA comm growth rates'!R26)</f>
        <v>3014484887967.666</v>
      </c>
      <c r="Z25">
        <f>Y25*(1+'CA comm growth rates'!S26)</f>
        <v>3016230049247.4272</v>
      </c>
      <c r="AA25">
        <f>Z25*(1+'CA comm growth rates'!T26)</f>
        <v>3019712521665.2617</v>
      </c>
      <c r="AB25">
        <f>AA25*(1+'CA comm growth rates'!U26)</f>
        <v>3025059839788.6924</v>
      </c>
      <c r="AC25">
        <f>AB25*(1+'CA comm growth rates'!V26)</f>
        <v>3032430976593.4839</v>
      </c>
      <c r="AD25">
        <f>AC25*(1+'CA comm growth rates'!W26)</f>
        <v>3041984106229.9878</v>
      </c>
      <c r="AE25">
        <f>AD25*(1+'CA comm growth rates'!X26)</f>
        <v>3053830502722.8267</v>
      </c>
      <c r="AF25">
        <f>AE25*(1+'CA comm growth rates'!Y26)</f>
        <v>3068019242895.5898</v>
      </c>
      <c r="AG25">
        <f>AF25*(1+'CA comm growth rates'!Z26)</f>
        <v>3084517482925.1841</v>
      </c>
      <c r="AH25">
        <f>AG25*(1+'CA comm growth rates'!AA26)</f>
        <v>3103219968246.335</v>
      </c>
      <c r="AI25">
        <f>AH25*(1+'CA comm growth rates'!AB26)</f>
        <v>3123956974383.8066</v>
      </c>
      <c r="AJ25">
        <f>AI25*(1+'CA comm growth rates'!AC26)</f>
        <v>3146517500510.4849</v>
      </c>
      <c r="AK25">
        <f>AJ25*(1+'CA comm growth rates'!AD26)</f>
        <v>3170670394699.8691</v>
      </c>
      <c r="AL25">
        <f>AK25*(1+'CA comm growth rates'!AE26)</f>
        <v>3196184661644.6782</v>
      </c>
      <c r="AM25">
        <f>AL25*(1+'CA comm growth rates'!AF26)</f>
        <v>3222843106975.936</v>
      </c>
      <c r="AN25">
        <f>AM25*(1+'CA comm growth rates'!AG26)</f>
        <v>3250454289595.8428</v>
      </c>
      <c r="AO25">
        <f>AN25*(1+'CA comm growth rates'!AH26)</f>
        <v>3278852704576.1709</v>
      </c>
      <c r="AP25">
        <f>AO25*(1+'CA comm growth rates'!AI26)</f>
        <v>3307900328020.4512</v>
      </c>
      <c r="AQ25">
        <f>AP25*(1+'CA comm growth rates'!AJ26)</f>
        <v>3337480496957.6392</v>
      </c>
      <c r="AR25">
        <f>AQ25*(1+'CA comm growth rates'!AK26)</f>
        <v>3367498396917.8135</v>
      </c>
      <c r="AS25">
        <f>AR25*(1+'CA comm growth rates'!AL26)</f>
        <v>3397875065264.5254</v>
      </c>
    </row>
    <row r="26" spans="1:45" x14ac:dyDescent="0.35">
      <c r="I26" s="7" t="s">
        <v>109</v>
      </c>
      <c r="J26"/>
    </row>
    <row r="27" spans="1:45" x14ac:dyDescent="0.35">
      <c r="A27" s="6" t="s">
        <v>380</v>
      </c>
      <c r="I27" s="7" t="s">
        <v>110</v>
      </c>
      <c r="J27">
        <f>J11*'US comm heating&amp;cooling'!$E$18</f>
        <v>6441342236270.4883</v>
      </c>
      <c r="K27">
        <f>K11*'US comm heating&amp;cooling'!$E$18</f>
        <v>6675572863043.9609</v>
      </c>
      <c r="L27">
        <f>L11*'US comm heating&amp;cooling'!$E$18</f>
        <v>7309373382548.6504</v>
      </c>
      <c r="M27">
        <f>M11*'US comm heating&amp;cooling'!$E$18</f>
        <v>7116477572264.6143</v>
      </c>
      <c r="N27">
        <f>M27*(1+'CA comm growth rates'!G28)</f>
        <v>7116477572264.6143</v>
      </c>
      <c r="O27">
        <f>N27*(1+'CA comm growth rates'!H28)</f>
        <v>7116477572264.6143</v>
      </c>
      <c r="P27">
        <f>O27*(1+'CA comm growth rates'!I28)</f>
        <v>7116477572264.6143</v>
      </c>
      <c r="Q27">
        <f>P27*(1+'CA comm growth rates'!J28)</f>
        <v>7116477572264.6143</v>
      </c>
      <c r="R27">
        <f>Q27*(1+'CA comm growth rates'!K28)</f>
        <v>7116477572264.6143</v>
      </c>
      <c r="S27">
        <f>R27*(1+'CA comm growth rates'!L28)</f>
        <v>7116477572264.6143</v>
      </c>
      <c r="T27">
        <f>S27*(1+'CA comm growth rates'!M28)</f>
        <v>7116477572264.6143</v>
      </c>
      <c r="U27">
        <f>T27*(1+'CA comm growth rates'!N28)</f>
        <v>7116477572264.6143</v>
      </c>
      <c r="V27">
        <f>U27*(1+'CA comm growth rates'!O28)</f>
        <v>7116477572264.6143</v>
      </c>
      <c r="W27">
        <f>V27*(1+'CA comm growth rates'!P28)</f>
        <v>7116477572264.6143</v>
      </c>
      <c r="X27">
        <f>W27*(1+'CA comm growth rates'!Q28)</f>
        <v>7116477572264.6143</v>
      </c>
      <c r="Y27">
        <f>X27*(1+'CA comm growth rates'!R28)</f>
        <v>7116477572264.6143</v>
      </c>
      <c r="Z27">
        <f>Y27*(1+'CA comm growth rates'!S28)</f>
        <v>7116477572264.6143</v>
      </c>
      <c r="AA27">
        <f>Z27*(1+'CA comm growth rates'!T28)</f>
        <v>7116477572264.6143</v>
      </c>
      <c r="AB27">
        <f>AA27*(1+'CA comm growth rates'!U28)</f>
        <v>7116477572264.6143</v>
      </c>
      <c r="AC27">
        <f>AB27*(1+'CA comm growth rates'!V28)</f>
        <v>7116477572264.6143</v>
      </c>
      <c r="AD27">
        <f>AC27*(1+'CA comm growth rates'!W28)</f>
        <v>7116477572264.6143</v>
      </c>
      <c r="AE27">
        <f>AD27*(1+'CA comm growth rates'!X28)</f>
        <v>7116477572264.6143</v>
      </c>
      <c r="AF27">
        <f>AE27*(1+'CA comm growth rates'!Y28)</f>
        <v>7116477572264.6143</v>
      </c>
      <c r="AG27">
        <f>AF27*(1+'CA comm growth rates'!Z28)</f>
        <v>7116477572264.6143</v>
      </c>
      <c r="AH27">
        <f>AG27*(1+'CA comm growth rates'!AA28)</f>
        <v>7116477572264.6143</v>
      </c>
      <c r="AI27">
        <f>AH27*(1+'CA comm growth rates'!AB28)</f>
        <v>7116477572264.6143</v>
      </c>
      <c r="AJ27">
        <f>AI27*(1+'CA comm growth rates'!AC28)</f>
        <v>7116477572264.6143</v>
      </c>
      <c r="AK27">
        <f>AJ27*(1+'CA comm growth rates'!AD28)</f>
        <v>7116477572264.6143</v>
      </c>
      <c r="AL27">
        <f>AK27*(1+'CA comm growth rates'!AE28)</f>
        <v>7116477572264.6143</v>
      </c>
      <c r="AM27">
        <f>AL27*(1+'CA comm growth rates'!AF28)</f>
        <v>7116477572264.6143</v>
      </c>
      <c r="AN27">
        <f>AM27*(1+'CA comm growth rates'!AG28)</f>
        <v>7116477572264.6143</v>
      </c>
      <c r="AO27">
        <f>AN27*(1+'CA comm growth rates'!AH28)</f>
        <v>7116477572264.6143</v>
      </c>
      <c r="AP27">
        <f>AO27*(1+'CA comm growth rates'!AI28)</f>
        <v>7116477572264.6143</v>
      </c>
      <c r="AQ27">
        <f>AP27*(1+'CA comm growth rates'!AJ28)</f>
        <v>7116477572264.6143</v>
      </c>
      <c r="AR27">
        <f>AQ27*(1+'CA comm growth rates'!AK28)</f>
        <v>7116477572264.6143</v>
      </c>
      <c r="AS27">
        <f>AR27*(1+'CA comm growth rates'!AL28)</f>
        <v>7116477572264.6143</v>
      </c>
    </row>
    <row r="28" spans="1:45" x14ac:dyDescent="0.35">
      <c r="A28" t="s">
        <v>426</v>
      </c>
      <c r="I28" s="7" t="s">
        <v>111</v>
      </c>
      <c r="J28"/>
    </row>
    <row r="29" spans="1:45" x14ac:dyDescent="0.35">
      <c r="I29" s="7" t="s">
        <v>113</v>
      </c>
      <c r="J29"/>
    </row>
    <row r="30" spans="1:45" x14ac:dyDescent="0.35">
      <c r="I30" s="7" t="s">
        <v>156</v>
      </c>
      <c r="J30"/>
    </row>
    <row r="31" spans="1:45" x14ac:dyDescent="0.35">
      <c r="J31"/>
    </row>
    <row r="32" spans="1:45" x14ac:dyDescent="0.35">
      <c r="G32" s="41">
        <v>0.11</v>
      </c>
      <c r="H32" s="1" t="s">
        <v>447</v>
      </c>
      <c r="I32" s="7" t="s">
        <v>108</v>
      </c>
      <c r="J32" s="7">
        <v>2015</v>
      </c>
      <c r="K32" s="7">
        <v>2016</v>
      </c>
      <c r="L32" s="7">
        <v>2017</v>
      </c>
      <c r="M32" s="7">
        <v>2018</v>
      </c>
      <c r="N32" s="7">
        <v>2019</v>
      </c>
      <c r="O32" s="7">
        <v>2020</v>
      </c>
      <c r="P32" s="7">
        <v>2021</v>
      </c>
      <c r="Q32" s="7">
        <v>2022</v>
      </c>
      <c r="R32" s="7">
        <v>2023</v>
      </c>
      <c r="S32" s="7">
        <v>2024</v>
      </c>
      <c r="T32" s="7">
        <v>2025</v>
      </c>
      <c r="U32" s="7">
        <v>2026</v>
      </c>
      <c r="V32" s="7">
        <v>2027</v>
      </c>
      <c r="W32" s="7">
        <v>2028</v>
      </c>
      <c r="X32" s="7">
        <v>2029</v>
      </c>
      <c r="Y32" s="7">
        <v>2030</v>
      </c>
      <c r="Z32" s="7">
        <v>2031</v>
      </c>
      <c r="AA32" s="7">
        <v>2032</v>
      </c>
      <c r="AB32" s="7">
        <v>2033</v>
      </c>
      <c r="AC32" s="7">
        <v>2034</v>
      </c>
      <c r="AD32" s="7">
        <v>2035</v>
      </c>
      <c r="AE32" s="7">
        <v>2036</v>
      </c>
      <c r="AF32" s="7">
        <v>2037</v>
      </c>
      <c r="AG32" s="7">
        <v>2038</v>
      </c>
      <c r="AH32" s="7">
        <v>2039</v>
      </c>
      <c r="AI32" s="7">
        <v>2040</v>
      </c>
      <c r="AJ32" s="7">
        <v>2041</v>
      </c>
      <c r="AK32" s="7">
        <v>2042</v>
      </c>
      <c r="AL32" s="7">
        <v>2043</v>
      </c>
      <c r="AM32" s="7">
        <v>2044</v>
      </c>
      <c r="AN32" s="7">
        <v>2045</v>
      </c>
      <c r="AO32" s="7">
        <v>2046</v>
      </c>
      <c r="AP32" s="7">
        <v>2047</v>
      </c>
      <c r="AQ32" s="7">
        <v>2048</v>
      </c>
      <c r="AR32" s="7">
        <v>2049</v>
      </c>
      <c r="AS32" s="7">
        <v>2050</v>
      </c>
    </row>
    <row r="33" spans="7:45" x14ac:dyDescent="0.35">
      <c r="I33" s="7" t="s">
        <v>109</v>
      </c>
      <c r="J33">
        <f>$G$32*C9</f>
        <v>6061000000000</v>
      </c>
      <c r="K33">
        <f t="shared" ref="K33:M33" si="11">$G$32*D9</f>
        <v>6105000000000</v>
      </c>
      <c r="L33">
        <f t="shared" si="11"/>
        <v>6292000000000</v>
      </c>
      <c r="M33">
        <f t="shared" si="11"/>
        <v>6270000000000</v>
      </c>
      <c r="N33">
        <f>M33*(1+'CA comm growth rates'!G42)</f>
        <v>6209905343814.7559</v>
      </c>
      <c r="O33">
        <f>N33*(1+'CA comm growth rates'!H42)</f>
        <v>6143578558614.0039</v>
      </c>
      <c r="P33">
        <f>O33*(1+'CA comm growth rates'!I42)</f>
        <v>6072286036241.6309</v>
      </c>
      <c r="Q33">
        <f>P33*(1+'CA comm growth rates'!J42)</f>
        <v>5986996669859.4004</v>
      </c>
      <c r="R33">
        <f>Q33*(1+'CA comm growth rates'!K42)</f>
        <v>5877322850413.7803</v>
      </c>
      <c r="S33">
        <f>R33*(1+'CA comm growth rates'!L42)</f>
        <v>5732151238231.8789</v>
      </c>
      <c r="T33">
        <f>S33*(1+'CA comm growth rates'!M42)</f>
        <v>5544540823131.3789</v>
      </c>
      <c r="U33">
        <f>T33*(1+'CA comm growth rates'!N42)</f>
        <v>5312215629894.7451</v>
      </c>
      <c r="V33">
        <f>U33*(1+'CA comm growth rates'!O42)</f>
        <v>5039350840668.999</v>
      </c>
      <c r="W33">
        <f>V33*(1+'CA comm growth rates'!P42)</f>
        <v>4736488058516.4502</v>
      </c>
      <c r="X33">
        <f>W33*(1+'CA comm growth rates'!Q42)</f>
        <v>4418774003983.0664</v>
      </c>
      <c r="Y33">
        <f>X33*(1+'CA comm growth rates'!R42)</f>
        <v>4102858823619.4785</v>
      </c>
      <c r="Z33">
        <f>Y33*(1+'CA comm growth rates'!S42)</f>
        <v>3811356142374.2783</v>
      </c>
      <c r="AA33">
        <f>Z33*(1+'CA comm growth rates'!T42)</f>
        <v>3552498627072.0698</v>
      </c>
      <c r="AB33">
        <f>AA33*(1+'CA comm growth rates'!U42)</f>
        <v>3330327519531.791</v>
      </c>
      <c r="AC33">
        <f>AB33*(1+'CA comm growth rates'!V42)</f>
        <v>3145354635325.1265</v>
      </c>
      <c r="AD33">
        <f>AC33*(1+'CA comm growth rates'!W42)</f>
        <v>2995689806531.3882</v>
      </c>
      <c r="AE33">
        <f>AD33*(1+'CA comm growth rates'!X42)</f>
        <v>2878074499528.8359</v>
      </c>
      <c r="AF33">
        <f>AE33*(1+'CA comm growth rates'!Y42)</f>
        <v>2788630065737.1943</v>
      </c>
      <c r="AG33">
        <f>AF33*(1+'CA comm growth rates'!Z42)</f>
        <v>2723349305662.9717</v>
      </c>
      <c r="AH33">
        <f>AG33*(1+'CA comm growth rates'!AA42)</f>
        <v>2678370481362.6221</v>
      </c>
      <c r="AI33">
        <f>AH33*(1+'CA comm growth rates'!AB42)</f>
        <v>2650120318236.5098</v>
      </c>
      <c r="AJ33">
        <f>AI33*(1+'CA comm growth rates'!AC42)</f>
        <v>2635381651158.251</v>
      </c>
      <c r="AK33">
        <f>AJ33*(1+'CA comm growth rates'!AD42)</f>
        <v>2631329393691.3296</v>
      </c>
      <c r="AL33">
        <f>AK33*(1+'CA comm growth rates'!AE42)</f>
        <v>2635542344833.1064</v>
      </c>
      <c r="AM33">
        <f>AL33*(1+'CA comm growth rates'!AF42)</f>
        <v>2645998999924.7822</v>
      </c>
      <c r="AN33">
        <f>AM33*(1+'CA comm growth rates'!AG42)</f>
        <v>2661060807435.0972</v>
      </c>
      <c r="AO33">
        <f>AN33*(1+'CA comm growth rates'!AH42)</f>
        <v>2679443062337.1704</v>
      </c>
      <c r="AP33">
        <f>AO33*(1+'CA comm growth rates'!AI42)</f>
        <v>2700162854975.3735</v>
      </c>
      <c r="AQ33">
        <f>AP33*(1+'CA comm growth rates'!AJ42)</f>
        <v>2722497383710.4629</v>
      </c>
      <c r="AR33">
        <f>AQ33*(1+'CA comm growth rates'!AK42)</f>
        <v>2745925774771.9375</v>
      </c>
      <c r="AS33">
        <f>AR33*(1+'CA comm growth rates'!AL42)</f>
        <v>2770083886834.6963</v>
      </c>
    </row>
    <row r="34" spans="7:45" x14ac:dyDescent="0.35">
      <c r="I34" s="7" t="s">
        <v>110</v>
      </c>
      <c r="J34"/>
    </row>
    <row r="35" spans="7:45" x14ac:dyDescent="0.35">
      <c r="I35" s="7" t="s">
        <v>111</v>
      </c>
      <c r="J35"/>
    </row>
    <row r="36" spans="7:45" x14ac:dyDescent="0.35">
      <c r="I36" s="7" t="s">
        <v>113</v>
      </c>
      <c r="J36"/>
    </row>
    <row r="37" spans="7:45" x14ac:dyDescent="0.35">
      <c r="I37" s="7" t="s">
        <v>156</v>
      </c>
      <c r="J37"/>
    </row>
    <row r="38" spans="7:45" x14ac:dyDescent="0.35">
      <c r="I38" s="1"/>
      <c r="J38"/>
    </row>
    <row r="39" spans="7:45" x14ac:dyDescent="0.35">
      <c r="J39" s="7">
        <v>2015</v>
      </c>
      <c r="K39" s="7">
        <v>2016</v>
      </c>
      <c r="L39" s="7">
        <v>2017</v>
      </c>
      <c r="M39" s="7">
        <v>2018</v>
      </c>
      <c r="N39" s="7">
        <v>2019</v>
      </c>
      <c r="O39" s="7">
        <v>2020</v>
      </c>
      <c r="P39" s="7">
        <v>2021</v>
      </c>
      <c r="Q39" s="7">
        <v>2022</v>
      </c>
      <c r="R39" s="7">
        <v>2023</v>
      </c>
      <c r="S39" s="7">
        <v>2024</v>
      </c>
      <c r="T39" s="7">
        <v>2025</v>
      </c>
      <c r="U39" s="7">
        <v>2026</v>
      </c>
      <c r="V39" s="7">
        <v>2027</v>
      </c>
      <c r="W39" s="7">
        <v>2028</v>
      </c>
      <c r="X39" s="7">
        <v>2029</v>
      </c>
      <c r="Y39" s="7">
        <v>2030</v>
      </c>
      <c r="Z39" s="7">
        <v>2031</v>
      </c>
      <c r="AA39" s="7">
        <v>2032</v>
      </c>
      <c r="AB39" s="7">
        <v>2033</v>
      </c>
      <c r="AC39" s="7">
        <v>2034</v>
      </c>
      <c r="AD39" s="7">
        <v>2035</v>
      </c>
      <c r="AE39" s="7">
        <v>2036</v>
      </c>
      <c r="AF39" s="7">
        <v>2037</v>
      </c>
      <c r="AG39" s="7">
        <v>2038</v>
      </c>
      <c r="AH39" s="7">
        <v>2039</v>
      </c>
      <c r="AI39" s="7">
        <v>2040</v>
      </c>
      <c r="AJ39" s="7">
        <v>2041</v>
      </c>
      <c r="AK39" s="7">
        <v>2042</v>
      </c>
      <c r="AL39" s="7">
        <v>2043</v>
      </c>
      <c r="AM39" s="7">
        <v>2044</v>
      </c>
      <c r="AN39" s="7">
        <v>2045</v>
      </c>
      <c r="AO39" s="7">
        <v>2046</v>
      </c>
      <c r="AP39" s="7">
        <v>2047</v>
      </c>
      <c r="AQ39" s="7">
        <v>2048</v>
      </c>
      <c r="AR39" s="7">
        <v>2049</v>
      </c>
      <c r="AS39" s="7">
        <v>2050</v>
      </c>
    </row>
    <row r="40" spans="7:45" x14ac:dyDescent="0.35">
      <c r="G40" s="41">
        <f>0.07+0.03+0.12+0.1+0.09</f>
        <v>0.41000000000000003</v>
      </c>
      <c r="H40" s="1" t="s">
        <v>448</v>
      </c>
      <c r="I40" s="1" t="s">
        <v>441</v>
      </c>
      <c r="J40">
        <f>$G$40*C15</f>
        <v>38335000000000</v>
      </c>
      <c r="K40">
        <f t="shared" ref="K40:M40" si="12">$G$40*D15</f>
        <v>39729000000000</v>
      </c>
      <c r="L40">
        <f t="shared" si="12"/>
        <v>43501000000000</v>
      </c>
      <c r="M40">
        <f t="shared" si="12"/>
        <v>42353000000000</v>
      </c>
    </row>
    <row r="41" spans="7:45" x14ac:dyDescent="0.35">
      <c r="G41" s="3"/>
      <c r="I41" s="7" t="s">
        <v>455</v>
      </c>
      <c r="J41" s="39">
        <f>'US comm appliances&amp;other'!C5</f>
        <v>0.44807988420246581</v>
      </c>
    </row>
    <row r="42" spans="7:45" x14ac:dyDescent="0.35">
      <c r="G42" s="3"/>
      <c r="I42" s="7" t="s">
        <v>464</v>
      </c>
      <c r="J42" s="39">
        <f>'US comm appliances&amp;other'!C7</f>
        <v>0.54780672321619839</v>
      </c>
    </row>
    <row r="43" spans="7:45" x14ac:dyDescent="0.35">
      <c r="G43" s="3"/>
      <c r="I43" s="7" t="s">
        <v>465</v>
      </c>
      <c r="J43" s="39">
        <f>'US comm appliances&amp;other'!C8</f>
        <v>4.1133925813358141E-3</v>
      </c>
    </row>
    <row r="44" spans="7:45" x14ac:dyDescent="0.35">
      <c r="J44"/>
    </row>
    <row r="45" spans="7:45" x14ac:dyDescent="0.35">
      <c r="I45" s="7" t="s">
        <v>108</v>
      </c>
      <c r="J45">
        <f>J40*$J$41</f>
        <v>17177142360901.527</v>
      </c>
      <c r="K45">
        <f t="shared" ref="K45:M45" si="13">K40*$J$41</f>
        <v>17801765719479.766</v>
      </c>
      <c r="L45">
        <f t="shared" si="13"/>
        <v>19491923042691.465</v>
      </c>
      <c r="M45">
        <f t="shared" si="13"/>
        <v>18977527335627.035</v>
      </c>
      <c r="N45">
        <f>M45*(1+'CA comm growth rates'!G57)</f>
        <v>19091738403383.238</v>
      </c>
      <c r="O45">
        <f>N45*(1+'CA comm growth rates'!H57)</f>
        <v>19130574747526.488</v>
      </c>
      <c r="P45">
        <f>O45*(1+'CA comm growth rates'!I57)</f>
        <v>19098372705490.602</v>
      </c>
      <c r="Q45">
        <f>P45*(1+'CA comm growth rates'!J57)</f>
        <v>19013665040170.094</v>
      </c>
      <c r="R45">
        <f>Q45*(1+'CA comm growth rates'!K57)</f>
        <v>18904503505852.344</v>
      </c>
      <c r="S45">
        <f>R45*(1+'CA comm growth rates'!L57)</f>
        <v>18785925034533.066</v>
      </c>
      <c r="T45">
        <f>S45*(1+'CA comm growth rates'!M57)</f>
        <v>18678698366867.227</v>
      </c>
      <c r="U45">
        <f>T45*(1+'CA comm growth rates'!N57)</f>
        <v>18571852007366.777</v>
      </c>
      <c r="V45">
        <f>U45*(1+'CA comm growth rates'!O57)</f>
        <v>18467167658026.695</v>
      </c>
      <c r="W45">
        <f>V45*(1+'CA comm growth rates'!P57)</f>
        <v>18367775423044.719</v>
      </c>
      <c r="X45">
        <f>W45*(1+'CA comm growth rates'!Q57)</f>
        <v>18278386820269.848</v>
      </c>
      <c r="Y45">
        <f>X45*(1+'CA comm growth rates'!R57)</f>
        <v>18204093685368.086</v>
      </c>
      <c r="Z45">
        <f>Y45*(1+'CA comm growth rates'!S57)</f>
        <v>18148064373074.469</v>
      </c>
      <c r="AA45">
        <f>Z45*(1+'CA comm growth rates'!T57)</f>
        <v>18112284548407.742</v>
      </c>
      <c r="AB45">
        <f>AA45*(1+'CA comm growth rates'!U57)</f>
        <v>18096849108668.23</v>
      </c>
      <c r="AC45">
        <f>AB45*(1+'CA comm growth rates'!V57)</f>
        <v>18100444495777.75</v>
      </c>
      <c r="AD45">
        <f>AC45*(1+'CA comm growth rates'!W57)</f>
        <v>18120970530594.184</v>
      </c>
      <c r="AE45">
        <f>AD45*(1+'CA comm growth rates'!X57)</f>
        <v>18156034513203.23</v>
      </c>
      <c r="AF45">
        <f>AE45*(1+'CA comm growth rates'!Y57)</f>
        <v>18203365372340.633</v>
      </c>
      <c r="AG45">
        <f>AF45*(1+'CA comm growth rates'!Z57)</f>
        <v>18261038067349.715</v>
      </c>
      <c r="AH45">
        <f>AG45*(1+'CA comm growth rates'!AA57)</f>
        <v>18327506876353.117</v>
      </c>
      <c r="AI45">
        <f>AH45*(1+'CA comm growth rates'!AB57)</f>
        <v>18401614704014.336</v>
      </c>
      <c r="AJ45">
        <f>AI45*(1+'CA comm growth rates'!AC57)</f>
        <v>18485717376485.316</v>
      </c>
      <c r="AK45">
        <f>AJ45*(1+'CA comm growth rates'!AD57)</f>
        <v>18579001513805.426</v>
      </c>
      <c r="AL45">
        <f>AK45*(1+'CA comm growth rates'!AE57)</f>
        <v>18680729510853.41</v>
      </c>
      <c r="AM45">
        <f>AL45*(1+'CA comm growth rates'!AF57)</f>
        <v>18790223180358.543</v>
      </c>
      <c r="AN45">
        <f>AM45*(1+'CA comm growth rates'!AG57)</f>
        <v>18906767894747.852</v>
      </c>
      <c r="AO45">
        <f>AN45*(1+'CA comm growth rates'!AH57)</f>
        <v>19029691057739.082</v>
      </c>
      <c r="AP45">
        <f>AO45*(1+'CA comm growth rates'!AI57)</f>
        <v>19158320446708.133</v>
      </c>
      <c r="AQ45">
        <f>AP45*(1+'CA comm growth rates'!AJ57)</f>
        <v>19292032301055.125</v>
      </c>
      <c r="AR45">
        <f>AQ45*(1+'CA comm growth rates'!AK57)</f>
        <v>19430269326649.73</v>
      </c>
      <c r="AS45">
        <f>AR45*(1+'CA comm growth rates'!AL57)</f>
        <v>19572578234823.473</v>
      </c>
    </row>
    <row r="46" spans="7:45" x14ac:dyDescent="0.35">
      <c r="I46" s="7" t="s">
        <v>109</v>
      </c>
      <c r="J46"/>
    </row>
    <row r="47" spans="7:45" x14ac:dyDescent="0.35">
      <c r="I47" s="7" t="s">
        <v>110</v>
      </c>
      <c r="J47">
        <f>J40*$J$42</f>
        <v>21000170734492.965</v>
      </c>
      <c r="K47">
        <f t="shared" ref="K47:M47" si="14">K40*$J$42</f>
        <v>21763813306656.348</v>
      </c>
      <c r="L47">
        <f t="shared" si="14"/>
        <v>23830140266627.848</v>
      </c>
      <c r="M47">
        <f t="shared" si="14"/>
        <v>23201258148375.648</v>
      </c>
      <c r="N47" cm="1">
        <f t="array" ref="N47">TREND(J47:M47,J$16:M$16,N$16,1)</f>
        <v>24616242914443</v>
      </c>
      <c r="O47" cm="1">
        <f t="array" ref="O47">TREND(K47:N47,K$16:N$16,O$16,1)</f>
        <v>25334965335302.75</v>
      </c>
      <c r="P47" cm="1">
        <f t="array" ref="P47">TREND(L47:O47,L$16:O$16,P$16,1)</f>
        <v>25728016659210.25</v>
      </c>
      <c r="Q47" cm="1">
        <f t="array" ref="Q47">TREND(M47:P47,M$16:P$16,Q$16,1)</f>
        <v>26794870252674</v>
      </c>
      <c r="R47" cm="1">
        <f t="array" ref="R47">TREND(N47:Q47,N$16:Q$16,R$16,1)</f>
        <v>27350757125057.5</v>
      </c>
      <c r="S47" cm="1">
        <f t="array" ref="S47">TREND(O47:R47,O$16:R$16,S$16,1)</f>
        <v>28080709583743.25</v>
      </c>
      <c r="T47" cm="1">
        <f t="array" ref="T47">TREND(P47:S47,P$16:S$16,T$16,1)</f>
        <v>28892079816667</v>
      </c>
      <c r="U47" cm="1">
        <f t="array" ref="U47">TREND(Q47:T47,Q$16:T$16,U$16,1)</f>
        <v>29534999482201.75</v>
      </c>
      <c r="V47" cm="1">
        <f t="array" ref="V47">TREND(R47:U47,R$16:U$16,V$16,1)</f>
        <v>30305660828006.5</v>
      </c>
      <c r="W47" cm="1">
        <f t="array" ref="W47">TREND(S47:V47,S$16:V$16,W$16,1)</f>
        <v>31032805777235.5</v>
      </c>
      <c r="X47" cm="1">
        <f t="array" ref="X47">TREND(T47:W47,T$16:W$16,X$16,1)</f>
        <v>31739596282905.25</v>
      </c>
      <c r="Y47" cm="1">
        <f t="array" ref="Y47">TREND(U47:X47,U$16:X$16,Y$16,1)</f>
        <v>32488499430422.25</v>
      </c>
      <c r="Z47" cm="1">
        <f t="array" ref="Z47">TREND(V47:Y47,V$16:Y$16,Z$16,1)</f>
        <v>33205467157871.75</v>
      </c>
      <c r="AA47" cm="1">
        <f t="array" ref="AA47">TREND(W47:Z47,W$16:Z$16,AA$16,1)</f>
        <v>33933313984465.25</v>
      </c>
      <c r="AB47" cm="1">
        <f t="array" ref="AB47">TREND(X47:AA47,X$16:AA$16,AB$16,1)</f>
        <v>34666249421948.25</v>
      </c>
      <c r="AC47" cm="1">
        <f t="array" ref="AC47">TREND(Y47:AB47,Y$16:AB$16,AC$16,1)</f>
        <v>35388656698969.75</v>
      </c>
      <c r="AD47" cm="1">
        <f t="array" ref="AD47">TREND(Z47:AC47,Z$16:AC$16,AD$16,1)</f>
        <v>36119047831008</v>
      </c>
      <c r="AE47" cm="1">
        <f t="array" ref="AE47">TREND(AA47:AD47,AA$16:AD$16,AE$16,1)</f>
        <v>36846719188260.25</v>
      </c>
      <c r="AF47" cm="1">
        <f t="array" ref="AF47">TREND(AB47:AE47,AB$16:AE$16,AF$16,1)</f>
        <v>37573118392790</v>
      </c>
      <c r="AG47" cm="1">
        <f t="array" ref="AG47">TREND(AC47:AF47,AC$16:AF$16,AG$16,1)</f>
        <v>38302149637435.25</v>
      </c>
      <c r="AH47" cm="1">
        <f t="array" ref="AH47">TREND(AD47:AG47,AD$16:AG$16,AH$16,1)</f>
        <v>39029184918326.5</v>
      </c>
      <c r="AI47" cm="1">
        <f t="array" ref="AI47">TREND(AE47:AH47,AE$16:AH$16,AI$16,1)</f>
        <v>39756900142914</v>
      </c>
      <c r="AJ47" cm="1">
        <f t="array" ref="AJ47">TREND(AF47:AI47,AF$16:AI$16,AJ$16,1)</f>
        <v>40484933405682.25</v>
      </c>
      <c r="AK47" cm="1">
        <f t="array" ref="AK47">TREND(AG47:AJ47,AG$16:AJ$16,AK$16,1)</f>
        <v>41212308658421.75</v>
      </c>
      <c r="AL47" cm="1">
        <f t="array" ref="AL47">TREND(AH47:AK47,AH$16:AK$16,AL$16,1)</f>
        <v>41940182902099.5</v>
      </c>
      <c r="AM47" cm="1">
        <f t="array" ref="AM47">TREND(AI47:AL47,AI$16:AL$16,AM$16,1)</f>
        <v>42667887159853.25</v>
      </c>
      <c r="AN47" cm="1">
        <f t="array" ref="AN47">TREND(AJ47:AM47,AJ$16:AM$16,AN$16,1)</f>
        <v>43395511908062</v>
      </c>
      <c r="AO47" cm="1">
        <f t="array" ref="AO47">TREND(AK47:AN47,AK$16:AN$16,AO$16,1)</f>
        <v>44123301158777.75</v>
      </c>
      <c r="AP47" cm="1">
        <f t="array" ref="AP47">TREND(AL47:AO47,AL$16:AO$16,AP$16,1)</f>
        <v>44850965661759</v>
      </c>
      <c r="AQ47" cm="1">
        <f t="array" ref="AQ47">TREND(AM47:AP47,AM$16:AP$16,AQ$16,1)</f>
        <v>45578672661221.25</v>
      </c>
      <c r="AR47" cm="1">
        <f t="array" ref="AR47">TREND(AN47:AQ47,AN$16:AQ$16,AR$16,1)</f>
        <v>46306399538069.75</v>
      </c>
      <c r="AS47" cm="1">
        <f t="array" ref="AS47">TREND(AO47:AR47,AO$16:AR$16,AS$16,1)</f>
        <v>47034085289291.75</v>
      </c>
    </row>
    <row r="48" spans="7:45" x14ac:dyDescent="0.35">
      <c r="I48" s="7" t="s">
        <v>111</v>
      </c>
      <c r="J48">
        <f>J40*$J$43</f>
        <v>157686904605.50842</v>
      </c>
      <c r="K48">
        <f t="shared" ref="K48:M48" si="15">K40*$J$43</f>
        <v>163420973863.89056</v>
      </c>
      <c r="L48">
        <f t="shared" si="15"/>
        <v>178936690680.68924</v>
      </c>
      <c r="M48">
        <f t="shared" si="15"/>
        <v>174214515997.31573</v>
      </c>
      <c r="N48" cm="1">
        <f t="array" ref="N48">TREND(J48:M48,J$16:M$16,N$16,1)</f>
        <v>184839409034.90625</v>
      </c>
      <c r="O48">
        <f>N48*(1+'CA comm growth rates'!H60)</f>
        <v>184839409034.90625</v>
      </c>
      <c r="P48">
        <f>O48*(1+'CA comm growth rates'!I60)</f>
        <v>184839409034.90625</v>
      </c>
      <c r="Q48">
        <f>P48*(1+'CA comm growth rates'!J60)</f>
        <v>184839409034.90625</v>
      </c>
      <c r="R48">
        <f>Q48*(1+'CA comm growth rates'!K60)</f>
        <v>184839409034.90625</v>
      </c>
      <c r="S48">
        <f>R48*(1+'CA comm growth rates'!L60)</f>
        <v>184839409034.90625</v>
      </c>
      <c r="T48">
        <f>S48*(1+'CA comm growth rates'!M60)</f>
        <v>184839409034.90625</v>
      </c>
      <c r="U48">
        <f>T48*(1+'CA comm growth rates'!N60)</f>
        <v>184839409034.90625</v>
      </c>
      <c r="V48">
        <f>U48*(1+'CA comm growth rates'!O60)</f>
        <v>184839409034.90625</v>
      </c>
      <c r="W48">
        <f>V48*(1+'CA comm growth rates'!P60)</f>
        <v>184839409034.90625</v>
      </c>
      <c r="X48">
        <f>W48*(1+'CA comm growth rates'!Q60)</f>
        <v>184839409034.90625</v>
      </c>
      <c r="Y48">
        <f>X48*(1+'CA comm growth rates'!R60)</f>
        <v>184839409034.90625</v>
      </c>
      <c r="Z48">
        <f>Y48*(1+'CA comm growth rates'!S60)</f>
        <v>184839409034.90625</v>
      </c>
      <c r="AA48">
        <f>Z48*(1+'CA comm growth rates'!T60)</f>
        <v>184839409034.90625</v>
      </c>
      <c r="AB48">
        <f>AA48*(1+'CA comm growth rates'!U60)</f>
        <v>184839409034.90625</v>
      </c>
      <c r="AC48">
        <f>AB48*(1+'CA comm growth rates'!V60)</f>
        <v>184839409034.90625</v>
      </c>
      <c r="AD48">
        <f>AC48*(1+'CA comm growth rates'!W60)</f>
        <v>184839409034.90625</v>
      </c>
      <c r="AE48">
        <f>AD48*(1+'CA comm growth rates'!X60)</f>
        <v>184839409034.90625</v>
      </c>
      <c r="AF48">
        <f>AE48*(1+'CA comm growth rates'!Y60)</f>
        <v>184839409034.90625</v>
      </c>
      <c r="AG48">
        <f>AF48*(1+'CA comm growth rates'!Z60)</f>
        <v>184839409034.90625</v>
      </c>
      <c r="AH48">
        <f>AG48*(1+'CA comm growth rates'!AA60)</f>
        <v>184839409034.90625</v>
      </c>
      <c r="AI48">
        <f>AH48*(1+'CA comm growth rates'!AB60)</f>
        <v>184839409034.90625</v>
      </c>
      <c r="AJ48">
        <f>AI48*(1+'CA comm growth rates'!AC60)</f>
        <v>184839409034.90625</v>
      </c>
      <c r="AK48">
        <f>AJ48*(1+'CA comm growth rates'!AD60)</f>
        <v>184839409034.90625</v>
      </c>
      <c r="AL48">
        <f>AK48*(1+'CA comm growth rates'!AE60)</f>
        <v>184839409034.90625</v>
      </c>
      <c r="AM48">
        <f>AL48*(1+'CA comm growth rates'!AF60)</f>
        <v>184839409034.90625</v>
      </c>
      <c r="AN48">
        <f>AM48*(1+'CA comm growth rates'!AG60)</f>
        <v>184839409034.90625</v>
      </c>
      <c r="AO48">
        <f>AN48*(1+'CA comm growth rates'!AH60)</f>
        <v>184839409034.90625</v>
      </c>
      <c r="AP48">
        <f>AO48*(1+'CA comm growth rates'!AI60)</f>
        <v>184839409034.90625</v>
      </c>
      <c r="AQ48">
        <f>AP48*(1+'CA comm growth rates'!AJ60)</f>
        <v>184839409034.90625</v>
      </c>
      <c r="AR48">
        <f>AQ48*(1+'CA comm growth rates'!AK60)</f>
        <v>184839409034.90625</v>
      </c>
      <c r="AS48">
        <f>AR48*(1+'CA comm growth rates'!AL60)</f>
        <v>184839409034.90625</v>
      </c>
    </row>
    <row r="49" spans="7:45" x14ac:dyDescent="0.35">
      <c r="I49" s="7" t="s">
        <v>113</v>
      </c>
      <c r="J49"/>
    </row>
    <row r="50" spans="7:45" x14ac:dyDescent="0.35">
      <c r="I50" s="7" t="s">
        <v>156</v>
      </c>
      <c r="J50"/>
    </row>
    <row r="51" spans="7:45" x14ac:dyDescent="0.35">
      <c r="I51" s="1"/>
      <c r="J51"/>
    </row>
    <row r="52" spans="7:45" x14ac:dyDescent="0.35">
      <c r="J52" s="7">
        <v>2015</v>
      </c>
      <c r="K52" s="7">
        <v>2016</v>
      </c>
      <c r="L52" s="7">
        <v>2017</v>
      </c>
      <c r="M52" s="7">
        <v>2018</v>
      </c>
      <c r="N52" s="7">
        <v>2019</v>
      </c>
      <c r="O52" s="7">
        <v>2020</v>
      </c>
      <c r="P52" s="7">
        <v>2021</v>
      </c>
      <c r="Q52" s="7">
        <v>2022</v>
      </c>
      <c r="R52" s="7">
        <v>2023</v>
      </c>
      <c r="S52" s="7">
        <v>2024</v>
      </c>
      <c r="T52" s="7">
        <v>2025</v>
      </c>
      <c r="U52" s="7">
        <v>2026</v>
      </c>
      <c r="V52" s="7">
        <v>2027</v>
      </c>
      <c r="W52" s="7">
        <v>2028</v>
      </c>
      <c r="X52" s="7">
        <v>2029</v>
      </c>
      <c r="Y52" s="7">
        <v>2030</v>
      </c>
      <c r="Z52" s="7">
        <v>2031</v>
      </c>
      <c r="AA52" s="7">
        <v>2032</v>
      </c>
      <c r="AB52" s="7">
        <v>2033</v>
      </c>
      <c r="AC52" s="7">
        <v>2034</v>
      </c>
      <c r="AD52" s="7">
        <v>2035</v>
      </c>
      <c r="AE52" s="7">
        <v>2036</v>
      </c>
      <c r="AF52" s="7">
        <v>2037</v>
      </c>
      <c r="AG52" s="7">
        <v>2038</v>
      </c>
      <c r="AH52" s="7">
        <v>2039</v>
      </c>
      <c r="AI52" s="7">
        <v>2040</v>
      </c>
      <c r="AJ52" s="7">
        <v>2041</v>
      </c>
      <c r="AK52" s="7">
        <v>2042</v>
      </c>
      <c r="AL52" s="7">
        <v>2043</v>
      </c>
      <c r="AM52" s="7">
        <v>2044</v>
      </c>
      <c r="AN52" s="7">
        <v>2045</v>
      </c>
      <c r="AO52" s="7">
        <v>2046</v>
      </c>
      <c r="AP52" s="7">
        <v>2047</v>
      </c>
      <c r="AQ52" s="7">
        <v>2048</v>
      </c>
      <c r="AR52" s="7">
        <v>2049</v>
      </c>
      <c r="AS52" s="7">
        <v>2050</v>
      </c>
    </row>
    <row r="53" spans="7:45" x14ac:dyDescent="0.35">
      <c r="G53" s="41">
        <v>0.15</v>
      </c>
      <c r="H53" s="1" t="s">
        <v>466</v>
      </c>
      <c r="I53" s="1" t="s">
        <v>441</v>
      </c>
      <c r="J53">
        <f>C15*$G$53</f>
        <v>14025000000000</v>
      </c>
      <c r="K53">
        <f t="shared" ref="K53:M53" si="16">D15*$G$53</f>
        <v>14535000000000</v>
      </c>
      <c r="L53">
        <f t="shared" si="16"/>
        <v>15915000000000</v>
      </c>
      <c r="M53">
        <f t="shared" si="16"/>
        <v>15495000000000</v>
      </c>
    </row>
    <row r="54" spans="7:45" x14ac:dyDescent="0.35">
      <c r="I54" s="7" t="s">
        <v>455</v>
      </c>
      <c r="J54" s="39">
        <f>'US comm appliances&amp;other'!I5</f>
        <v>0.74034211826749874</v>
      </c>
    </row>
    <row r="55" spans="7:45" x14ac:dyDescent="0.35">
      <c r="I55" s="7" t="s">
        <v>464</v>
      </c>
      <c r="J55" s="39">
        <f>'US comm appliances&amp;other'!I7</f>
        <v>0.22802404803786083</v>
      </c>
    </row>
    <row r="56" spans="7:45" x14ac:dyDescent="0.35">
      <c r="I56" s="7" t="s">
        <v>465</v>
      </c>
      <c r="J56" s="39">
        <f>'US comm appliances&amp;other'!I8</f>
        <v>3.1633833694640463E-2</v>
      </c>
    </row>
    <row r="57" spans="7:45" x14ac:dyDescent="0.35">
      <c r="I57" s="7"/>
      <c r="J57" s="39"/>
    </row>
    <row r="58" spans="7:45" x14ac:dyDescent="0.35">
      <c r="I58" s="7" t="s">
        <v>108</v>
      </c>
      <c r="J58" s="8">
        <f>J53*$J$54</f>
        <v>10383298208701.67</v>
      </c>
      <c r="K58" s="8">
        <f t="shared" ref="K58:M58" si="17">K53*$J$54</f>
        <v>10760872689018.094</v>
      </c>
      <c r="L58" s="8">
        <f t="shared" si="17"/>
        <v>11782544812227.242</v>
      </c>
      <c r="M58" s="8">
        <f t="shared" si="17"/>
        <v>11471601122554.893</v>
      </c>
      <c r="N58" s="8">
        <f>M58*(1+'CA comm growth rates'!G72)</f>
        <v>11797494876515.275</v>
      </c>
      <c r="O58" s="8">
        <f>N58*(1+'CA comm growth rates'!H72)</f>
        <v>12015336249372.082</v>
      </c>
      <c r="P58" s="8">
        <f>O58*(1+'CA comm growth rates'!I72)</f>
        <v>12131853803383.912</v>
      </c>
      <c r="Q58" s="8">
        <f>P58*(1+'CA comm growth rates'!J72)</f>
        <v>12242145105619.643</v>
      </c>
      <c r="R58" s="8">
        <f>Q58*(1+'CA comm growth rates'!K72)</f>
        <v>12349440428528.418</v>
      </c>
      <c r="S58" s="8">
        <f>R58*(1+'CA comm growth rates'!L72)</f>
        <v>12452239154554.504</v>
      </c>
      <c r="T58" s="8">
        <f>S58*(1+'CA comm growth rates'!M72)</f>
        <v>12553951574893.262</v>
      </c>
      <c r="U58" s="8">
        <f>T58*(1+'CA comm growth rates'!N72)</f>
        <v>12651933166891.955</v>
      </c>
      <c r="V58" s="8">
        <f>U58*(1+'CA comm growth rates'!O72)</f>
        <v>12746087280701.707</v>
      </c>
      <c r="W58" s="8">
        <f>V58*(1+'CA comm growth rates'!P72)</f>
        <v>12836317086926.408</v>
      </c>
      <c r="X58" s="8">
        <f>W58*(1+'CA comm growth rates'!Q72)</f>
        <v>12922525576622.463</v>
      </c>
      <c r="Y58" s="8">
        <f>X58*(1+'CA comm growth rates'!R72)</f>
        <v>13004615561299.043</v>
      </c>
      <c r="Z58" s="8">
        <f>Y58*(1+'CA comm growth rates'!S72)</f>
        <v>13082489672917.584</v>
      </c>
      <c r="AA58" s="8">
        <f>Z58*(1+'CA comm growth rates'!T72)</f>
        <v>13156050363892.148</v>
      </c>
      <c r="AB58" s="8">
        <f>AA58*(1+'CA comm growth rates'!U72)</f>
        <v>13225199907089.33</v>
      </c>
      <c r="AC58" s="8">
        <f>AB58*(1+'CA comm growth rates'!V72)</f>
        <v>13289840395828.35</v>
      </c>
      <c r="AD58" s="8">
        <f>AC58*(1+'CA comm growth rates'!W72)</f>
        <v>13349873743881.086</v>
      </c>
      <c r="AE58" s="8">
        <f>AD58*(1+'CA comm growth rates'!X72)</f>
        <v>13405201685471.652</v>
      </c>
      <c r="AF58" s="8">
        <f>AE58*(1+'CA comm growth rates'!Y72)</f>
        <v>13455725775276.953</v>
      </c>
      <c r="AG58" s="8">
        <f>AF58*(1+'CA comm growth rates'!Z72)</f>
        <v>13501347388426.402</v>
      </c>
      <c r="AH58" s="8">
        <f>AG58*(1+'CA comm growth rates'!AA72)</f>
        <v>13541967720501.914</v>
      </c>
      <c r="AI58" s="8">
        <f>AH58*(1+'CA comm growth rates'!AB72)</f>
        <v>13577487787538.055</v>
      </c>
      <c r="AJ58" s="8">
        <f>AI58*(1+'CA comm growth rates'!AC72)</f>
        <v>13607808426021.646</v>
      </c>
      <c r="AK58" s="8">
        <f>AJ58*(1+'CA comm growth rates'!AD72)</f>
        <v>13632830292892.535</v>
      </c>
      <c r="AL58" s="8">
        <f>AK58*(1+'CA comm growth rates'!AE72)</f>
        <v>13652453865542.832</v>
      </c>
      <c r="AM58" s="8">
        <f>AL58*(1+'CA comm growth rates'!AF72)</f>
        <v>13666579441817.023</v>
      </c>
      <c r="AN58" s="8">
        <f>AM58*(1+'CA comm growth rates'!AG72)</f>
        <v>13675107140012.629</v>
      </c>
      <c r="AO58" s="8">
        <f>AN58*(1+'CA comm growth rates'!AH72)</f>
        <v>13677936898879.285</v>
      </c>
      <c r="AP58" s="8">
        <f>AO58*(1+'CA comm growth rates'!AI72)</f>
        <v>13674968477619.418</v>
      </c>
      <c r="AQ58" s="8">
        <f>AP58*(1+'CA comm growth rates'!AJ72)</f>
        <v>13666101455887.822</v>
      </c>
      <c r="AR58" s="8">
        <f>AQ58*(1+'CA comm growth rates'!AK72)</f>
        <v>13651235233791.941</v>
      </c>
      <c r="AS58" s="8">
        <f>AR58*(1+'CA comm growth rates'!AL72)</f>
        <v>13630269031891.988</v>
      </c>
    </row>
    <row r="59" spans="7:45" x14ac:dyDescent="0.35">
      <c r="I59" s="7" t="s">
        <v>109</v>
      </c>
      <c r="J59" s="8"/>
      <c r="K59" s="8"/>
      <c r="L59" s="8"/>
      <c r="M59" s="8"/>
    </row>
    <row r="60" spans="7:45" x14ac:dyDescent="0.35">
      <c r="I60" s="7" t="s">
        <v>110</v>
      </c>
      <c r="J60" s="8">
        <f>J53*$J$55</f>
        <v>3198037273730.998</v>
      </c>
      <c r="K60" s="8">
        <f t="shared" ref="K60:M60" si="18">K53*$J$55</f>
        <v>3314329538230.3071</v>
      </c>
      <c r="L60" s="8">
        <f t="shared" si="18"/>
        <v>3629002724522.5552</v>
      </c>
      <c r="M60" s="8">
        <f t="shared" si="18"/>
        <v>3533232624346.6538</v>
      </c>
      <c r="N60" s="8">
        <f>M60*(1+'CA comm growth rates'!G74)</f>
        <v>3545986140532.4072</v>
      </c>
      <c r="O60" s="8">
        <f>N60*(1+'CA comm growth rates'!H74)</f>
        <v>3545098931350.0581</v>
      </c>
      <c r="P60" s="8">
        <f>O60*(1+'CA comm growth rates'!I74)</f>
        <v>3558015811537.9028</v>
      </c>
      <c r="Q60" s="8">
        <f>P60*(1+'CA comm growth rates'!J74)</f>
        <v>3558256875229.1108</v>
      </c>
      <c r="R60" s="8">
        <f>Q60*(1+'CA comm growth rates'!K74)</f>
        <v>3553132307868.1782</v>
      </c>
      <c r="S60" s="8">
        <f>R60*(1+'CA comm growth rates'!L74)</f>
        <v>3548417666946.8838</v>
      </c>
      <c r="T60" s="8">
        <f>S60*(1+'CA comm growth rates'!M74)</f>
        <v>3537501419080.1929</v>
      </c>
      <c r="U60" s="8">
        <f>T60*(1+'CA comm growth rates'!N74)</f>
        <v>3525652119173.0313</v>
      </c>
      <c r="V60" s="8">
        <f>U60*(1+'CA comm growth rates'!O74)</f>
        <v>3512878429942.4868</v>
      </c>
      <c r="W60" s="8">
        <f>V60*(1+'CA comm growth rates'!P74)</f>
        <v>3499189033890.3428</v>
      </c>
      <c r="X60" s="8">
        <f>W60*(1+'CA comm growth rates'!Q74)</f>
        <v>3484592633302.4272</v>
      </c>
      <c r="Y60" s="8">
        <f>X60*(1+'CA comm growth rates'!R74)</f>
        <v>3469097950249.9126</v>
      </c>
      <c r="Z60" s="8">
        <f>Y60*(1+'CA comm growth rates'!S74)</f>
        <v>3556029384686.0337</v>
      </c>
      <c r="AA60" s="8">
        <f>Z60*(1+'CA comm growth rates'!T74)</f>
        <v>3639134269102.0244</v>
      </c>
      <c r="AB60" s="8">
        <f>AA60*(1+'CA comm growth rates'!U74)</f>
        <v>3719229886119.0957</v>
      </c>
      <c r="AC60" s="8">
        <f>AB60*(1+'CA comm growth rates'!V74)</f>
        <v>3795526551593.1489</v>
      </c>
      <c r="AD60" s="8">
        <f>AC60*(1+'CA comm growth rates'!W74)</f>
        <v>3868821556026.439</v>
      </c>
      <c r="AE60" s="8">
        <f>AD60*(1+'CA comm growth rates'!X74)</f>
        <v>3938345286531.9556</v>
      </c>
      <c r="AF60" s="8">
        <f>AE60*(1+'CA comm growth rates'!Y74)</f>
        <v>4004875041492.5605</v>
      </c>
      <c r="AG60" s="8">
        <f>AF60*(1+'CA comm growth rates'!Z74)</f>
        <v>4068032978383.9624</v>
      </c>
      <c r="AH60" s="8">
        <f>AG60*(1+'CA comm growth rates'!AA74)</f>
        <v>4127461306154.48</v>
      </c>
      <c r="AI60" s="8">
        <f>AH60*(1+'CA comm growth rates'!AB74)</f>
        <v>4183907335007.998</v>
      </c>
      <c r="AJ60" s="8">
        <f>AI60*(1+'CA comm growth rates'!AC74)</f>
        <v>4236651630201.0938</v>
      </c>
      <c r="AK60" s="8">
        <f>AJ60*(1+'CA comm growth rates'!AD74)</f>
        <v>4286421509818.48</v>
      </c>
      <c r="AL60" s="8">
        <f>AK60*(1+'CA comm growth rates'!AE74)</f>
        <v>4332517610374.0381</v>
      </c>
      <c r="AM60" s="8">
        <f>AL60*(1+'CA comm growth rates'!AF74)</f>
        <v>4375647257833.3071</v>
      </c>
      <c r="AN60" s="8">
        <f>AM60*(1+'CA comm growth rates'!AG74)</f>
        <v>4415467803617.5742</v>
      </c>
      <c r="AO60" s="8">
        <f>AN60*(1+'CA comm growth rates'!AH74)</f>
        <v>4451656650622.0381</v>
      </c>
      <c r="AP60" s="8">
        <f>AO60*(1+'CA comm growth rates'!AI74)</f>
        <v>4484891136632.6064</v>
      </c>
      <c r="AQ60" s="8">
        <f>AP60*(1+'CA comm growth rates'!AJ74)</f>
        <v>4514522076306.9678</v>
      </c>
      <c r="AR60" s="8">
        <f>AQ60*(1+'CA comm growth rates'!AK74)</f>
        <v>4541206815312.293</v>
      </c>
      <c r="AS60" s="8">
        <f>AR60*(1+'CA comm growth rates'!AL74)</f>
        <v>4564316239563.1396</v>
      </c>
    </row>
    <row r="61" spans="7:45" x14ac:dyDescent="0.35">
      <c r="I61" s="7" t="s">
        <v>111</v>
      </c>
      <c r="J61" s="8">
        <f>J53*$J$56</f>
        <v>443664517567.33252</v>
      </c>
      <c r="K61" s="8">
        <f t="shared" ref="K61:M61" si="19">K53*$J$56</f>
        <v>459797772751.59912</v>
      </c>
      <c r="L61" s="8">
        <f t="shared" si="19"/>
        <v>503452463250.203</v>
      </c>
      <c r="M61" s="8">
        <f t="shared" si="19"/>
        <v>490166253098.45398</v>
      </c>
      <c r="N61" s="8">
        <f>M61*(1+'CA comm growth rates'!G75)</f>
        <v>490166253098.45398</v>
      </c>
      <c r="O61" s="8">
        <f>N61*(1+'CA comm growth rates'!H75)</f>
        <v>490166253098.45398</v>
      </c>
      <c r="P61" s="8">
        <f>O61*(1+'CA comm growth rates'!I75)</f>
        <v>490166253098.45398</v>
      </c>
      <c r="Q61" s="8">
        <f>P61*(1+'CA comm growth rates'!J75)</f>
        <v>490166253098.45398</v>
      </c>
      <c r="R61" s="8">
        <f>Q61*(1+'CA comm growth rates'!K75)</f>
        <v>490166253098.45398</v>
      </c>
      <c r="S61" s="8">
        <f>R61*(1+'CA comm growth rates'!L75)</f>
        <v>490166253098.45398</v>
      </c>
      <c r="T61" s="8">
        <f>S61*(1+'CA comm growth rates'!M75)</f>
        <v>490166253098.45398</v>
      </c>
      <c r="U61" s="8">
        <f>T61*(1+'CA comm growth rates'!N75)</f>
        <v>490166253098.45398</v>
      </c>
      <c r="V61" s="8">
        <f>U61*(1+'CA comm growth rates'!O75)</f>
        <v>490166253098.45398</v>
      </c>
      <c r="W61" s="8">
        <f>V61*(1+'CA comm growth rates'!P75)</f>
        <v>490166253098.45398</v>
      </c>
      <c r="X61" s="8">
        <f>W61*(1+'CA comm growth rates'!Q75)</f>
        <v>490166253098.45398</v>
      </c>
      <c r="Y61" s="8">
        <f>X61*(1+'CA comm growth rates'!R75)</f>
        <v>490166253098.45398</v>
      </c>
      <c r="Z61" s="8">
        <f>Y61*(1+'CA comm growth rates'!S75)</f>
        <v>490166253098.45398</v>
      </c>
      <c r="AA61" s="8">
        <f>Z61*(1+'CA comm growth rates'!T75)</f>
        <v>490166253098.45398</v>
      </c>
      <c r="AB61" s="8">
        <f>AA61*(1+'CA comm growth rates'!U75)</f>
        <v>490166253098.45398</v>
      </c>
      <c r="AC61" s="8">
        <f>AB61*(1+'CA comm growth rates'!V75)</f>
        <v>490166253098.45398</v>
      </c>
      <c r="AD61" s="8">
        <f>AC61*(1+'CA comm growth rates'!W75)</f>
        <v>490166253098.45398</v>
      </c>
      <c r="AE61" s="8">
        <f>AD61*(1+'CA comm growth rates'!X75)</f>
        <v>490166253098.45398</v>
      </c>
      <c r="AF61" s="8">
        <f>AE61*(1+'CA comm growth rates'!Y75)</f>
        <v>490166253098.45398</v>
      </c>
      <c r="AG61" s="8">
        <f>AF61*(1+'CA comm growth rates'!Z75)</f>
        <v>490166253098.45398</v>
      </c>
      <c r="AH61" s="8">
        <f>AG61*(1+'CA comm growth rates'!AA75)</f>
        <v>490166253098.45398</v>
      </c>
      <c r="AI61" s="8">
        <f>AH61*(1+'CA comm growth rates'!AB75)</f>
        <v>490166253098.45398</v>
      </c>
      <c r="AJ61" s="8">
        <f>AI61*(1+'CA comm growth rates'!AC75)</f>
        <v>490166253098.45398</v>
      </c>
      <c r="AK61" s="8">
        <f>AJ61*(1+'CA comm growth rates'!AD75)</f>
        <v>490166253098.45398</v>
      </c>
      <c r="AL61" s="8">
        <f>AK61*(1+'CA comm growth rates'!AE75)</f>
        <v>490166253098.45398</v>
      </c>
      <c r="AM61" s="8">
        <f>AL61*(1+'CA comm growth rates'!AF75)</f>
        <v>490166253098.45398</v>
      </c>
      <c r="AN61" s="8">
        <f>AM61*(1+'CA comm growth rates'!AG75)</f>
        <v>490166253098.45398</v>
      </c>
      <c r="AO61" s="8">
        <f>AN61*(1+'CA comm growth rates'!AH75)</f>
        <v>490166253098.45398</v>
      </c>
      <c r="AP61" s="8">
        <f>AO61*(1+'CA comm growth rates'!AI75)</f>
        <v>490166253098.45398</v>
      </c>
      <c r="AQ61" s="8">
        <f>AP61*(1+'CA comm growth rates'!AJ75)</f>
        <v>490166253098.45398</v>
      </c>
      <c r="AR61" s="8">
        <f>AQ61*(1+'CA comm growth rates'!AK75)</f>
        <v>490166253098.45398</v>
      </c>
      <c r="AS61" s="8">
        <f>AR61*(1+'CA comm growth rates'!AL75)</f>
        <v>490166253098.45398</v>
      </c>
    </row>
    <row r="62" spans="7:45" x14ac:dyDescent="0.35">
      <c r="I62" s="7" t="s">
        <v>113</v>
      </c>
      <c r="J62" s="8"/>
      <c r="K62" s="8"/>
      <c r="L62" s="8"/>
      <c r="M62" s="8"/>
    </row>
    <row r="63" spans="7:45" x14ac:dyDescent="0.35">
      <c r="I63" s="7" t="s">
        <v>156</v>
      </c>
      <c r="J63" s="8"/>
      <c r="K63" s="8"/>
      <c r="L63" s="8"/>
      <c r="M63" s="8"/>
    </row>
  </sheetData>
  <mergeCells count="1">
    <mergeCell ref="A7:C7"/>
  </mergeCells>
  <hyperlinks>
    <hyperlink ref="A27" r:id="rId1" xr:uid="{28C6EDE9-DD54-4F07-B419-E5AE71F3E666}"/>
  </hyperlinks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3E0C0-7F0B-4A41-82E6-F2594214198E}">
  <dimension ref="A1:I15"/>
  <sheetViews>
    <sheetView topLeftCell="A3" workbookViewId="0">
      <selection activeCell="A15" sqref="A15"/>
    </sheetView>
  </sheetViews>
  <sheetFormatPr defaultRowHeight="14.5" x14ac:dyDescent="0.35"/>
  <cols>
    <col min="2" max="2" width="9.36328125" bestFit="1" customWidth="1"/>
    <col min="3" max="3" width="9" bestFit="1" customWidth="1"/>
    <col min="7" max="7" width="10.26953125" customWidth="1"/>
  </cols>
  <sheetData>
    <row r="1" spans="1:9" x14ac:dyDescent="0.35">
      <c r="A1" t="s">
        <v>449</v>
      </c>
    </row>
    <row r="3" spans="1:9" x14ac:dyDescent="0.35">
      <c r="A3" t="s">
        <v>460</v>
      </c>
      <c r="F3" t="s">
        <v>461</v>
      </c>
    </row>
    <row r="4" spans="1:9" x14ac:dyDescent="0.35">
      <c r="A4" s="1" t="s">
        <v>107</v>
      </c>
      <c r="B4" s="1">
        <v>2017</v>
      </c>
      <c r="F4" s="1" t="s">
        <v>107</v>
      </c>
      <c r="G4" s="1">
        <v>2017</v>
      </c>
      <c r="I4" t="s">
        <v>463</v>
      </c>
    </row>
    <row r="5" spans="1:9" x14ac:dyDescent="0.35">
      <c r="A5" s="1" t="s">
        <v>108</v>
      </c>
      <c r="B5" s="9">
        <v>757186000000000</v>
      </c>
      <c r="C5" s="39">
        <f>B5/$B$12</f>
        <v>0.44807988420246581</v>
      </c>
      <c r="F5" s="1" t="s">
        <v>108</v>
      </c>
      <c r="G5" s="9">
        <v>2238263000000000</v>
      </c>
      <c r="H5" s="39">
        <f>G5/$G$12</f>
        <v>0.7349782257910924</v>
      </c>
      <c r="I5" s="39">
        <f>G5/$G$13</f>
        <v>0.74034211826749874</v>
      </c>
    </row>
    <row r="6" spans="1:9" x14ac:dyDescent="0.35">
      <c r="A6" s="1" t="s">
        <v>109</v>
      </c>
      <c r="B6" s="9">
        <v>0</v>
      </c>
      <c r="C6" s="39"/>
      <c r="F6" s="1" t="s">
        <v>109</v>
      </c>
      <c r="G6" s="9">
        <v>22064000000000</v>
      </c>
      <c r="H6" s="39">
        <f t="shared" ref="H6:H8" si="0">G6/$G$12</f>
        <v>7.2451537526441985E-3</v>
      </c>
    </row>
    <row r="7" spans="1:9" x14ac:dyDescent="0.35">
      <c r="A7" s="1" t="s">
        <v>110</v>
      </c>
      <c r="B7" s="9">
        <v>925709000000000</v>
      </c>
      <c r="C7" s="39">
        <f>B7/$B$12</f>
        <v>0.54780672321619839</v>
      </c>
      <c r="F7" s="1" t="s">
        <v>110</v>
      </c>
      <c r="G7" s="9">
        <v>689381000000000</v>
      </c>
      <c r="H7" s="39">
        <f t="shared" si="0"/>
        <v>0.22637197875052623</v>
      </c>
      <c r="I7" s="39">
        <f t="shared" ref="I7:I8" si="1">G7/$G$13</f>
        <v>0.22802404803786083</v>
      </c>
    </row>
    <row r="8" spans="1:9" x14ac:dyDescent="0.35">
      <c r="A8" s="1" t="s">
        <v>111</v>
      </c>
      <c r="B8" s="9">
        <v>6951000000000</v>
      </c>
      <c r="C8" s="39">
        <f>B8/$B$12</f>
        <v>4.1133925813358141E-3</v>
      </c>
      <c r="F8" s="1" t="s">
        <v>111</v>
      </c>
      <c r="G8" s="9">
        <v>95638000000000</v>
      </c>
      <c r="H8" s="39">
        <f t="shared" si="0"/>
        <v>3.1404641705737216E-2</v>
      </c>
      <c r="I8" s="39">
        <f t="shared" si="1"/>
        <v>3.1633833694640463E-2</v>
      </c>
    </row>
    <row r="9" spans="1:9" x14ac:dyDescent="0.35">
      <c r="A9" s="1" t="s">
        <v>113</v>
      </c>
      <c r="B9" s="9">
        <v>0</v>
      </c>
      <c r="F9" s="1" t="s">
        <v>113</v>
      </c>
      <c r="G9" s="9">
        <v>0</v>
      </c>
    </row>
    <row r="10" spans="1:9" x14ac:dyDescent="0.35">
      <c r="A10" s="1" t="s">
        <v>156</v>
      </c>
      <c r="B10" s="9">
        <v>0</v>
      </c>
      <c r="F10" s="1" t="s">
        <v>156</v>
      </c>
      <c r="G10" s="9">
        <v>0</v>
      </c>
    </row>
    <row r="12" spans="1:9" x14ac:dyDescent="0.35">
      <c r="B12" s="9">
        <f>SUM(B5:B10)</f>
        <v>1689846000000000</v>
      </c>
      <c r="G12" s="9">
        <f>SUM(G5:G10)</f>
        <v>3045346000000000</v>
      </c>
    </row>
    <row r="13" spans="1:9" x14ac:dyDescent="0.35">
      <c r="F13" s="1" t="s">
        <v>462</v>
      </c>
      <c r="G13" s="9">
        <f>G12-G6</f>
        <v>3023282000000000</v>
      </c>
    </row>
    <row r="15" spans="1:9" x14ac:dyDescent="0.35">
      <c r="A15" t="s">
        <v>467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9BAF6-1396-4EFD-A2CB-5D760757E951}">
  <dimension ref="A1:H20"/>
  <sheetViews>
    <sheetView workbookViewId="0">
      <selection activeCell="H1" sqref="H1"/>
    </sheetView>
  </sheetViews>
  <sheetFormatPr defaultRowHeight="14.5" x14ac:dyDescent="0.35"/>
  <cols>
    <col min="4" max="4" width="11.81640625" bestFit="1" customWidth="1"/>
  </cols>
  <sheetData>
    <row r="1" spans="1:8" x14ac:dyDescent="0.35">
      <c r="A1" t="s">
        <v>438</v>
      </c>
      <c r="H1" t="s">
        <v>467</v>
      </c>
    </row>
    <row r="3" spans="1:8" x14ac:dyDescent="0.35">
      <c r="A3" t="s">
        <v>440</v>
      </c>
      <c r="D3">
        <v>2017</v>
      </c>
    </row>
    <row r="4" spans="1:8" x14ac:dyDescent="0.35">
      <c r="C4" t="s">
        <v>108</v>
      </c>
      <c r="D4">
        <v>119653000000000</v>
      </c>
    </row>
    <row r="5" spans="1:8" x14ac:dyDescent="0.35">
      <c r="C5" t="s">
        <v>109</v>
      </c>
      <c r="D5">
        <v>0</v>
      </c>
    </row>
    <row r="6" spans="1:8" x14ac:dyDescent="0.35">
      <c r="C6" t="s">
        <v>110</v>
      </c>
      <c r="D6">
        <v>1638235000000000</v>
      </c>
    </row>
    <row r="7" spans="1:8" x14ac:dyDescent="0.35">
      <c r="C7" t="s">
        <v>111</v>
      </c>
      <c r="D7">
        <v>227791000000000</v>
      </c>
    </row>
    <row r="8" spans="1:8" x14ac:dyDescent="0.35">
      <c r="C8" t="s">
        <v>113</v>
      </c>
      <c r="D8">
        <v>336352809191520</v>
      </c>
    </row>
    <row r="9" spans="1:8" x14ac:dyDescent="0.35">
      <c r="C9" t="s">
        <v>156</v>
      </c>
      <c r="D9">
        <v>0</v>
      </c>
    </row>
    <row r="10" spans="1:8" x14ac:dyDescent="0.35">
      <c r="C10" t="s">
        <v>441</v>
      </c>
      <c r="D10" s="1">
        <f>SUM(D4:D9)</f>
        <v>2322031809191520</v>
      </c>
      <c r="E10" s="43">
        <f>D10/D20</f>
        <v>0.68841537396776498</v>
      </c>
      <c r="F10" t="s">
        <v>444</v>
      </c>
    </row>
    <row r="12" spans="1:8" x14ac:dyDescent="0.35">
      <c r="A12" t="s">
        <v>439</v>
      </c>
      <c r="C12" t="s">
        <v>108</v>
      </c>
      <c r="D12">
        <v>1023160000000000</v>
      </c>
    </row>
    <row r="13" spans="1:8" x14ac:dyDescent="0.35">
      <c r="C13" t="s">
        <v>109</v>
      </c>
      <c r="D13">
        <v>0</v>
      </c>
    </row>
    <row r="14" spans="1:8" x14ac:dyDescent="0.35">
      <c r="C14" t="s">
        <v>110</v>
      </c>
      <c r="D14">
        <v>27818000000000</v>
      </c>
    </row>
    <row r="15" spans="1:8" x14ac:dyDescent="0.35">
      <c r="C15" t="s">
        <v>111</v>
      </c>
      <c r="D15">
        <v>0</v>
      </c>
    </row>
    <row r="16" spans="1:8" x14ac:dyDescent="0.35">
      <c r="C16" t="s">
        <v>113</v>
      </c>
      <c r="D16">
        <v>0</v>
      </c>
    </row>
    <row r="17" spans="2:6" x14ac:dyDescent="0.35">
      <c r="C17" t="s">
        <v>156</v>
      </c>
      <c r="D17">
        <v>0</v>
      </c>
    </row>
    <row r="18" spans="2:6" x14ac:dyDescent="0.35">
      <c r="C18" t="s">
        <v>441</v>
      </c>
      <c r="D18" s="1">
        <f>SUM(D12:D17)</f>
        <v>1050978000000000</v>
      </c>
      <c r="E18" s="43">
        <f>D18/D20</f>
        <v>0.31158462603223497</v>
      </c>
      <c r="F18" t="s">
        <v>445</v>
      </c>
    </row>
    <row r="20" spans="2:6" x14ac:dyDescent="0.35">
      <c r="B20" t="s">
        <v>442</v>
      </c>
      <c r="D20">
        <f>D10+D18</f>
        <v>3373009809191520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A9A9A-9584-474E-8B3C-2871D465C016}">
  <sheetPr>
    <tabColor theme="7" tint="0.59999389629810485"/>
  </sheetPr>
  <dimension ref="A1:AL86"/>
  <sheetViews>
    <sheetView topLeftCell="A42" workbookViewId="0">
      <selection activeCell="L79" sqref="L79"/>
    </sheetView>
  </sheetViews>
  <sheetFormatPr defaultRowHeight="14.5" x14ac:dyDescent="0.35"/>
  <sheetData>
    <row r="1" spans="1:38" s="34" customFormat="1" x14ac:dyDescent="0.35">
      <c r="A1" s="34" t="s">
        <v>477</v>
      </c>
    </row>
    <row r="2" spans="1:38" s="34" customFormat="1" x14ac:dyDescent="0.35">
      <c r="B2" s="34" t="s">
        <v>107</v>
      </c>
      <c r="C2" s="34">
        <v>2015</v>
      </c>
      <c r="D2" s="34">
        <v>2016</v>
      </c>
      <c r="E2" s="34">
        <v>2017</v>
      </c>
      <c r="F2" s="34">
        <v>2018</v>
      </c>
      <c r="G2" s="34">
        <v>2019</v>
      </c>
      <c r="H2" s="34">
        <v>2020</v>
      </c>
      <c r="I2" s="34">
        <v>2021</v>
      </c>
      <c r="J2" s="34">
        <v>2022</v>
      </c>
      <c r="K2" s="34">
        <v>2023</v>
      </c>
      <c r="L2" s="34">
        <v>2024</v>
      </c>
      <c r="M2" s="34">
        <v>2025</v>
      </c>
      <c r="N2" s="34">
        <v>2026</v>
      </c>
      <c r="O2" s="34">
        <v>2027</v>
      </c>
      <c r="P2" s="34">
        <v>2028</v>
      </c>
      <c r="Q2" s="34">
        <v>2029</v>
      </c>
      <c r="R2" s="34">
        <v>2030</v>
      </c>
      <c r="S2" s="34">
        <v>2031</v>
      </c>
      <c r="T2" s="34">
        <v>2032</v>
      </c>
      <c r="U2" s="34">
        <v>2033</v>
      </c>
      <c r="V2" s="34">
        <v>2034</v>
      </c>
      <c r="W2" s="34">
        <v>2035</v>
      </c>
      <c r="X2" s="34">
        <v>2036</v>
      </c>
      <c r="Y2" s="34">
        <v>2037</v>
      </c>
      <c r="Z2" s="34">
        <v>2038</v>
      </c>
      <c r="AA2" s="34">
        <v>2039</v>
      </c>
      <c r="AB2" s="34">
        <v>2040</v>
      </c>
      <c r="AC2" s="34">
        <v>2041</v>
      </c>
      <c r="AD2" s="34">
        <v>2042</v>
      </c>
      <c r="AE2" s="34">
        <v>2043</v>
      </c>
      <c r="AF2" s="34">
        <v>2044</v>
      </c>
      <c r="AG2" s="34">
        <v>2045</v>
      </c>
      <c r="AH2" s="34">
        <v>2046</v>
      </c>
      <c r="AI2" s="34">
        <v>2047</v>
      </c>
      <c r="AJ2" s="34">
        <v>2048</v>
      </c>
      <c r="AK2" s="34">
        <v>2049</v>
      </c>
      <c r="AL2" s="34">
        <v>2050</v>
      </c>
    </row>
    <row r="3" spans="1:38" x14ac:dyDescent="0.35">
      <c r="B3" t="s">
        <v>108</v>
      </c>
      <c r="C3">
        <v>11793108993944.453</v>
      </c>
      <c r="D3">
        <v>11842981450774.525</v>
      </c>
      <c r="E3">
        <v>11889171069566.055</v>
      </c>
      <c r="F3">
        <v>11910983191200.416</v>
      </c>
      <c r="G3">
        <v>11954228421260.053</v>
      </c>
      <c r="H3">
        <v>11994707087592.197</v>
      </c>
      <c r="I3">
        <v>12033292388490.676</v>
      </c>
      <c r="J3">
        <v>12070092781733.695</v>
      </c>
      <c r="K3">
        <v>12117225085144.814</v>
      </c>
      <c r="L3">
        <v>12166163304771.115</v>
      </c>
      <c r="M3">
        <v>12256227529466.35</v>
      </c>
      <c r="N3">
        <v>12346980460264.16</v>
      </c>
      <c r="O3">
        <v>12440475478979.932</v>
      </c>
      <c r="P3">
        <v>12533255632538.303</v>
      </c>
      <c r="Q3">
        <v>12620931826142.85</v>
      </c>
      <c r="R3">
        <v>12708633781376.436</v>
      </c>
      <c r="S3">
        <v>12793974697865.779</v>
      </c>
      <c r="T3">
        <v>12887332006700.135</v>
      </c>
      <c r="U3">
        <v>12984060626431.342</v>
      </c>
      <c r="V3">
        <v>13073339550459.535</v>
      </c>
      <c r="W3">
        <v>13160856748502.066</v>
      </c>
      <c r="X3">
        <v>13241116035122.514</v>
      </c>
      <c r="Y3">
        <v>13320870543690.025</v>
      </c>
      <c r="Z3">
        <v>13399685828123.086</v>
      </c>
      <c r="AA3">
        <v>13475751588865.021</v>
      </c>
      <c r="AB3">
        <v>13548668807238.463</v>
      </c>
      <c r="AC3">
        <v>13619279194806.355</v>
      </c>
      <c r="AD3">
        <v>13687443651599.271</v>
      </c>
      <c r="AE3">
        <v>13753094424533.422</v>
      </c>
      <c r="AF3">
        <v>13815777669238.248</v>
      </c>
      <c r="AG3">
        <v>13875457650654.23</v>
      </c>
      <c r="AH3">
        <v>13931843892480.957</v>
      </c>
      <c r="AI3">
        <v>13985108407109.799</v>
      </c>
      <c r="AJ3">
        <v>14035940269794.596</v>
      </c>
      <c r="AK3">
        <v>14084078449167.176</v>
      </c>
      <c r="AL3">
        <v>14128199659169.861</v>
      </c>
    </row>
    <row r="4" spans="1:38" x14ac:dyDescent="0.35">
      <c r="B4" t="s">
        <v>109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35">
      <c r="B5" t="s">
        <v>110</v>
      </c>
      <c r="C5">
        <v>185629634026483.91</v>
      </c>
      <c r="D5">
        <v>186962382680657.41</v>
      </c>
      <c r="E5">
        <v>188185638673250.06</v>
      </c>
      <c r="F5">
        <v>188919578778851.22</v>
      </c>
      <c r="G5">
        <v>189790108043691.19</v>
      </c>
      <c r="H5">
        <v>190277926017382.13</v>
      </c>
      <c r="I5">
        <v>190322065268947.78</v>
      </c>
      <c r="J5">
        <v>189998504258114.63</v>
      </c>
      <c r="K5">
        <v>189608020835517.88</v>
      </c>
      <c r="L5">
        <v>189127701638827.91</v>
      </c>
      <c r="M5">
        <v>189217640914781.88</v>
      </c>
      <c r="N5">
        <v>189270866026303.69</v>
      </c>
      <c r="O5">
        <v>189330293022825.78</v>
      </c>
      <c r="P5">
        <v>189358435141887.47</v>
      </c>
      <c r="Q5">
        <v>189303423207783.06</v>
      </c>
      <c r="R5">
        <v>189242210679157.91</v>
      </c>
      <c r="S5">
        <v>189150906587127.19</v>
      </c>
      <c r="T5">
        <v>189175719010198.75</v>
      </c>
      <c r="U5">
        <v>189265202968272</v>
      </c>
      <c r="V5">
        <v>189278054665531.31</v>
      </c>
      <c r="W5">
        <v>189301304549510.41</v>
      </c>
      <c r="X5">
        <v>189272154700123.34</v>
      </c>
      <c r="Y5">
        <v>189288283972207</v>
      </c>
      <c r="Z5">
        <v>189353892139583.38</v>
      </c>
      <c r="AA5">
        <v>189447844106435.25</v>
      </c>
      <c r="AB5">
        <v>189565739319058.34</v>
      </c>
      <c r="AC5">
        <v>189722239569294.75</v>
      </c>
      <c r="AD5">
        <v>189911457782685.31</v>
      </c>
      <c r="AE5">
        <v>190127121540584.69</v>
      </c>
      <c r="AF5">
        <v>190356729691221.81</v>
      </c>
      <c r="AG5">
        <v>190592217441074</v>
      </c>
      <c r="AH5">
        <v>190821812907002.53</v>
      </c>
      <c r="AI5">
        <v>191040947945924.34</v>
      </c>
      <c r="AJ5">
        <v>191252637322536.53</v>
      </c>
      <c r="AK5">
        <v>191448233429985.56</v>
      </c>
      <c r="AL5">
        <v>191605114051562.41</v>
      </c>
    </row>
    <row r="6" spans="1:38" x14ac:dyDescent="0.35">
      <c r="B6" t="s">
        <v>111</v>
      </c>
      <c r="C6">
        <v>6622489935873.0654</v>
      </c>
      <c r="D6">
        <v>6638456736600.0195</v>
      </c>
      <c r="E6">
        <v>6652039125922.459</v>
      </c>
      <c r="F6">
        <v>6651989525695.4922</v>
      </c>
      <c r="G6">
        <v>6662156616464.873</v>
      </c>
      <c r="H6">
        <v>6669573462008.5957</v>
      </c>
      <c r="I6">
        <v>6674587408027.6953</v>
      </c>
      <c r="J6">
        <v>6677335596773.0127</v>
      </c>
      <c r="K6">
        <v>6684459472014.0068</v>
      </c>
      <c r="L6">
        <v>6691876187221.7949</v>
      </c>
      <c r="M6">
        <v>6721699456614.2656</v>
      </c>
      <c r="N6">
        <v>6752167537275.8887</v>
      </c>
      <c r="O6">
        <v>6784855335241.1875</v>
      </c>
      <c r="P6">
        <v>6818435769830.8613</v>
      </c>
      <c r="Q6">
        <v>6850908864071.0537</v>
      </c>
      <c r="R6">
        <v>6885061690626.1191</v>
      </c>
      <c r="S6">
        <v>6919738550271.7793</v>
      </c>
      <c r="T6">
        <v>6960107494763.4805</v>
      </c>
      <c r="U6">
        <v>7003816711735.2998</v>
      </c>
      <c r="V6">
        <v>7044881962783.7793</v>
      </c>
      <c r="W6">
        <v>7085912798768.5176</v>
      </c>
      <c r="X6">
        <v>7123981148227.8984</v>
      </c>
      <c r="Y6">
        <v>7162142471349.0186</v>
      </c>
      <c r="Z6">
        <v>7200111419488.6826</v>
      </c>
      <c r="AA6">
        <v>7236654744302.1426</v>
      </c>
      <c r="AB6">
        <v>7271344039151.3447</v>
      </c>
      <c r="AC6">
        <v>7304725512567.1533</v>
      </c>
      <c r="AD6">
        <v>7336584353507.6377</v>
      </c>
      <c r="AE6">
        <v>7366820881573.4697</v>
      </c>
      <c r="AF6">
        <v>7395185377882.9043</v>
      </c>
      <c r="AG6">
        <v>7421618843733.1768</v>
      </c>
      <c r="AH6">
        <v>7445933561567.5596</v>
      </c>
      <c r="AI6">
        <v>7468224415851.2773</v>
      </c>
      <c r="AJ6">
        <v>7488835499469.5146</v>
      </c>
      <c r="AK6">
        <v>7507637979543.5127</v>
      </c>
      <c r="AL6">
        <v>7523928831012.377</v>
      </c>
    </row>
    <row r="7" spans="1:38" x14ac:dyDescent="0.35">
      <c r="B7" t="s">
        <v>113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35">
      <c r="B8" t="s">
        <v>156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35">
      <c r="A9" s="34" t="s">
        <v>479</v>
      </c>
    </row>
    <row r="10" spans="1:38" x14ac:dyDescent="0.35">
      <c r="B10" t="s">
        <v>107</v>
      </c>
      <c r="D10" s="34">
        <v>2016</v>
      </c>
      <c r="E10" s="34">
        <v>2017</v>
      </c>
      <c r="F10" s="34">
        <v>2018</v>
      </c>
      <c r="G10" s="34">
        <v>2019</v>
      </c>
      <c r="H10" s="34">
        <v>2020</v>
      </c>
      <c r="I10" s="34">
        <v>2021</v>
      </c>
      <c r="J10" s="34">
        <v>2022</v>
      </c>
      <c r="K10" s="34">
        <v>2023</v>
      </c>
      <c r="L10" s="34">
        <v>2024</v>
      </c>
      <c r="M10" s="34">
        <v>2025</v>
      </c>
      <c r="N10" s="34">
        <v>2026</v>
      </c>
      <c r="O10" s="34">
        <v>2027</v>
      </c>
      <c r="P10" s="34">
        <v>2028</v>
      </c>
      <c r="Q10" s="34">
        <v>2029</v>
      </c>
      <c r="R10" s="34">
        <v>2030</v>
      </c>
      <c r="S10" s="34">
        <v>2031</v>
      </c>
      <c r="T10" s="34">
        <v>2032</v>
      </c>
      <c r="U10" s="34">
        <v>2033</v>
      </c>
      <c r="V10" s="34">
        <v>2034</v>
      </c>
      <c r="W10" s="34">
        <v>2035</v>
      </c>
      <c r="X10" s="34">
        <v>2036</v>
      </c>
      <c r="Y10" s="34">
        <v>2037</v>
      </c>
      <c r="Z10" s="34">
        <v>2038</v>
      </c>
      <c r="AA10" s="34">
        <v>2039</v>
      </c>
      <c r="AB10" s="34">
        <v>2040</v>
      </c>
      <c r="AC10" s="34">
        <v>2041</v>
      </c>
      <c r="AD10" s="34">
        <v>2042</v>
      </c>
      <c r="AE10" s="34">
        <v>2043</v>
      </c>
      <c r="AF10" s="34">
        <v>2044</v>
      </c>
      <c r="AG10" s="34">
        <v>2045</v>
      </c>
      <c r="AH10" s="34">
        <v>2046</v>
      </c>
      <c r="AI10" s="34">
        <v>2047</v>
      </c>
      <c r="AJ10" s="34">
        <v>2048</v>
      </c>
      <c r="AK10" s="34">
        <v>2049</v>
      </c>
      <c r="AL10" s="34">
        <v>2050</v>
      </c>
    </row>
    <row r="11" spans="1:38" x14ac:dyDescent="0.35">
      <c r="B11" t="s">
        <v>108</v>
      </c>
      <c r="D11">
        <f>D3/C3-1</f>
        <v>4.2289490291052001E-3</v>
      </c>
      <c r="E11">
        <f t="shared" ref="E11:AL11" si="0">E3/D3-1</f>
        <v>3.9001681277233136E-3</v>
      </c>
      <c r="F11">
        <f t="shared" si="0"/>
        <v>1.834620892132266E-3</v>
      </c>
      <c r="G11">
        <f t="shared" si="0"/>
        <v>3.6307019635108961E-3</v>
      </c>
      <c r="H11">
        <f t="shared" si="0"/>
        <v>3.3861379342690068E-3</v>
      </c>
      <c r="I11">
        <f t="shared" si="0"/>
        <v>3.2168606216647078E-3</v>
      </c>
      <c r="J11">
        <f t="shared" si="0"/>
        <v>3.0582148305660084E-3</v>
      </c>
      <c r="K11">
        <f t="shared" si="0"/>
        <v>3.904883273345483E-3</v>
      </c>
      <c r="L11">
        <f t="shared" si="0"/>
        <v>4.0387315810694879E-3</v>
      </c>
      <c r="M11">
        <f t="shared" si="0"/>
        <v>7.4028452881209628E-3</v>
      </c>
      <c r="N11">
        <f t="shared" si="0"/>
        <v>7.4046382200088079E-3</v>
      </c>
      <c r="O11">
        <f t="shared" si="0"/>
        <v>7.5722982648804837E-3</v>
      </c>
      <c r="P11">
        <f t="shared" si="0"/>
        <v>7.457926645580093E-3</v>
      </c>
      <c r="Q11">
        <f t="shared" si="0"/>
        <v>6.9954843478119422E-3</v>
      </c>
      <c r="R11">
        <f t="shared" si="0"/>
        <v>6.9489286878106071E-3</v>
      </c>
      <c r="S11">
        <f t="shared" si="0"/>
        <v>6.715192046402807E-3</v>
      </c>
      <c r="T11">
        <f t="shared" si="0"/>
        <v>7.2969746336866148E-3</v>
      </c>
      <c r="U11">
        <f t="shared" si="0"/>
        <v>7.5057133377891549E-3</v>
      </c>
      <c r="V11">
        <f t="shared" si="0"/>
        <v>6.8760402925454045E-3</v>
      </c>
      <c r="W11">
        <f t="shared" si="0"/>
        <v>6.6943260904941404E-3</v>
      </c>
      <c r="X11">
        <f t="shared" si="0"/>
        <v>6.0983329698183208E-3</v>
      </c>
      <c r="Y11">
        <f t="shared" si="0"/>
        <v>6.0232467079028851E-3</v>
      </c>
      <c r="Z11">
        <f t="shared" si="0"/>
        <v>5.916676704766477E-3</v>
      </c>
      <c r="AA11">
        <f t="shared" si="0"/>
        <v>5.6766824026790452E-3</v>
      </c>
      <c r="AB11">
        <f t="shared" si="0"/>
        <v>5.4109945476950028E-3</v>
      </c>
      <c r="AC11">
        <f t="shared" si="0"/>
        <v>5.2116107178121762E-3</v>
      </c>
      <c r="AD11">
        <f t="shared" si="0"/>
        <v>5.0049973877406284E-3</v>
      </c>
      <c r="AE11">
        <f t="shared" si="0"/>
        <v>4.7964232478487911E-3</v>
      </c>
      <c r="AF11">
        <f t="shared" si="0"/>
        <v>4.5577557144527159E-3</v>
      </c>
      <c r="AG11">
        <f t="shared" si="0"/>
        <v>4.3196975837895835E-3</v>
      </c>
      <c r="AH11">
        <f t="shared" si="0"/>
        <v>4.0637392471207789E-3</v>
      </c>
      <c r="AI11">
        <f t="shared" si="0"/>
        <v>3.8232207480870528E-3</v>
      </c>
      <c r="AJ11">
        <f t="shared" si="0"/>
        <v>3.6347135256351581E-3</v>
      </c>
      <c r="AK11">
        <f t="shared" si="0"/>
        <v>3.429636949665138E-3</v>
      </c>
      <c r="AL11">
        <f t="shared" si="0"/>
        <v>3.1327012386312969E-3</v>
      </c>
    </row>
    <row r="12" spans="1:38" x14ac:dyDescent="0.35">
      <c r="B12" t="s">
        <v>109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35">
      <c r="B13" t="s">
        <v>110</v>
      </c>
      <c r="D13">
        <f t="shared" ref="D13:S14" si="1">D5/C5-1</f>
        <v>7.179611494484428E-3</v>
      </c>
      <c r="E13">
        <f t="shared" ref="E13:AL13" si="2">E6/D6-1</f>
        <v>2.0460160940050098E-3</v>
      </c>
      <c r="F13">
        <f t="shared" si="2"/>
        <v>-7.4563943518457521E-6</v>
      </c>
      <c r="G13">
        <f t="shared" si="2"/>
        <v>1.528428559622208E-3</v>
      </c>
      <c r="H13">
        <f t="shared" si="2"/>
        <v>1.113279973844028E-3</v>
      </c>
      <c r="I13">
        <f t="shared" si="2"/>
        <v>7.5176411919897212E-4</v>
      </c>
      <c r="J13">
        <f t="shared" si="2"/>
        <v>4.1173911993608314E-4</v>
      </c>
      <c r="K13">
        <f t="shared" si="2"/>
        <v>1.0668739256474158E-3</v>
      </c>
      <c r="L13">
        <f t="shared" si="2"/>
        <v>1.1095459907926042E-3</v>
      </c>
      <c r="M13">
        <f t="shared" si="2"/>
        <v>4.4566379529582534E-3</v>
      </c>
      <c r="N13">
        <f t="shared" si="2"/>
        <v>4.5327942521502518E-3</v>
      </c>
      <c r="O13">
        <f t="shared" si="2"/>
        <v>4.841082183586698E-3</v>
      </c>
      <c r="P13">
        <f t="shared" si="2"/>
        <v>4.9493221197001169E-3</v>
      </c>
      <c r="Q13">
        <f t="shared" si="2"/>
        <v>4.7625431017292996E-3</v>
      </c>
      <c r="R13">
        <f t="shared" si="2"/>
        <v>4.9851526611566221E-3</v>
      </c>
      <c r="S13">
        <f t="shared" si="2"/>
        <v>5.0365357935531208E-3</v>
      </c>
      <c r="T13">
        <f t="shared" si="2"/>
        <v>5.8338829131219239E-3</v>
      </c>
      <c r="U13">
        <f t="shared" si="2"/>
        <v>6.2799629179153271E-3</v>
      </c>
      <c r="V13">
        <f t="shared" si="2"/>
        <v>5.8632675209322471E-3</v>
      </c>
      <c r="W13">
        <f t="shared" si="2"/>
        <v>5.8242048910817079E-3</v>
      </c>
      <c r="X13">
        <f t="shared" si="2"/>
        <v>5.3723988059797279E-3</v>
      </c>
      <c r="Y13">
        <f t="shared" si="2"/>
        <v>5.3567411714183777E-3</v>
      </c>
      <c r="Z13">
        <f t="shared" si="2"/>
        <v>5.3013394094787447E-3</v>
      </c>
      <c r="AA13">
        <f t="shared" si="2"/>
        <v>5.0753832384520248E-3</v>
      </c>
      <c r="AB13">
        <f t="shared" si="2"/>
        <v>4.7935539382357728E-3</v>
      </c>
      <c r="AC13">
        <f t="shared" si="2"/>
        <v>4.590825745016458E-3</v>
      </c>
      <c r="AD13">
        <f t="shared" si="2"/>
        <v>4.3614015181916432E-3</v>
      </c>
      <c r="AE13">
        <f t="shared" si="2"/>
        <v>4.1213358436171799E-3</v>
      </c>
      <c r="AF13">
        <f t="shared" si="2"/>
        <v>3.8503035115706741E-3</v>
      </c>
      <c r="AG13">
        <f t="shared" si="2"/>
        <v>3.5744155825123691E-3</v>
      </c>
      <c r="AH13">
        <f t="shared" si="2"/>
        <v>3.2762013714722205E-3</v>
      </c>
      <c r="AI13">
        <f t="shared" si="2"/>
        <v>2.9936950282194452E-3</v>
      </c>
      <c r="AJ13">
        <f t="shared" si="2"/>
        <v>2.7598372076889088E-3</v>
      </c>
      <c r="AK13">
        <f t="shared" si="2"/>
        <v>2.5107348232351612E-3</v>
      </c>
      <c r="AL13">
        <f t="shared" si="2"/>
        <v>2.1699037051670089E-3</v>
      </c>
    </row>
    <row r="14" spans="1:38" x14ac:dyDescent="0.35">
      <c r="B14" t="s">
        <v>111</v>
      </c>
      <c r="D14">
        <f t="shared" si="1"/>
        <v>2.4109966012124673E-3</v>
      </c>
      <c r="E14">
        <f t="shared" si="1"/>
        <v>2.0460160940050098E-3</v>
      </c>
      <c r="F14">
        <f t="shared" si="1"/>
        <v>-7.4563943518457521E-6</v>
      </c>
      <c r="G14">
        <f t="shared" si="1"/>
        <v>1.528428559622208E-3</v>
      </c>
      <c r="H14">
        <f t="shared" si="1"/>
        <v>1.113279973844028E-3</v>
      </c>
      <c r="I14">
        <f t="shared" si="1"/>
        <v>7.5176411919897212E-4</v>
      </c>
      <c r="J14">
        <f t="shared" si="1"/>
        <v>4.1173911993608314E-4</v>
      </c>
      <c r="K14">
        <f t="shared" si="1"/>
        <v>1.0668739256474158E-3</v>
      </c>
      <c r="L14">
        <f t="shared" si="1"/>
        <v>1.1095459907926042E-3</v>
      </c>
      <c r="M14">
        <f t="shared" si="1"/>
        <v>4.4566379529582534E-3</v>
      </c>
      <c r="N14">
        <f t="shared" si="1"/>
        <v>4.5327942521502518E-3</v>
      </c>
      <c r="O14">
        <f t="shared" si="1"/>
        <v>4.841082183586698E-3</v>
      </c>
      <c r="P14">
        <f t="shared" si="1"/>
        <v>4.9493221197001169E-3</v>
      </c>
      <c r="Q14">
        <f t="shared" si="1"/>
        <v>4.7625431017292996E-3</v>
      </c>
      <c r="R14">
        <f t="shared" si="1"/>
        <v>4.9851526611566221E-3</v>
      </c>
      <c r="S14">
        <f t="shared" si="1"/>
        <v>5.0365357935531208E-3</v>
      </c>
      <c r="T14">
        <f t="shared" ref="T14:AL14" si="3">T6/S6-1</f>
        <v>5.8338829131219239E-3</v>
      </c>
      <c r="U14">
        <f t="shared" si="3"/>
        <v>6.2799629179153271E-3</v>
      </c>
      <c r="V14">
        <f t="shared" si="3"/>
        <v>5.8632675209322471E-3</v>
      </c>
      <c r="W14">
        <f t="shared" si="3"/>
        <v>5.8242048910817079E-3</v>
      </c>
      <c r="X14">
        <f t="shared" si="3"/>
        <v>5.3723988059797279E-3</v>
      </c>
      <c r="Y14">
        <f t="shared" si="3"/>
        <v>5.3567411714183777E-3</v>
      </c>
      <c r="Z14">
        <f t="shared" si="3"/>
        <v>5.3013394094787447E-3</v>
      </c>
      <c r="AA14">
        <f t="shared" si="3"/>
        <v>5.0753832384520248E-3</v>
      </c>
      <c r="AB14">
        <f t="shared" si="3"/>
        <v>4.7935539382357728E-3</v>
      </c>
      <c r="AC14">
        <f t="shared" si="3"/>
        <v>4.590825745016458E-3</v>
      </c>
      <c r="AD14">
        <f t="shared" si="3"/>
        <v>4.3614015181916432E-3</v>
      </c>
      <c r="AE14">
        <f t="shared" si="3"/>
        <v>4.1213358436171799E-3</v>
      </c>
      <c r="AF14">
        <f t="shared" si="3"/>
        <v>3.8503035115706741E-3</v>
      </c>
      <c r="AG14">
        <f t="shared" si="3"/>
        <v>3.5744155825123691E-3</v>
      </c>
      <c r="AH14">
        <f t="shared" si="3"/>
        <v>3.2762013714722205E-3</v>
      </c>
      <c r="AI14">
        <f t="shared" si="3"/>
        <v>2.9936950282194452E-3</v>
      </c>
      <c r="AJ14">
        <f t="shared" si="3"/>
        <v>2.7598372076889088E-3</v>
      </c>
      <c r="AK14">
        <f t="shared" si="3"/>
        <v>2.5107348232351612E-3</v>
      </c>
      <c r="AL14">
        <f t="shared" si="3"/>
        <v>2.1699037051670089E-3</v>
      </c>
    </row>
    <row r="15" spans="1:38" x14ac:dyDescent="0.35">
      <c r="B15" t="s">
        <v>113</v>
      </c>
    </row>
    <row r="16" spans="1:38" x14ac:dyDescent="0.35">
      <c r="B16" t="s">
        <v>156</v>
      </c>
    </row>
    <row r="17" spans="1:38" s="49" customFormat="1" x14ac:dyDescent="0.35">
      <c r="A17" s="49" t="s">
        <v>476</v>
      </c>
    </row>
    <row r="18" spans="1:38" s="49" customFormat="1" x14ac:dyDescent="0.35">
      <c r="B18" s="49" t="s">
        <v>107</v>
      </c>
      <c r="C18" s="49">
        <v>2015</v>
      </c>
      <c r="D18" s="49">
        <v>2016</v>
      </c>
      <c r="E18" s="49">
        <v>2017</v>
      </c>
      <c r="F18" s="49">
        <v>2018</v>
      </c>
      <c r="G18" s="49">
        <v>2019</v>
      </c>
      <c r="H18" s="49">
        <v>2020</v>
      </c>
      <c r="I18" s="49">
        <v>2021</v>
      </c>
      <c r="J18" s="49">
        <v>2022</v>
      </c>
      <c r="K18" s="49">
        <v>2023</v>
      </c>
      <c r="L18" s="49">
        <v>2024</v>
      </c>
      <c r="M18" s="49">
        <v>2025</v>
      </c>
      <c r="N18" s="49">
        <v>2026</v>
      </c>
      <c r="O18" s="49">
        <v>2027</v>
      </c>
      <c r="P18" s="49">
        <v>2028</v>
      </c>
      <c r="Q18" s="49">
        <v>2029</v>
      </c>
      <c r="R18" s="49">
        <v>2030</v>
      </c>
      <c r="S18" s="49">
        <v>2031</v>
      </c>
      <c r="T18" s="49">
        <v>2032</v>
      </c>
      <c r="U18" s="49">
        <v>2033</v>
      </c>
      <c r="V18" s="49">
        <v>2034</v>
      </c>
      <c r="W18" s="49">
        <v>2035</v>
      </c>
      <c r="X18" s="49">
        <v>2036</v>
      </c>
      <c r="Y18" s="49">
        <v>2037</v>
      </c>
      <c r="Z18" s="49">
        <v>2038</v>
      </c>
      <c r="AA18" s="49">
        <v>2039</v>
      </c>
      <c r="AB18" s="49">
        <v>2040</v>
      </c>
      <c r="AC18" s="49">
        <v>2041</v>
      </c>
      <c r="AD18" s="49">
        <v>2042</v>
      </c>
      <c r="AE18" s="49">
        <v>2043</v>
      </c>
      <c r="AF18" s="49">
        <v>2044</v>
      </c>
      <c r="AG18" s="49">
        <v>2045</v>
      </c>
      <c r="AH18" s="49">
        <v>2046</v>
      </c>
      <c r="AI18" s="49">
        <v>2047</v>
      </c>
      <c r="AJ18" s="49">
        <v>2048</v>
      </c>
      <c r="AK18" s="49">
        <v>2049</v>
      </c>
      <c r="AL18" s="49">
        <v>2050</v>
      </c>
    </row>
    <row r="19" spans="1:38" x14ac:dyDescent="0.35">
      <c r="B19" t="s">
        <v>108</v>
      </c>
      <c r="C19">
        <v>23738659951984.574</v>
      </c>
      <c r="D19">
        <v>23649094146340.344</v>
      </c>
      <c r="E19">
        <v>23562496168013.422</v>
      </c>
      <c r="F19">
        <v>23438017021390.824</v>
      </c>
      <c r="G19">
        <v>23366509665656.09</v>
      </c>
      <c r="H19">
        <v>23303568384590.273</v>
      </c>
      <c r="I19">
        <v>23249666423634.625</v>
      </c>
      <c r="J19">
        <v>23202929615035.918</v>
      </c>
      <c r="K19">
        <v>23180239193600.887</v>
      </c>
      <c r="L19">
        <v>23160806512893.121</v>
      </c>
      <c r="M19">
        <v>23233905687604.391</v>
      </c>
      <c r="N19">
        <v>23293424018837.777</v>
      </c>
      <c r="O19">
        <v>23333762189032.961</v>
      </c>
      <c r="P19">
        <v>23341048433242.355</v>
      </c>
      <c r="Q19">
        <v>23305239170310.613</v>
      </c>
      <c r="R19">
        <v>23224197783847.684</v>
      </c>
      <c r="S19">
        <v>23092278655852.844</v>
      </c>
      <c r="T19">
        <v>22916320007124.559</v>
      </c>
      <c r="U19">
        <v>22692630774789.336</v>
      </c>
      <c r="V19">
        <v>22419407246271.906</v>
      </c>
      <c r="W19">
        <v>22108514562912.309</v>
      </c>
      <c r="X19">
        <v>21765918005699.938</v>
      </c>
      <c r="Y19">
        <v>21404434955140.93</v>
      </c>
      <c r="Z19">
        <v>21035036770237.453</v>
      </c>
      <c r="AA19">
        <v>20665533359695.32</v>
      </c>
      <c r="AB19">
        <v>20303993468487.027</v>
      </c>
      <c r="AC19">
        <v>19957338728264.629</v>
      </c>
      <c r="AD19">
        <v>19631087098252.172</v>
      </c>
      <c r="AE19">
        <v>19328412956056.578</v>
      </c>
      <c r="AF19">
        <v>19051769519367.66</v>
      </c>
      <c r="AG19">
        <v>18802203706693.406</v>
      </c>
      <c r="AH19">
        <v>18580697275312.641</v>
      </c>
      <c r="AI19">
        <v>18387017498894.398</v>
      </c>
      <c r="AJ19">
        <v>18220554729680.949</v>
      </c>
      <c r="AK19">
        <v>18079868731482.164</v>
      </c>
      <c r="AL19">
        <v>17962544585211.934</v>
      </c>
    </row>
    <row r="20" spans="1:38" x14ac:dyDescent="0.35">
      <c r="B20" t="s">
        <v>109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35">
      <c r="B21" t="s">
        <v>110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35">
      <c r="B22" t="s">
        <v>111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35">
      <c r="B23" t="s">
        <v>113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35">
      <c r="B24" t="s">
        <v>156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6" spans="1:38" x14ac:dyDescent="0.35">
      <c r="A26" s="49" t="s">
        <v>479</v>
      </c>
      <c r="D26" s="49">
        <v>2016</v>
      </c>
      <c r="E26" s="49">
        <v>2017</v>
      </c>
      <c r="F26" s="49">
        <v>2018</v>
      </c>
      <c r="G26" s="49">
        <v>2019</v>
      </c>
      <c r="H26" s="49">
        <v>2020</v>
      </c>
      <c r="I26" s="49">
        <v>2021</v>
      </c>
      <c r="J26" s="49">
        <v>2022</v>
      </c>
      <c r="K26" s="49">
        <v>2023</v>
      </c>
      <c r="L26" s="49">
        <v>2024</v>
      </c>
      <c r="M26" s="49">
        <v>2025</v>
      </c>
      <c r="N26" s="49">
        <v>2026</v>
      </c>
      <c r="O26" s="49">
        <v>2027</v>
      </c>
      <c r="P26" s="49">
        <v>2028</v>
      </c>
      <c r="Q26" s="49">
        <v>2029</v>
      </c>
      <c r="R26" s="49">
        <v>2030</v>
      </c>
      <c r="S26" s="49">
        <v>2031</v>
      </c>
      <c r="T26" s="49">
        <v>2032</v>
      </c>
      <c r="U26" s="49">
        <v>2033</v>
      </c>
      <c r="V26" s="49">
        <v>2034</v>
      </c>
      <c r="W26" s="49">
        <v>2035</v>
      </c>
      <c r="X26" s="49">
        <v>2036</v>
      </c>
      <c r="Y26" s="49">
        <v>2037</v>
      </c>
      <c r="Z26" s="49">
        <v>2038</v>
      </c>
      <c r="AA26" s="49">
        <v>2039</v>
      </c>
      <c r="AB26" s="49">
        <v>2040</v>
      </c>
      <c r="AC26" s="49">
        <v>2041</v>
      </c>
      <c r="AD26" s="49">
        <v>2042</v>
      </c>
      <c r="AE26" s="49">
        <v>2043</v>
      </c>
      <c r="AF26" s="49">
        <v>2044</v>
      </c>
      <c r="AG26" s="49">
        <v>2045</v>
      </c>
      <c r="AH26" s="49">
        <v>2046</v>
      </c>
      <c r="AI26" s="49">
        <v>2047</v>
      </c>
      <c r="AJ26" s="49">
        <v>2048</v>
      </c>
      <c r="AK26" s="49">
        <v>2049</v>
      </c>
      <c r="AL26" s="49">
        <v>2050</v>
      </c>
    </row>
    <row r="27" spans="1:38" x14ac:dyDescent="0.35">
      <c r="B27" t="s">
        <v>108</v>
      </c>
      <c r="D27">
        <f t="shared" ref="D27:AL27" si="4">D19/C19-1</f>
        <v>-3.7729933292525164E-3</v>
      </c>
      <c r="E27">
        <f t="shared" si="4"/>
        <v>-3.6617883877942958E-3</v>
      </c>
      <c r="F27">
        <f t="shared" si="4"/>
        <v>-5.2829354638401771E-3</v>
      </c>
      <c r="G27">
        <f t="shared" si="4"/>
        <v>-3.0509132094866942E-3</v>
      </c>
      <c r="H27">
        <f t="shared" si="4"/>
        <v>-2.6936535223455182E-3</v>
      </c>
      <c r="I27">
        <f t="shared" si="4"/>
        <v>-2.3130346419946157E-3</v>
      </c>
      <c r="J27">
        <f t="shared" si="4"/>
        <v>-2.0102141573608012E-3</v>
      </c>
      <c r="K27">
        <f t="shared" si="4"/>
        <v>-9.7791191937790511E-4</v>
      </c>
      <c r="L27">
        <f t="shared" si="4"/>
        <v>-8.3832960244556443E-4</v>
      </c>
      <c r="M27">
        <f t="shared" si="4"/>
        <v>3.1561584295682898E-3</v>
      </c>
      <c r="N27">
        <f t="shared" si="4"/>
        <v>2.5617015078589489E-3</v>
      </c>
      <c r="O27">
        <f t="shared" si="4"/>
        <v>1.7317406905297261E-3</v>
      </c>
      <c r="P27">
        <f t="shared" si="4"/>
        <v>3.1226186974775416E-4</v>
      </c>
      <c r="Q27">
        <f t="shared" si="4"/>
        <v>-1.5341754263592522E-3</v>
      </c>
      <c r="R27">
        <f t="shared" si="4"/>
        <v>-3.4773891772014176E-3</v>
      </c>
      <c r="S27">
        <f t="shared" si="4"/>
        <v>-5.6802447698145464E-3</v>
      </c>
      <c r="T27">
        <f t="shared" si="4"/>
        <v>-7.6198044961529598E-3</v>
      </c>
      <c r="U27">
        <f t="shared" si="4"/>
        <v>-9.7611323399952044E-3</v>
      </c>
      <c r="V27">
        <f t="shared" si="4"/>
        <v>-1.2040187461251572E-2</v>
      </c>
      <c r="W27">
        <f t="shared" si="4"/>
        <v>-1.386712324480821E-2</v>
      </c>
      <c r="X27">
        <f t="shared" si="4"/>
        <v>-1.5496136397471383E-2</v>
      </c>
      <c r="Y27">
        <f t="shared" si="4"/>
        <v>-1.6607755779670996E-2</v>
      </c>
      <c r="Z27">
        <f t="shared" si="4"/>
        <v>-1.7258020857717327E-2</v>
      </c>
      <c r="AA27">
        <f t="shared" si="4"/>
        <v>-1.7566092922877363E-2</v>
      </c>
      <c r="AB27">
        <f t="shared" si="4"/>
        <v>-1.7494825074944154E-2</v>
      </c>
      <c r="AC27">
        <f t="shared" si="4"/>
        <v>-1.7073229498444586E-2</v>
      </c>
      <c r="AD27">
        <f t="shared" si="4"/>
        <v>-1.634745165448348E-2</v>
      </c>
      <c r="AE27">
        <f t="shared" si="4"/>
        <v>-1.541810398378507E-2</v>
      </c>
      <c r="AF27">
        <f t="shared" si="4"/>
        <v>-1.431278591356E-2</v>
      </c>
      <c r="AG27">
        <f t="shared" si="4"/>
        <v>-1.3099350819909428E-2</v>
      </c>
      <c r="AH27">
        <f t="shared" si="4"/>
        <v>-1.1780876052412514E-2</v>
      </c>
      <c r="AI27">
        <f t="shared" si="4"/>
        <v>-1.0423708731080561E-2</v>
      </c>
      <c r="AJ27">
        <f t="shared" si="4"/>
        <v>-9.0532773585199067E-3</v>
      </c>
      <c r="AK27">
        <f t="shared" si="4"/>
        <v>-7.7212796364323211E-3</v>
      </c>
      <c r="AL27">
        <f t="shared" si="4"/>
        <v>-6.4892144966702814E-3</v>
      </c>
    </row>
    <row r="28" spans="1:38" x14ac:dyDescent="0.35">
      <c r="B28" t="s">
        <v>109</v>
      </c>
    </row>
    <row r="29" spans="1:38" x14ac:dyDescent="0.35">
      <c r="B29" t="s">
        <v>110</v>
      </c>
    </row>
    <row r="30" spans="1:38" x14ac:dyDescent="0.35">
      <c r="B30" t="s">
        <v>111</v>
      </c>
    </row>
    <row r="31" spans="1:38" x14ac:dyDescent="0.35">
      <c r="B31" t="s">
        <v>113</v>
      </c>
    </row>
    <row r="32" spans="1:38" x14ac:dyDescent="0.35">
      <c r="B32" t="s">
        <v>156</v>
      </c>
    </row>
    <row r="33" spans="1:38" s="50" customFormat="1" x14ac:dyDescent="0.35">
      <c r="A33" s="50" t="s">
        <v>478</v>
      </c>
    </row>
    <row r="34" spans="1:38" s="50" customFormat="1" x14ac:dyDescent="0.35">
      <c r="B34" s="50" t="s">
        <v>107</v>
      </c>
      <c r="C34" s="50">
        <v>2015</v>
      </c>
      <c r="D34" s="50">
        <v>2016</v>
      </c>
      <c r="E34" s="50">
        <v>2017</v>
      </c>
      <c r="F34" s="50">
        <v>2018</v>
      </c>
      <c r="G34" s="50">
        <v>2019</v>
      </c>
      <c r="H34" s="50">
        <v>2020</v>
      </c>
      <c r="I34" s="50">
        <v>2021</v>
      </c>
      <c r="J34" s="50">
        <v>2022</v>
      </c>
      <c r="K34" s="50">
        <v>2023</v>
      </c>
      <c r="L34" s="50">
        <v>2024</v>
      </c>
      <c r="M34" s="50">
        <v>2025</v>
      </c>
      <c r="N34" s="50">
        <v>2026</v>
      </c>
      <c r="O34" s="50">
        <v>2027</v>
      </c>
      <c r="P34" s="50">
        <v>2028</v>
      </c>
      <c r="Q34" s="50">
        <v>2029</v>
      </c>
      <c r="R34" s="50">
        <v>2030</v>
      </c>
      <c r="S34" s="50">
        <v>2031</v>
      </c>
      <c r="T34" s="50">
        <v>2032</v>
      </c>
      <c r="U34" s="50">
        <v>2033</v>
      </c>
      <c r="V34" s="50">
        <v>2034</v>
      </c>
      <c r="W34" s="50">
        <v>2035</v>
      </c>
      <c r="X34" s="50">
        <v>2036</v>
      </c>
      <c r="Y34" s="50">
        <v>2037</v>
      </c>
      <c r="Z34" s="50">
        <v>2038</v>
      </c>
      <c r="AA34" s="50">
        <v>2039</v>
      </c>
      <c r="AB34" s="50">
        <v>2040</v>
      </c>
      <c r="AC34" s="50">
        <v>2041</v>
      </c>
      <c r="AD34" s="50">
        <v>2042</v>
      </c>
      <c r="AE34" s="50">
        <v>2043</v>
      </c>
      <c r="AF34" s="50">
        <v>2044</v>
      </c>
      <c r="AG34" s="50">
        <v>2045</v>
      </c>
      <c r="AH34" s="50">
        <v>2046</v>
      </c>
      <c r="AI34" s="50">
        <v>2047</v>
      </c>
      <c r="AJ34" s="50">
        <v>2048</v>
      </c>
      <c r="AK34" s="50">
        <v>2049</v>
      </c>
      <c r="AL34" s="50">
        <v>2050</v>
      </c>
    </row>
    <row r="35" spans="1:38" x14ac:dyDescent="0.35">
      <c r="B35" t="s">
        <v>108</v>
      </c>
      <c r="C35">
        <v>103442766882972.83</v>
      </c>
      <c r="D35">
        <v>103134534234374.39</v>
      </c>
      <c r="E35">
        <v>102785766103013.44</v>
      </c>
      <c r="F35">
        <v>102221711182826.47</v>
      </c>
      <c r="G35">
        <v>101785198870130.2</v>
      </c>
      <c r="H35">
        <v>101259733895886.22</v>
      </c>
      <c r="I35">
        <v>100744545038164.3</v>
      </c>
      <c r="J35">
        <v>100154668534369.66</v>
      </c>
      <c r="K35">
        <v>99607972595498.828</v>
      </c>
      <c r="L35">
        <v>99057434994499.063</v>
      </c>
      <c r="M35">
        <v>98496717318017.484</v>
      </c>
      <c r="N35">
        <v>97922124367440.031</v>
      </c>
      <c r="O35">
        <v>97347134912084.609</v>
      </c>
      <c r="P35">
        <v>96762888170817.719</v>
      </c>
      <c r="Q35">
        <v>96154551898501.906</v>
      </c>
      <c r="R35">
        <v>95558976509932.625</v>
      </c>
      <c r="S35">
        <v>94975326586574.281</v>
      </c>
      <c r="T35">
        <v>94461990196136.844</v>
      </c>
      <c r="U35">
        <v>94012907166658.656</v>
      </c>
      <c r="V35">
        <v>93570857259797.875</v>
      </c>
      <c r="W35">
        <v>93163681627455.672</v>
      </c>
      <c r="X35">
        <v>92774535882535.969</v>
      </c>
      <c r="Y35">
        <v>92430354178227.359</v>
      </c>
      <c r="Z35">
        <v>92138591724238.016</v>
      </c>
      <c r="AA35">
        <v>91881324599694.781</v>
      </c>
      <c r="AB35">
        <v>91653564651612.469</v>
      </c>
      <c r="AC35">
        <v>91471227804795.984</v>
      </c>
      <c r="AD35">
        <v>91329742431023.031</v>
      </c>
      <c r="AE35">
        <v>91228957590854.547</v>
      </c>
      <c r="AF35">
        <v>91168226308474.719</v>
      </c>
      <c r="AG35">
        <v>91144297964122.984</v>
      </c>
      <c r="AH35">
        <v>91152957851169.469</v>
      </c>
      <c r="AI35">
        <v>91193877099613.281</v>
      </c>
      <c r="AJ35">
        <v>91265999230533.391</v>
      </c>
      <c r="AK35">
        <v>91364858694274.156</v>
      </c>
      <c r="AL35">
        <v>91479085382622.578</v>
      </c>
    </row>
    <row r="36" spans="1:38" x14ac:dyDescent="0.35">
      <c r="B36" t="s">
        <v>109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35">
      <c r="B37" t="s">
        <v>110</v>
      </c>
      <c r="C37">
        <v>303233377241974.13</v>
      </c>
      <c r="D37">
        <v>298392657455710.63</v>
      </c>
      <c r="E37">
        <v>293376473871309.81</v>
      </c>
      <c r="F37">
        <v>287641484988390.56</v>
      </c>
      <c r="G37">
        <v>282240305883780.81</v>
      </c>
      <c r="H37">
        <v>276356909543242.16</v>
      </c>
      <c r="I37">
        <v>273579182373931.19</v>
      </c>
      <c r="J37">
        <v>270287688122461</v>
      </c>
      <c r="K37">
        <v>267005545434530.38</v>
      </c>
      <c r="L37">
        <v>263787380801222.31</v>
      </c>
      <c r="M37">
        <v>260712435881702.88</v>
      </c>
      <c r="N37">
        <v>257812864668072.5</v>
      </c>
      <c r="O37">
        <v>255132256893580.66</v>
      </c>
      <c r="P37">
        <v>252636136640173.81</v>
      </c>
      <c r="Q37">
        <v>250261444555889.09</v>
      </c>
      <c r="R37">
        <v>248082953290245.78</v>
      </c>
      <c r="S37">
        <v>246076938951232.81</v>
      </c>
      <c r="T37">
        <v>244389960040904.84</v>
      </c>
      <c r="U37">
        <v>242995690385742.75</v>
      </c>
      <c r="V37">
        <v>241729534664004.34</v>
      </c>
      <c r="W37">
        <v>240665316395902.47</v>
      </c>
      <c r="X37">
        <v>239749892554835.53</v>
      </c>
      <c r="Y37">
        <v>239049572490120.63</v>
      </c>
      <c r="Z37">
        <v>238570484280091.25</v>
      </c>
      <c r="AA37">
        <v>238243943745177</v>
      </c>
      <c r="AB37">
        <v>238032365205078.31</v>
      </c>
      <c r="AC37">
        <v>237954979122291.06</v>
      </c>
      <c r="AD37">
        <v>237974223158144.88</v>
      </c>
      <c r="AE37">
        <v>238067249828898.91</v>
      </c>
      <c r="AF37">
        <v>238213506415004</v>
      </c>
      <c r="AG37">
        <v>238390457622889.91</v>
      </c>
      <c r="AH37">
        <v>238578245390894.63</v>
      </c>
      <c r="AI37">
        <v>238773191205211.34</v>
      </c>
      <c r="AJ37">
        <v>238973662988280.28</v>
      </c>
      <c r="AK37">
        <v>239172426710947.63</v>
      </c>
      <c r="AL37">
        <v>239345403184498.78</v>
      </c>
    </row>
    <row r="38" spans="1:38" x14ac:dyDescent="0.35">
      <c r="B38" t="s">
        <v>111</v>
      </c>
      <c r="C38">
        <v>23372366609859.703</v>
      </c>
      <c r="D38">
        <v>22883321050676.137</v>
      </c>
      <c r="E38">
        <v>22382887848252.586</v>
      </c>
      <c r="F38">
        <v>21833932526593.617</v>
      </c>
      <c r="G38">
        <v>21324042964632.922</v>
      </c>
      <c r="H38">
        <v>20798703097172.484</v>
      </c>
      <c r="I38">
        <v>20602767777513.973</v>
      </c>
      <c r="J38">
        <v>20384937910299.137</v>
      </c>
      <c r="K38">
        <v>20176200937559.051</v>
      </c>
      <c r="L38">
        <v>19975326129063.984</v>
      </c>
      <c r="M38">
        <v>19785888398074.34</v>
      </c>
      <c r="N38">
        <v>19609286410956.094</v>
      </c>
      <c r="O38">
        <v>19448303752407.543</v>
      </c>
      <c r="P38">
        <v>19300049482708.203</v>
      </c>
      <c r="Q38">
        <v>19159621332388.316</v>
      </c>
      <c r="R38">
        <v>19032784701686.449</v>
      </c>
      <c r="S38">
        <v>18918036417858.031</v>
      </c>
      <c r="T38">
        <v>18827172959458.512</v>
      </c>
      <c r="U38">
        <v>18758836092590.457</v>
      </c>
      <c r="V38">
        <v>18701439981295.008</v>
      </c>
      <c r="W38">
        <v>18661178819952.762</v>
      </c>
      <c r="X38">
        <v>18634404742166.402</v>
      </c>
      <c r="Y38">
        <v>18626349287757.715</v>
      </c>
      <c r="Z38">
        <v>18637312566243.711</v>
      </c>
      <c r="AA38">
        <v>18661792212030.508</v>
      </c>
      <c r="AB38">
        <v>18696453020702.676</v>
      </c>
      <c r="AC38">
        <v>18742182946691.449</v>
      </c>
      <c r="AD38">
        <v>18795610935570.934</v>
      </c>
      <c r="AE38">
        <v>18854542974321.449</v>
      </c>
      <c r="AF38">
        <v>18917068061994.395</v>
      </c>
      <c r="AG38">
        <v>18981225051422.863</v>
      </c>
      <c r="AH38">
        <v>19045357637375.227</v>
      </c>
      <c r="AI38">
        <v>19109117609562.441</v>
      </c>
      <c r="AJ38">
        <v>19172349082589.176</v>
      </c>
      <c r="AK38">
        <v>19234506503995.566</v>
      </c>
      <c r="AL38">
        <v>19293793739922.957</v>
      </c>
    </row>
    <row r="39" spans="1:38" x14ac:dyDescent="0.35">
      <c r="B39" t="s">
        <v>113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35">
      <c r="B40" t="s">
        <v>156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2" spans="1:38" x14ac:dyDescent="0.35">
      <c r="A42" s="50" t="s">
        <v>479</v>
      </c>
      <c r="C42" s="50">
        <v>2015</v>
      </c>
      <c r="D42" s="50">
        <v>2016</v>
      </c>
      <c r="E42" s="50">
        <v>2017</v>
      </c>
      <c r="F42" s="50">
        <v>2018</v>
      </c>
      <c r="G42" s="50">
        <v>2019</v>
      </c>
      <c r="H42" s="50">
        <v>2020</v>
      </c>
      <c r="I42" s="50">
        <v>2021</v>
      </c>
      <c r="J42" s="50">
        <v>2022</v>
      </c>
      <c r="K42" s="50">
        <v>2023</v>
      </c>
      <c r="L42" s="50">
        <v>2024</v>
      </c>
      <c r="M42" s="50">
        <v>2025</v>
      </c>
      <c r="N42" s="50">
        <v>2026</v>
      </c>
      <c r="O42" s="50">
        <v>2027</v>
      </c>
      <c r="P42" s="50">
        <v>2028</v>
      </c>
      <c r="Q42" s="50">
        <v>2029</v>
      </c>
      <c r="R42" s="50">
        <v>2030</v>
      </c>
      <c r="S42" s="50">
        <v>2031</v>
      </c>
      <c r="T42" s="50">
        <v>2032</v>
      </c>
      <c r="U42" s="50">
        <v>2033</v>
      </c>
      <c r="V42" s="50">
        <v>2034</v>
      </c>
      <c r="W42" s="50">
        <v>2035</v>
      </c>
      <c r="X42" s="50">
        <v>2036</v>
      </c>
      <c r="Y42" s="50">
        <v>2037</v>
      </c>
      <c r="Z42" s="50">
        <v>2038</v>
      </c>
      <c r="AA42" s="50">
        <v>2039</v>
      </c>
      <c r="AB42" s="50">
        <v>2040</v>
      </c>
      <c r="AC42" s="50">
        <v>2041</v>
      </c>
      <c r="AD42" s="50">
        <v>2042</v>
      </c>
      <c r="AE42" s="50">
        <v>2043</v>
      </c>
      <c r="AF42" s="50">
        <v>2044</v>
      </c>
      <c r="AG42" s="50">
        <v>2045</v>
      </c>
      <c r="AH42" s="50">
        <v>2046</v>
      </c>
      <c r="AI42" s="50">
        <v>2047</v>
      </c>
      <c r="AJ42" s="50">
        <v>2048</v>
      </c>
      <c r="AK42" s="50">
        <v>2049</v>
      </c>
      <c r="AL42" s="50">
        <v>2050</v>
      </c>
    </row>
    <row r="44" spans="1:38" x14ac:dyDescent="0.35">
      <c r="B44" t="s">
        <v>108</v>
      </c>
      <c r="D44">
        <f>D35/C35-1</f>
        <v>-2.9797409513141471E-3</v>
      </c>
      <c r="E44">
        <f t="shared" ref="E44:AL44" si="5">E35/D35-1</f>
        <v>-3.3816813538748436E-3</v>
      </c>
      <c r="F44">
        <f t="shared" si="5"/>
        <v>-5.4876754007132655E-3</v>
      </c>
      <c r="G44">
        <f t="shared" si="5"/>
        <v>-4.2702504941983799E-3</v>
      </c>
      <c r="H44">
        <f t="shared" si="5"/>
        <v>-5.1624890463144446E-3</v>
      </c>
      <c r="I44">
        <f t="shared" si="5"/>
        <v>-5.087795887866231E-3</v>
      </c>
      <c r="J44">
        <f t="shared" si="5"/>
        <v>-5.8551706553559013E-3</v>
      </c>
      <c r="K44">
        <f t="shared" si="5"/>
        <v>-5.4585167808051116E-3</v>
      </c>
      <c r="L44">
        <f t="shared" si="5"/>
        <v>-5.5270435353147462E-3</v>
      </c>
      <c r="M44">
        <f t="shared" si="5"/>
        <v>-5.6605309486634781E-3</v>
      </c>
      <c r="N44">
        <f t="shared" si="5"/>
        <v>-5.8336253859330167E-3</v>
      </c>
      <c r="O44">
        <f t="shared" si="5"/>
        <v>-5.8719054459832609E-3</v>
      </c>
      <c r="P44">
        <f t="shared" si="5"/>
        <v>-6.0016839919790899E-3</v>
      </c>
      <c r="Q44">
        <f t="shared" si="5"/>
        <v>-6.2868759274929964E-3</v>
      </c>
      <c r="R44">
        <f t="shared" si="5"/>
        <v>-6.1939385791943691E-3</v>
      </c>
      <c r="S44">
        <f t="shared" si="5"/>
        <v>-6.1077456527349749E-3</v>
      </c>
      <c r="T44">
        <f t="shared" si="5"/>
        <v>-5.4049447249808757E-3</v>
      </c>
      <c r="U44">
        <f t="shared" si="5"/>
        <v>-4.7541135703972337E-3</v>
      </c>
      <c r="V44">
        <f t="shared" si="5"/>
        <v>-4.70201294889383E-3</v>
      </c>
      <c r="W44">
        <f t="shared" si="5"/>
        <v>-4.3515218762150143E-3</v>
      </c>
      <c r="X44">
        <f t="shared" si="5"/>
        <v>-4.177011235728334E-3</v>
      </c>
      <c r="Y44">
        <f t="shared" si="5"/>
        <v>-3.7098725532228594E-3</v>
      </c>
      <c r="Z44">
        <f t="shared" si="5"/>
        <v>-3.1565653575962305E-3</v>
      </c>
      <c r="AA44">
        <f t="shared" si="5"/>
        <v>-2.7921755664902514E-3</v>
      </c>
      <c r="AB44">
        <f t="shared" si="5"/>
        <v>-2.4788492011256213E-3</v>
      </c>
      <c r="AC44">
        <f t="shared" si="5"/>
        <v>-1.9894135870173191E-3</v>
      </c>
      <c r="AD44">
        <f t="shared" si="5"/>
        <v>-1.5467746215770406E-3</v>
      </c>
      <c r="AE44">
        <f t="shared" si="5"/>
        <v>-1.1035270382439011E-3</v>
      </c>
      <c r="AF44">
        <f t="shared" si="5"/>
        <v>-6.6570181205183321E-4</v>
      </c>
      <c r="AG44">
        <f t="shared" si="5"/>
        <v>-2.6246363805271233E-4</v>
      </c>
      <c r="AH44">
        <f t="shared" si="5"/>
        <v>9.501293267843991E-5</v>
      </c>
      <c r="AI44">
        <f t="shared" si="5"/>
        <v>4.4890752213033736E-4</v>
      </c>
      <c r="AJ44">
        <f t="shared" si="5"/>
        <v>7.9086593545452111E-4</v>
      </c>
      <c r="AK44">
        <f t="shared" si="5"/>
        <v>1.0832014613793017E-3</v>
      </c>
      <c r="AL44">
        <f t="shared" si="5"/>
        <v>1.2502256335846784E-3</v>
      </c>
    </row>
    <row r="45" spans="1:38" x14ac:dyDescent="0.35">
      <c r="B45" t="s">
        <v>109</v>
      </c>
    </row>
    <row r="46" spans="1:38" x14ac:dyDescent="0.35">
      <c r="B46" t="s">
        <v>110</v>
      </c>
      <c r="D46">
        <f t="shared" ref="D46:S47" si="6">D37/C37-1</f>
        <v>-1.59636773177535E-2</v>
      </c>
      <c r="E46">
        <f t="shared" si="6"/>
        <v>-1.6810680353772978E-2</v>
      </c>
      <c r="F46">
        <f t="shared" si="6"/>
        <v>-1.9548223506956841E-2</v>
      </c>
      <c r="G46">
        <f t="shared" si="6"/>
        <v>-1.8777469129071411E-2</v>
      </c>
      <c r="H46">
        <f t="shared" si="6"/>
        <v>-2.0845344261217202E-2</v>
      </c>
      <c r="I46">
        <f t="shared" si="6"/>
        <v>-1.0051231119576287E-2</v>
      </c>
      <c r="J46">
        <f t="shared" si="6"/>
        <v>-1.2031230676650462E-2</v>
      </c>
      <c r="K46">
        <f t="shared" si="6"/>
        <v>-1.2143145367552122E-2</v>
      </c>
      <c r="L46">
        <f t="shared" si="6"/>
        <v>-1.2052800731425783E-2</v>
      </c>
      <c r="M46">
        <f t="shared" si="6"/>
        <v>-1.1656906824654256E-2</v>
      </c>
      <c r="N46">
        <f t="shared" si="6"/>
        <v>-1.112172192256311E-2</v>
      </c>
      <c r="O46">
        <f t="shared" si="6"/>
        <v>-1.0397494236538796E-2</v>
      </c>
      <c r="P46">
        <f t="shared" si="6"/>
        <v>-9.7836325512066225E-3</v>
      </c>
      <c r="Q46">
        <f t="shared" si="6"/>
        <v>-9.3996532557294454E-3</v>
      </c>
      <c r="R46">
        <f t="shared" si="6"/>
        <v>-8.704861707760192E-3</v>
      </c>
      <c r="S46">
        <f t="shared" si="6"/>
        <v>-8.0860627963664777E-3</v>
      </c>
      <c r="T46">
        <f t="shared" ref="E46:AL47" si="7">T37/S37-1</f>
        <v>-6.8554937228891832E-3</v>
      </c>
      <c r="U46">
        <f t="shared" si="7"/>
        <v>-5.7051020219027748E-3</v>
      </c>
      <c r="V46">
        <f t="shared" si="7"/>
        <v>-5.21060978377208E-3</v>
      </c>
      <c r="W46">
        <f t="shared" si="7"/>
        <v>-4.4025165132638433E-3</v>
      </c>
      <c r="X46">
        <f t="shared" si="7"/>
        <v>-3.8037215115825918E-3</v>
      </c>
      <c r="Y46">
        <f t="shared" si="7"/>
        <v>-2.9210443318749002E-3</v>
      </c>
      <c r="Z46">
        <f t="shared" si="7"/>
        <v>-2.0041374893032815E-3</v>
      </c>
      <c r="AA46">
        <f t="shared" si="7"/>
        <v>-1.3687381986905445E-3</v>
      </c>
      <c r="AB46">
        <f t="shared" si="7"/>
        <v>-8.8807520884970348E-4</v>
      </c>
      <c r="AC46">
        <f t="shared" si="7"/>
        <v>-3.251073975615304E-4</v>
      </c>
      <c r="AD46">
        <f t="shared" si="7"/>
        <v>8.0872591633918134E-5</v>
      </c>
      <c r="AE46">
        <f t="shared" si="7"/>
        <v>3.9091070250996118E-4</v>
      </c>
      <c r="AF46">
        <f t="shared" si="7"/>
        <v>6.1434987891106907E-4</v>
      </c>
      <c r="AG46">
        <f t="shared" si="7"/>
        <v>7.4282609138731637E-4</v>
      </c>
      <c r="AH46">
        <f t="shared" si="7"/>
        <v>7.877318994948812E-4</v>
      </c>
      <c r="AI46">
        <f t="shared" si="7"/>
        <v>8.1711479601720427E-4</v>
      </c>
      <c r="AJ46">
        <f t="shared" si="7"/>
        <v>8.3959083537421542E-4</v>
      </c>
      <c r="AK46">
        <f t="shared" si="7"/>
        <v>8.3173903007494054E-4</v>
      </c>
      <c r="AL46">
        <f t="shared" si="7"/>
        <v>7.2322916119516023E-4</v>
      </c>
    </row>
    <row r="47" spans="1:38" x14ac:dyDescent="0.35">
      <c r="B47" t="s">
        <v>111</v>
      </c>
      <c r="D47">
        <f t="shared" si="6"/>
        <v>-2.0924092427048513E-2</v>
      </c>
      <c r="E47">
        <f t="shared" si="7"/>
        <v>-2.1868906235913865E-2</v>
      </c>
      <c r="F47">
        <f t="shared" si="7"/>
        <v>-2.4525670028848645E-2</v>
      </c>
      <c r="G47">
        <f t="shared" si="7"/>
        <v>-2.3353079494023876E-2</v>
      </c>
      <c r="H47">
        <f t="shared" si="7"/>
        <v>-2.4636034936327156E-2</v>
      </c>
      <c r="I47">
        <f t="shared" si="7"/>
        <v>-9.4205546731973566E-3</v>
      </c>
      <c r="J47">
        <f t="shared" si="7"/>
        <v>-1.0572844851096996E-2</v>
      </c>
      <c r="K47">
        <f t="shared" si="7"/>
        <v>-1.0239764950896624E-2</v>
      </c>
      <c r="L47">
        <f t="shared" si="7"/>
        <v>-9.9560273570198365E-3</v>
      </c>
      <c r="M47">
        <f t="shared" si="7"/>
        <v>-9.4835863888106386E-3</v>
      </c>
      <c r="N47">
        <f t="shared" si="7"/>
        <v>-8.9256536560387012E-3</v>
      </c>
      <c r="O47">
        <f t="shared" si="7"/>
        <v>-8.2095113088157534E-3</v>
      </c>
      <c r="P47">
        <f t="shared" si="7"/>
        <v>-7.6229922972581576E-3</v>
      </c>
      <c r="Q47">
        <f t="shared" si="7"/>
        <v>-7.2760513099048296E-3</v>
      </c>
      <c r="R47">
        <f t="shared" si="7"/>
        <v>-6.6199967369635626E-3</v>
      </c>
      <c r="S47">
        <f t="shared" si="7"/>
        <v>-6.0289802899020639E-3</v>
      </c>
      <c r="T47">
        <f t="shared" si="7"/>
        <v>-4.803006844502522E-3</v>
      </c>
      <c r="U47">
        <f t="shared" si="7"/>
        <v>-3.6296934762966027E-3</v>
      </c>
      <c r="V47">
        <f t="shared" si="7"/>
        <v>-3.0596840343479759E-3</v>
      </c>
      <c r="W47">
        <f t="shared" si="7"/>
        <v>-2.1528375024871815E-3</v>
      </c>
      <c r="X47">
        <f t="shared" si="7"/>
        <v>-1.4347473996515481E-3</v>
      </c>
      <c r="Y47">
        <f t="shared" si="7"/>
        <v>-4.3228933363559374E-4</v>
      </c>
      <c r="Z47">
        <f t="shared" si="7"/>
        <v>5.8858976155895526E-4</v>
      </c>
      <c r="AA47">
        <f t="shared" si="7"/>
        <v>1.3134750892751512E-3</v>
      </c>
      <c r="AB47">
        <f t="shared" si="7"/>
        <v>1.8573140392070808E-3</v>
      </c>
      <c r="AC47">
        <f t="shared" si="7"/>
        <v>2.4459145239013047E-3</v>
      </c>
      <c r="AD47">
        <f t="shared" si="7"/>
        <v>2.8506812163475725E-3</v>
      </c>
      <c r="AE47">
        <f t="shared" si="7"/>
        <v>3.1354149089661831E-3</v>
      </c>
      <c r="AF47">
        <f t="shared" si="7"/>
        <v>3.316181556779263E-3</v>
      </c>
      <c r="AG47">
        <f t="shared" si="7"/>
        <v>3.3914869480944354E-3</v>
      </c>
      <c r="AH47">
        <f t="shared" si="7"/>
        <v>3.3787379781136107E-3</v>
      </c>
      <c r="AI47">
        <f t="shared" si="7"/>
        <v>3.3477960036880638E-3</v>
      </c>
      <c r="AJ47">
        <f t="shared" si="7"/>
        <v>3.308968750869612E-3</v>
      </c>
      <c r="AK47">
        <f t="shared" si="7"/>
        <v>3.2420347208699241E-3</v>
      </c>
      <c r="AL47">
        <f t="shared" si="7"/>
        <v>3.0823372523269832E-3</v>
      </c>
    </row>
    <row r="48" spans="1:38" x14ac:dyDescent="0.35">
      <c r="B48" t="s">
        <v>113</v>
      </c>
    </row>
    <row r="49" spans="1:38" x14ac:dyDescent="0.35">
      <c r="B49" t="s">
        <v>156</v>
      </c>
    </row>
    <row r="51" spans="1:38" s="51" customFormat="1" x14ac:dyDescent="0.35">
      <c r="A51" s="51" t="s">
        <v>481</v>
      </c>
    </row>
    <row r="52" spans="1:38" s="51" customFormat="1" x14ac:dyDescent="0.35">
      <c r="A52" s="51" t="s">
        <v>107</v>
      </c>
      <c r="C52" s="51">
        <v>2015</v>
      </c>
      <c r="D52" s="51">
        <v>2016</v>
      </c>
      <c r="E52" s="51">
        <v>2017</v>
      </c>
      <c r="F52" s="51">
        <v>2018</v>
      </c>
      <c r="G52" s="51">
        <v>2019</v>
      </c>
      <c r="H52" s="51">
        <v>2020</v>
      </c>
      <c r="I52" s="51">
        <v>2021</v>
      </c>
      <c r="J52" s="51">
        <v>2022</v>
      </c>
      <c r="K52" s="51">
        <v>2023</v>
      </c>
      <c r="L52" s="51">
        <v>2024</v>
      </c>
      <c r="M52" s="51">
        <v>2025</v>
      </c>
      <c r="N52" s="51">
        <v>2026</v>
      </c>
      <c r="O52" s="51">
        <v>2027</v>
      </c>
      <c r="P52" s="51">
        <v>2028</v>
      </c>
      <c r="Q52" s="51">
        <v>2029</v>
      </c>
      <c r="R52" s="51">
        <v>2030</v>
      </c>
      <c r="S52" s="51">
        <v>2031</v>
      </c>
      <c r="T52" s="51">
        <v>2032</v>
      </c>
      <c r="U52" s="51">
        <v>2033</v>
      </c>
      <c r="V52" s="51">
        <v>2034</v>
      </c>
      <c r="W52" s="51">
        <v>2035</v>
      </c>
      <c r="X52" s="51">
        <v>2036</v>
      </c>
      <c r="Y52" s="51">
        <v>2037</v>
      </c>
      <c r="Z52" s="51">
        <v>2038</v>
      </c>
      <c r="AA52" s="51">
        <v>2039</v>
      </c>
      <c r="AB52" s="51">
        <v>2040</v>
      </c>
      <c r="AC52" s="51">
        <v>2041</v>
      </c>
      <c r="AD52" s="51">
        <v>2042</v>
      </c>
      <c r="AE52" s="51">
        <v>2043</v>
      </c>
      <c r="AF52" s="51">
        <v>2044</v>
      </c>
      <c r="AG52" s="51">
        <v>2045</v>
      </c>
      <c r="AH52" s="51">
        <v>2046</v>
      </c>
      <c r="AI52" s="51">
        <v>2047</v>
      </c>
      <c r="AJ52" s="51">
        <v>2048</v>
      </c>
      <c r="AK52" s="51">
        <v>2049</v>
      </c>
      <c r="AL52" s="51">
        <v>2050</v>
      </c>
    </row>
    <row r="53" spans="1:38" x14ac:dyDescent="0.35">
      <c r="A53" t="s">
        <v>108</v>
      </c>
      <c r="C53">
        <v>47737920620888.406</v>
      </c>
      <c r="D53">
        <v>46129723425991.719</v>
      </c>
      <c r="E53">
        <v>44690817448667.75</v>
      </c>
      <c r="F53">
        <v>43360890003584.297</v>
      </c>
      <c r="G53">
        <v>42252405885539.008</v>
      </c>
      <c r="H53">
        <v>41032352465543.992</v>
      </c>
      <c r="I53">
        <v>39522436522421.164</v>
      </c>
      <c r="J53">
        <v>37559527817550.914</v>
      </c>
      <c r="K53">
        <v>35201034320201.094</v>
      </c>
      <c r="L53">
        <v>32675937257727.32</v>
      </c>
      <c r="M53">
        <v>30343574949921.371</v>
      </c>
      <c r="N53">
        <v>28348567228675.633</v>
      </c>
      <c r="O53">
        <v>26723112311023.547</v>
      </c>
      <c r="P53">
        <v>25419331040568.547</v>
      </c>
      <c r="Q53">
        <v>24365123357811.848</v>
      </c>
      <c r="R53">
        <v>23504975954369.246</v>
      </c>
      <c r="S53">
        <v>22806784414264.68</v>
      </c>
      <c r="T53">
        <v>22244454826540.414</v>
      </c>
      <c r="U53">
        <v>21784929601157.344</v>
      </c>
      <c r="V53">
        <v>21389597140592.578</v>
      </c>
      <c r="W53">
        <v>21049227019417.363</v>
      </c>
      <c r="X53">
        <v>20747132267608.301</v>
      </c>
      <c r="Y53">
        <v>20481893101745.594</v>
      </c>
      <c r="Z53">
        <v>20249176742641.648</v>
      </c>
      <c r="AA53">
        <v>20039572509814.039</v>
      </c>
      <c r="AB53">
        <v>19848251495585.918</v>
      </c>
      <c r="AC53">
        <v>19676701331090.73</v>
      </c>
      <c r="AD53">
        <v>19521569240564.953</v>
      </c>
      <c r="AE53">
        <v>19381133219783.801</v>
      </c>
      <c r="AF53">
        <v>19253954890148.137</v>
      </c>
      <c r="AG53">
        <v>19138371875709.93</v>
      </c>
      <c r="AH53">
        <v>19032863604511.234</v>
      </c>
      <c r="AI53">
        <v>18937318576260.031</v>
      </c>
      <c r="AJ53">
        <v>18851674707735.875</v>
      </c>
      <c r="AK53">
        <v>18775307682730.906</v>
      </c>
      <c r="AL53">
        <v>18705978146132.086</v>
      </c>
    </row>
    <row r="54" spans="1:38" x14ac:dyDescent="0.35">
      <c r="A54" t="s">
        <v>109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35">
      <c r="A55" t="s">
        <v>110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35">
      <c r="A56" t="s">
        <v>111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35">
      <c r="A57" t="s">
        <v>113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35">
      <c r="A58" t="s">
        <v>156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35">
      <c r="A59">
        <v>947817120000000</v>
      </c>
    </row>
    <row r="61" spans="1:38" x14ac:dyDescent="0.35">
      <c r="A61" s="51" t="s">
        <v>479</v>
      </c>
      <c r="D61" s="51">
        <v>2016</v>
      </c>
      <c r="E61" s="51">
        <v>2017</v>
      </c>
      <c r="F61" s="51">
        <v>2018</v>
      </c>
      <c r="G61" s="51">
        <v>2019</v>
      </c>
      <c r="H61" s="51">
        <v>2020</v>
      </c>
      <c r="I61" s="51">
        <v>2021</v>
      </c>
      <c r="J61" s="51">
        <v>2022</v>
      </c>
      <c r="K61" s="51">
        <v>2023</v>
      </c>
      <c r="L61" s="51">
        <v>2024</v>
      </c>
      <c r="M61" s="51">
        <v>2025</v>
      </c>
      <c r="N61" s="51">
        <v>2026</v>
      </c>
      <c r="O61" s="51">
        <v>2027</v>
      </c>
      <c r="P61" s="51">
        <v>2028</v>
      </c>
      <c r="Q61" s="51">
        <v>2029</v>
      </c>
      <c r="R61" s="51">
        <v>2030</v>
      </c>
      <c r="S61" s="51">
        <v>2031</v>
      </c>
      <c r="T61" s="51">
        <v>2032</v>
      </c>
      <c r="U61" s="51">
        <v>2033</v>
      </c>
      <c r="V61" s="51">
        <v>2034</v>
      </c>
      <c r="W61" s="51">
        <v>2035</v>
      </c>
      <c r="X61" s="51">
        <v>2036</v>
      </c>
      <c r="Y61" s="51">
        <v>2037</v>
      </c>
      <c r="Z61" s="51">
        <v>2038</v>
      </c>
      <c r="AA61" s="51">
        <v>2039</v>
      </c>
      <c r="AB61" s="51">
        <v>2040</v>
      </c>
      <c r="AC61" s="51">
        <v>2041</v>
      </c>
      <c r="AD61" s="51">
        <v>2042</v>
      </c>
      <c r="AE61" s="51">
        <v>2043</v>
      </c>
      <c r="AF61" s="51">
        <v>2044</v>
      </c>
      <c r="AG61" s="51">
        <v>2045</v>
      </c>
      <c r="AH61" s="51">
        <v>2046</v>
      </c>
      <c r="AI61" s="51">
        <v>2047</v>
      </c>
      <c r="AJ61" s="51">
        <v>2048</v>
      </c>
      <c r="AK61" s="51">
        <v>2049</v>
      </c>
      <c r="AL61" s="51">
        <v>2050</v>
      </c>
    </row>
    <row r="63" spans="1:38" x14ac:dyDescent="0.35">
      <c r="B63" t="s">
        <v>108</v>
      </c>
      <c r="D63">
        <f>D53/C53-1</f>
        <v>-3.3688044514301629E-2</v>
      </c>
      <c r="E63">
        <f t="shared" ref="E63:AL63" si="8">E53/D53-1</f>
        <v>-3.1192599271324006E-2</v>
      </c>
      <c r="F63">
        <f t="shared" si="8"/>
        <v>-2.9758404992502485E-2</v>
      </c>
      <c r="G63">
        <f t="shared" si="8"/>
        <v>-2.5564145891693202E-2</v>
      </c>
      <c r="H63">
        <f t="shared" si="8"/>
        <v>-2.8875359744013562E-2</v>
      </c>
      <c r="I63">
        <f t="shared" si="8"/>
        <v>-3.6798181249557804E-2</v>
      </c>
      <c r="J63">
        <f t="shared" si="8"/>
        <v>-4.966568049914355E-2</v>
      </c>
      <c r="K63">
        <f t="shared" si="8"/>
        <v>-6.2793481025811393E-2</v>
      </c>
      <c r="L63">
        <f t="shared" si="8"/>
        <v>-7.173360417493968E-2</v>
      </c>
      <c r="M63">
        <f t="shared" si="8"/>
        <v>-7.1378589370206469E-2</v>
      </c>
      <c r="N63">
        <f t="shared" si="8"/>
        <v>-6.5747286683862094E-2</v>
      </c>
      <c r="O63">
        <f t="shared" si="8"/>
        <v>-5.7338168258742828E-2</v>
      </c>
      <c r="P63">
        <f t="shared" si="8"/>
        <v>-4.8788526399194065E-2</v>
      </c>
      <c r="Q63">
        <f t="shared" si="8"/>
        <v>-4.1472676093411431E-2</v>
      </c>
      <c r="R63">
        <f t="shared" si="8"/>
        <v>-3.5302402980316727E-2</v>
      </c>
      <c r="S63">
        <f t="shared" si="8"/>
        <v>-2.9703988698392303E-2</v>
      </c>
      <c r="T63">
        <f t="shared" si="8"/>
        <v>-2.4656241647663113E-2</v>
      </c>
      <c r="U63">
        <f t="shared" si="8"/>
        <v>-2.0657967523429632E-2</v>
      </c>
      <c r="V63">
        <f t="shared" si="8"/>
        <v>-1.814706165237101E-2</v>
      </c>
      <c r="W63">
        <f t="shared" si="8"/>
        <v>-1.5912881338436713E-2</v>
      </c>
      <c r="X63">
        <f t="shared" si="8"/>
        <v>-1.4351821638409201E-2</v>
      </c>
      <c r="Y63">
        <f t="shared" si="8"/>
        <v>-1.2784377254721369E-2</v>
      </c>
      <c r="Z63">
        <f t="shared" si="8"/>
        <v>-1.1362053202206734E-2</v>
      </c>
      <c r="AA63">
        <f t="shared" si="8"/>
        <v>-1.0351247139159692E-2</v>
      </c>
      <c r="AB63">
        <f t="shared" si="8"/>
        <v>-9.5471604563632795E-3</v>
      </c>
      <c r="AC63">
        <f t="shared" si="8"/>
        <v>-8.6430870010558714E-3</v>
      </c>
      <c r="AD63">
        <f t="shared" si="8"/>
        <v>-7.884049664394488E-3</v>
      </c>
      <c r="AE63">
        <f t="shared" si="8"/>
        <v>-7.193889950677379E-3</v>
      </c>
      <c r="AF63">
        <f t="shared" si="8"/>
        <v>-6.5619656081742361E-3</v>
      </c>
      <c r="AG63">
        <f t="shared" si="8"/>
        <v>-6.0030791127151373E-3</v>
      </c>
      <c r="AH63">
        <f t="shared" si="8"/>
        <v>-5.5129178116036792E-3</v>
      </c>
      <c r="AI63">
        <f t="shared" si="8"/>
        <v>-5.0200027823745774E-3</v>
      </c>
      <c r="AJ63">
        <f t="shared" si="8"/>
        <v>-4.5224918289921145E-3</v>
      </c>
      <c r="AK63">
        <f t="shared" si="8"/>
        <v>-4.0509411598127487E-3</v>
      </c>
      <c r="AL63">
        <f t="shared" si="8"/>
        <v>-3.6925912358063417E-3</v>
      </c>
    </row>
    <row r="64" spans="1:38" x14ac:dyDescent="0.35">
      <c r="B64" t="s">
        <v>109</v>
      </c>
    </row>
    <row r="65" spans="1:38" x14ac:dyDescent="0.35">
      <c r="B65" t="s">
        <v>110</v>
      </c>
    </row>
    <row r="66" spans="1:38" x14ac:dyDescent="0.35">
      <c r="B66" t="s">
        <v>111</v>
      </c>
    </row>
    <row r="67" spans="1:38" x14ac:dyDescent="0.35">
      <c r="B67" t="s">
        <v>113</v>
      </c>
    </row>
    <row r="68" spans="1:38" x14ac:dyDescent="0.35">
      <c r="B68" t="s">
        <v>156</v>
      </c>
    </row>
    <row r="70" spans="1:38" s="52" customFormat="1" x14ac:dyDescent="0.35">
      <c r="A70" s="52" t="s">
        <v>482</v>
      </c>
    </row>
    <row r="71" spans="1:38" s="52" customFormat="1" x14ac:dyDescent="0.35">
      <c r="B71" s="52" t="s">
        <v>107</v>
      </c>
      <c r="C71" s="52">
        <v>2015</v>
      </c>
      <c r="D71" s="52">
        <v>2016</v>
      </c>
      <c r="E71" s="52">
        <v>2017</v>
      </c>
      <c r="F71" s="52">
        <v>2018</v>
      </c>
      <c r="G71" s="52">
        <v>2019</v>
      </c>
      <c r="H71" s="52">
        <v>2020</v>
      </c>
      <c r="I71" s="52">
        <v>2021</v>
      </c>
      <c r="J71" s="52">
        <v>2022</v>
      </c>
      <c r="K71" s="52">
        <v>2023</v>
      </c>
      <c r="L71" s="52">
        <v>2024</v>
      </c>
      <c r="M71" s="52">
        <v>2025</v>
      </c>
      <c r="N71" s="52">
        <v>2026</v>
      </c>
      <c r="O71" s="52">
        <v>2027</v>
      </c>
      <c r="P71" s="52">
        <v>2028</v>
      </c>
      <c r="Q71" s="52">
        <v>2029</v>
      </c>
      <c r="R71" s="52">
        <v>2030</v>
      </c>
      <c r="S71" s="52">
        <v>2031</v>
      </c>
      <c r="T71" s="52">
        <v>2032</v>
      </c>
      <c r="U71" s="52">
        <v>2033</v>
      </c>
      <c r="V71" s="52">
        <v>2034</v>
      </c>
      <c r="W71" s="52">
        <v>2035</v>
      </c>
      <c r="X71" s="52">
        <v>2036</v>
      </c>
      <c r="Y71" s="52">
        <v>2037</v>
      </c>
      <c r="Z71" s="52">
        <v>2038</v>
      </c>
      <c r="AA71" s="52">
        <v>2039</v>
      </c>
      <c r="AB71" s="52">
        <v>2040</v>
      </c>
      <c r="AC71" s="52">
        <v>2041</v>
      </c>
      <c r="AD71" s="52">
        <v>2042</v>
      </c>
      <c r="AE71" s="52">
        <v>2043</v>
      </c>
      <c r="AF71" s="52">
        <v>2044</v>
      </c>
      <c r="AG71" s="52">
        <v>2045</v>
      </c>
      <c r="AH71" s="52">
        <v>2046</v>
      </c>
      <c r="AI71" s="52">
        <v>2047</v>
      </c>
      <c r="AJ71" s="52">
        <v>2048</v>
      </c>
      <c r="AK71" s="52">
        <v>2049</v>
      </c>
      <c r="AL71" s="52">
        <v>2050</v>
      </c>
    </row>
    <row r="72" spans="1:38" x14ac:dyDescent="0.35">
      <c r="B72" t="s">
        <v>108</v>
      </c>
      <c r="C72">
        <v>119623001778164.81</v>
      </c>
      <c r="D72">
        <v>123798015577142.72</v>
      </c>
      <c r="E72">
        <v>127794617476921.81</v>
      </c>
      <c r="F72">
        <v>131461089548200.39</v>
      </c>
      <c r="G72">
        <v>134785268315212.86</v>
      </c>
      <c r="H72">
        <v>137744906636377.11</v>
      </c>
      <c r="I72">
        <v>138908752022487.08</v>
      </c>
      <c r="J72">
        <v>140083731604517.48</v>
      </c>
      <c r="K72">
        <v>141264625784040.97</v>
      </c>
      <c r="L72">
        <v>142451674633113.69</v>
      </c>
      <c r="M72">
        <v>143632307109765.97</v>
      </c>
      <c r="N72">
        <v>144802627884010.84</v>
      </c>
      <c r="O72">
        <v>145987634798952.84</v>
      </c>
      <c r="P72">
        <v>147156026003518.25</v>
      </c>
      <c r="Q72">
        <v>148263014953528.47</v>
      </c>
      <c r="R72">
        <v>149360744116675.72</v>
      </c>
      <c r="S72">
        <v>150426112613883.84</v>
      </c>
      <c r="T72">
        <v>151567879483227.66</v>
      </c>
      <c r="U72">
        <v>152751328876725.28</v>
      </c>
      <c r="V72">
        <v>153859036997614.28</v>
      </c>
      <c r="W72">
        <v>154944382997547.72</v>
      </c>
      <c r="X72">
        <v>155961905973400.81</v>
      </c>
      <c r="Y72">
        <v>156974304513026.38</v>
      </c>
      <c r="Z72">
        <v>157987567377985.5</v>
      </c>
      <c r="AA72">
        <v>158972722609576.63</v>
      </c>
      <c r="AB72">
        <v>159922591283533.59</v>
      </c>
      <c r="AC72">
        <v>160859515263641.81</v>
      </c>
      <c r="AD72">
        <v>161778419660956.91</v>
      </c>
      <c r="AE72">
        <v>162679882163446.94</v>
      </c>
      <c r="AF72">
        <v>163563832133854.47</v>
      </c>
      <c r="AG72">
        <v>164428442831865.53</v>
      </c>
      <c r="AH72">
        <v>165270844495944.38</v>
      </c>
      <c r="AI72">
        <v>166094629946554.75</v>
      </c>
      <c r="AJ72">
        <v>166905744636977.06</v>
      </c>
      <c r="AK72">
        <v>167702519391862.84</v>
      </c>
      <c r="AL72">
        <v>168471031072362.47</v>
      </c>
    </row>
    <row r="73" spans="1:38" x14ac:dyDescent="0.35">
      <c r="B73" t="s">
        <v>109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35">
      <c r="B74" t="s">
        <v>110</v>
      </c>
      <c r="C74">
        <v>18919865613362.961</v>
      </c>
      <c r="D74">
        <v>19003042541001.598</v>
      </c>
      <c r="E74">
        <v>19075181348741.523</v>
      </c>
      <c r="F74">
        <v>19126986589883.973</v>
      </c>
      <c r="G74">
        <v>19190521409075.184</v>
      </c>
      <c r="H74">
        <v>19250210540134.453</v>
      </c>
      <c r="I74">
        <v>19345716962956.395</v>
      </c>
      <c r="J74">
        <v>19441672066383.508</v>
      </c>
      <c r="K74">
        <v>19537285887854.707</v>
      </c>
      <c r="L74">
        <v>19632629144645.094</v>
      </c>
      <c r="M74">
        <v>19726069205419.598</v>
      </c>
      <c r="N74">
        <v>19817103912527.133</v>
      </c>
      <c r="O74">
        <v>19908501659707.398</v>
      </c>
      <c r="P74">
        <v>19996833736174.027</v>
      </c>
      <c r="Q74">
        <v>20076337347998.625</v>
      </c>
      <c r="R74">
        <v>20153339629621.344</v>
      </c>
      <c r="S74">
        <v>20225322145211.301</v>
      </c>
      <c r="T74">
        <v>20304544879535.184</v>
      </c>
      <c r="U74">
        <v>20388087627875.266</v>
      </c>
      <c r="V74">
        <v>20461113260271.035</v>
      </c>
      <c r="W74">
        <v>20529724728344.035</v>
      </c>
      <c r="X74">
        <v>20589608854055.027</v>
      </c>
      <c r="Y74">
        <v>20647131474598.41</v>
      </c>
      <c r="Z74">
        <v>20703993704107.297</v>
      </c>
      <c r="AA74">
        <v>20755915114316.488</v>
      </c>
      <c r="AB74">
        <v>20801647475984.762</v>
      </c>
      <c r="AC74">
        <v>20845109530512.371</v>
      </c>
      <c r="AD74">
        <v>20885278152463.57</v>
      </c>
      <c r="AE74">
        <v>20922291003478.438</v>
      </c>
      <c r="AF74">
        <v>20956301110521.426</v>
      </c>
      <c r="AG74">
        <v>20986965492140.434</v>
      </c>
      <c r="AH74">
        <v>21013891396052.402</v>
      </c>
      <c r="AI74">
        <v>21037754398259.023</v>
      </c>
      <c r="AJ74">
        <v>21059154991769.277</v>
      </c>
      <c r="AK74">
        <v>21078033191236.309</v>
      </c>
      <c r="AL74">
        <v>21092750963310.086</v>
      </c>
    </row>
    <row r="75" spans="1:38" x14ac:dyDescent="0.35">
      <c r="B75" t="s">
        <v>111</v>
      </c>
      <c r="C75">
        <v>1983012201901.2058</v>
      </c>
      <c r="D75">
        <v>1981950474940.2083</v>
      </c>
      <c r="E75">
        <v>1980582786935.0762</v>
      </c>
      <c r="F75">
        <v>1978761577730.7405</v>
      </c>
      <c r="G75">
        <v>1976495517107.4363</v>
      </c>
      <c r="H75">
        <v>1973957310145.1245</v>
      </c>
      <c r="I75">
        <v>1990741853632.825</v>
      </c>
      <c r="J75">
        <v>2007689323465.0107</v>
      </c>
      <c r="K75">
        <v>2024719672343.9299</v>
      </c>
      <c r="L75">
        <v>2041839883886.2451</v>
      </c>
      <c r="M75">
        <v>2058881126883.792</v>
      </c>
      <c r="N75">
        <v>2075790510916.9387</v>
      </c>
      <c r="O75">
        <v>2092864370258.8235</v>
      </c>
      <c r="P75">
        <v>2109734106737.6343</v>
      </c>
      <c r="Q75">
        <v>2125777578706.8667</v>
      </c>
      <c r="R75">
        <v>2141673612788.5784</v>
      </c>
      <c r="S75">
        <v>2157147703123.3279</v>
      </c>
      <c r="T75">
        <v>2173537854155.7786</v>
      </c>
      <c r="U75">
        <v>2190524722452.8975</v>
      </c>
      <c r="V75">
        <v>2206489022398.5898</v>
      </c>
      <c r="W75">
        <v>2222096588872.8369</v>
      </c>
      <c r="X75">
        <v>2236858338142.1362</v>
      </c>
      <c r="Y75">
        <v>2251480369780.4697</v>
      </c>
      <c r="Z75">
        <v>2266140369444.5112</v>
      </c>
      <c r="AA75">
        <v>2280372775253.2295</v>
      </c>
      <c r="AB75">
        <v>2294032804919.2593</v>
      </c>
      <c r="AC75">
        <v>2307547213471.3975</v>
      </c>
      <c r="AD75">
        <v>2320801524895.2632</v>
      </c>
      <c r="AE75">
        <v>2333806624263.2764</v>
      </c>
      <c r="AF75">
        <v>2346572912800.583</v>
      </c>
      <c r="AG75">
        <v>2359060705626.6123</v>
      </c>
      <c r="AH75">
        <v>2371221914128.7783</v>
      </c>
      <c r="AI75">
        <v>2383128062740.3428</v>
      </c>
      <c r="AJ75">
        <v>2394848855852.1045</v>
      </c>
      <c r="AK75">
        <v>2406374059107.7578</v>
      </c>
      <c r="AL75">
        <v>2417508427370.6064</v>
      </c>
    </row>
    <row r="76" spans="1:38" x14ac:dyDescent="0.35">
      <c r="B76" t="s">
        <v>113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35">
      <c r="B77" t="s">
        <v>156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9" spans="1:38" x14ac:dyDescent="0.35">
      <c r="A79" s="52" t="s">
        <v>479</v>
      </c>
      <c r="B79" s="52"/>
      <c r="C79" s="52"/>
      <c r="D79" s="52">
        <v>2016</v>
      </c>
      <c r="E79" s="52">
        <v>2017</v>
      </c>
      <c r="F79" s="52">
        <v>2018</v>
      </c>
      <c r="G79" s="52">
        <v>2019</v>
      </c>
      <c r="H79" s="52">
        <v>2020</v>
      </c>
      <c r="I79" s="52">
        <v>2021</v>
      </c>
      <c r="J79" s="52">
        <v>2022</v>
      </c>
      <c r="K79" s="52">
        <v>2023</v>
      </c>
      <c r="L79" s="52">
        <v>2024</v>
      </c>
      <c r="M79" s="52">
        <v>2025</v>
      </c>
      <c r="N79" s="52">
        <v>2026</v>
      </c>
      <c r="O79" s="52">
        <v>2027</v>
      </c>
      <c r="P79" s="52">
        <v>2028</v>
      </c>
      <c r="Q79" s="52">
        <v>2029</v>
      </c>
      <c r="R79" s="52">
        <v>2030</v>
      </c>
      <c r="S79" s="52">
        <v>2031</v>
      </c>
      <c r="T79" s="52">
        <v>2032</v>
      </c>
      <c r="U79" s="52">
        <v>2033</v>
      </c>
      <c r="V79" s="52">
        <v>2034</v>
      </c>
      <c r="W79" s="52">
        <v>2035</v>
      </c>
      <c r="X79" s="52">
        <v>2036</v>
      </c>
      <c r="Y79" s="52">
        <v>2037</v>
      </c>
      <c r="Z79" s="52">
        <v>2038</v>
      </c>
      <c r="AA79" s="52">
        <v>2039</v>
      </c>
      <c r="AB79" s="52">
        <v>2040</v>
      </c>
      <c r="AC79" s="52">
        <v>2041</v>
      </c>
      <c r="AD79" s="52">
        <v>2042</v>
      </c>
      <c r="AE79" s="52">
        <v>2043</v>
      </c>
      <c r="AF79" s="52">
        <v>2044</v>
      </c>
      <c r="AG79" s="52">
        <v>2045</v>
      </c>
      <c r="AH79" s="52">
        <v>2046</v>
      </c>
      <c r="AI79" s="52">
        <v>2047</v>
      </c>
      <c r="AJ79" s="52">
        <v>2048</v>
      </c>
      <c r="AK79" s="52">
        <v>2049</v>
      </c>
      <c r="AL79" s="52">
        <v>2050</v>
      </c>
    </row>
    <row r="81" spans="2:38" x14ac:dyDescent="0.35">
      <c r="B81" t="s">
        <v>108</v>
      </c>
      <c r="D81">
        <f>D72/C72-1</f>
        <v>3.4901429799598871E-2</v>
      </c>
      <c r="E81">
        <f t="shared" ref="E81:AL81" si="9">E72/D72-1</f>
        <v>3.2283246877157445E-2</v>
      </c>
      <c r="F81">
        <f t="shared" si="9"/>
        <v>2.8690348182627501E-2</v>
      </c>
      <c r="G81">
        <f t="shared" si="9"/>
        <v>2.5286408156488527E-2</v>
      </c>
      <c r="H81">
        <f t="shared" si="9"/>
        <v>2.1958173605759024E-2</v>
      </c>
      <c r="I81">
        <f t="shared" si="9"/>
        <v>8.4492807358917954E-3</v>
      </c>
      <c r="J81">
        <f t="shared" si="9"/>
        <v>8.4586432814557355E-3</v>
      </c>
      <c r="K81">
        <f t="shared" si="9"/>
        <v>8.4299166362684641E-3</v>
      </c>
      <c r="L81">
        <f t="shared" si="9"/>
        <v>8.4030155637648818E-3</v>
      </c>
      <c r="M81">
        <f t="shared" si="9"/>
        <v>8.2879508415258929E-3</v>
      </c>
      <c r="N81">
        <f t="shared" si="9"/>
        <v>8.1480329724878953E-3</v>
      </c>
      <c r="O81">
        <f t="shared" si="9"/>
        <v>8.1836008935638471E-3</v>
      </c>
      <c r="P81">
        <f t="shared" si="9"/>
        <v>8.0033573129290048E-3</v>
      </c>
      <c r="Q81">
        <f t="shared" si="9"/>
        <v>7.522552627126311E-3</v>
      </c>
      <c r="R81">
        <f t="shared" si="9"/>
        <v>7.4039312062508245E-3</v>
      </c>
      <c r="S81">
        <f t="shared" si="9"/>
        <v>7.1328547772626649E-3</v>
      </c>
      <c r="T81">
        <f t="shared" si="9"/>
        <v>7.5902172136463886E-3</v>
      </c>
      <c r="U81">
        <f t="shared" si="9"/>
        <v>7.8080487602822934E-3</v>
      </c>
      <c r="V81">
        <f t="shared" si="9"/>
        <v>7.2517085712751062E-3</v>
      </c>
      <c r="W81">
        <f t="shared" si="9"/>
        <v>7.0541582809351411E-3</v>
      </c>
      <c r="X81">
        <f t="shared" si="9"/>
        <v>6.5670207345895903E-3</v>
      </c>
      <c r="Y81">
        <f t="shared" si="9"/>
        <v>6.491319359730241E-3</v>
      </c>
      <c r="Z81">
        <f t="shared" si="9"/>
        <v>6.4549600528731599E-3</v>
      </c>
      <c r="AA81">
        <f t="shared" si="9"/>
        <v>6.2356503612346348E-3</v>
      </c>
      <c r="AB81">
        <f t="shared" si="9"/>
        <v>5.9750418711124187E-3</v>
      </c>
      <c r="AC81">
        <f t="shared" si="9"/>
        <v>5.8586092970887016E-3</v>
      </c>
      <c r="AD81">
        <f t="shared" si="9"/>
        <v>5.7124652887896588E-3</v>
      </c>
      <c r="AE81">
        <f t="shared" si="9"/>
        <v>5.5722048983990469E-3</v>
      </c>
      <c r="AF81">
        <f t="shared" si="9"/>
        <v>5.4336772233423147E-3</v>
      </c>
      <c r="AG81">
        <f t="shared" si="9"/>
        <v>5.2860750859853312E-3</v>
      </c>
      <c r="AH81">
        <f t="shared" si="9"/>
        <v>5.1232113469579232E-3</v>
      </c>
      <c r="AI81">
        <f t="shared" si="9"/>
        <v>4.9844571988653108E-3</v>
      </c>
      <c r="AJ81">
        <f t="shared" si="9"/>
        <v>4.8834492161686782E-3</v>
      </c>
      <c r="AK81">
        <f t="shared" si="9"/>
        <v>4.7738006658715193E-3</v>
      </c>
      <c r="AL81">
        <f t="shared" si="9"/>
        <v>4.5825887606607552E-3</v>
      </c>
    </row>
    <row r="82" spans="2:38" x14ac:dyDescent="0.35">
      <c r="B82" t="s">
        <v>109</v>
      </c>
    </row>
    <row r="83" spans="2:38" x14ac:dyDescent="0.35">
      <c r="B83" t="s">
        <v>110</v>
      </c>
      <c r="D83">
        <f t="shared" ref="D83:S84" si="10">D74/C74-1</f>
        <v>4.3962747589438855E-3</v>
      </c>
      <c r="E83">
        <f t="shared" si="10"/>
        <v>3.7961714596110863E-3</v>
      </c>
      <c r="F83">
        <f t="shared" si="10"/>
        <v>2.7158452753512918E-3</v>
      </c>
      <c r="G83">
        <f t="shared" si="10"/>
        <v>3.3217370071674246E-3</v>
      </c>
      <c r="H83">
        <f t="shared" si="10"/>
        <v>3.1103444136251213E-3</v>
      </c>
      <c r="I83">
        <f t="shared" si="10"/>
        <v>4.9613183514445325E-3</v>
      </c>
      <c r="J83">
        <f t="shared" si="10"/>
        <v>4.9600179518209941E-3</v>
      </c>
      <c r="K83">
        <f t="shared" si="10"/>
        <v>4.9179834504320397E-3</v>
      </c>
      <c r="L83">
        <f t="shared" si="10"/>
        <v>4.8800666242825308E-3</v>
      </c>
      <c r="M83">
        <f t="shared" si="10"/>
        <v>4.7594267729540451E-3</v>
      </c>
      <c r="N83">
        <f t="shared" si="10"/>
        <v>4.614944120875597E-3</v>
      </c>
      <c r="O83">
        <f t="shared" si="10"/>
        <v>4.6120637800404207E-3</v>
      </c>
      <c r="P83">
        <f t="shared" si="10"/>
        <v>4.4369022830785809E-3</v>
      </c>
      <c r="Q83">
        <f t="shared" si="10"/>
        <v>3.975810014401171E-3</v>
      </c>
      <c r="R83">
        <f t="shared" si="10"/>
        <v>3.8354745832358539E-3</v>
      </c>
      <c r="S83">
        <f t="shared" si="10"/>
        <v>3.5717413050568858E-3</v>
      </c>
      <c r="T83">
        <f t="shared" ref="E83:AL84" si="11">T74/S74-1</f>
        <v>3.9170072919032517E-3</v>
      </c>
      <c r="U83">
        <f t="shared" si="11"/>
        <v>4.1144851478194244E-3</v>
      </c>
      <c r="V83">
        <f t="shared" si="11"/>
        <v>3.5817794061236974E-3</v>
      </c>
      <c r="W83">
        <f t="shared" si="11"/>
        <v>3.3532617311797797E-3</v>
      </c>
      <c r="X83">
        <f t="shared" si="11"/>
        <v>2.916947328977848E-3</v>
      </c>
      <c r="Y83">
        <f t="shared" si="11"/>
        <v>2.7937694664876833E-3</v>
      </c>
      <c r="Z83">
        <f t="shared" si="11"/>
        <v>2.7540014252751543E-3</v>
      </c>
      <c r="AA83">
        <f t="shared" si="11"/>
        <v>2.5077968507540849E-3</v>
      </c>
      <c r="AB83">
        <f t="shared" si="11"/>
        <v>2.2033411399302594E-3</v>
      </c>
      <c r="AC83">
        <f t="shared" si="11"/>
        <v>2.089356363614181E-3</v>
      </c>
      <c r="AD83">
        <f t="shared" si="11"/>
        <v>1.9270045999231211E-3</v>
      </c>
      <c r="AE83">
        <f t="shared" si="11"/>
        <v>1.7721981361547012E-3</v>
      </c>
      <c r="AF83">
        <f t="shared" si="11"/>
        <v>1.6255441164323425E-3</v>
      </c>
      <c r="AG83">
        <f t="shared" si="11"/>
        <v>1.4632535320660001E-3</v>
      </c>
      <c r="AH83">
        <f t="shared" si="11"/>
        <v>1.2829822359050613E-3</v>
      </c>
      <c r="AI83">
        <f t="shared" si="11"/>
        <v>1.1355822563690054E-3</v>
      </c>
      <c r="AJ83">
        <f t="shared" si="11"/>
        <v>1.0172470457219251E-3</v>
      </c>
      <c r="AK83">
        <f t="shared" si="11"/>
        <v>8.9643670291650324E-4</v>
      </c>
      <c r="AL83">
        <f t="shared" si="11"/>
        <v>6.9825167937853649E-4</v>
      </c>
    </row>
    <row r="84" spans="2:38" x14ac:dyDescent="0.35">
      <c r="B84" t="s">
        <v>111</v>
      </c>
      <c r="D84">
        <f t="shared" si="10"/>
        <v>-5.354112092601504E-4</v>
      </c>
      <c r="E84">
        <f t="shared" si="11"/>
        <v>-6.900717361130182E-4</v>
      </c>
      <c r="F84">
        <f t="shared" si="11"/>
        <v>-9.1953197631999828E-4</v>
      </c>
      <c r="G84">
        <f t="shared" si="11"/>
        <v>-1.1451913402841241E-3</v>
      </c>
      <c r="H84">
        <f t="shared" si="11"/>
        <v>-1.2841956586000514E-3</v>
      </c>
      <c r="I84">
        <f t="shared" si="11"/>
        <v>8.5029921373864781E-3</v>
      </c>
      <c r="J84">
        <f t="shared" si="11"/>
        <v>8.5131428774951612E-3</v>
      </c>
      <c r="K84">
        <f t="shared" si="11"/>
        <v>8.4825618584887241E-3</v>
      </c>
      <c r="L84">
        <f t="shared" si="11"/>
        <v>8.4555959899850208E-3</v>
      </c>
      <c r="M84">
        <f t="shared" si="11"/>
        <v>8.3460231784249217E-3</v>
      </c>
      <c r="N84">
        <f t="shared" si="11"/>
        <v>8.212899624146841E-3</v>
      </c>
      <c r="O84">
        <f t="shared" si="11"/>
        <v>8.2252323883795775E-3</v>
      </c>
      <c r="P84">
        <f t="shared" si="11"/>
        <v>8.0605971024889644E-3</v>
      </c>
      <c r="Q84">
        <f t="shared" si="11"/>
        <v>7.6044995044617369E-3</v>
      </c>
      <c r="R84">
        <f t="shared" si="11"/>
        <v>7.4777503728218342E-3</v>
      </c>
      <c r="S84">
        <f t="shared" si="11"/>
        <v>7.2252327536506122E-3</v>
      </c>
      <c r="T84">
        <f t="shared" si="11"/>
        <v>7.5980661911649872E-3</v>
      </c>
      <c r="U84">
        <f t="shared" si="11"/>
        <v>7.8153082379679439E-3</v>
      </c>
      <c r="V84">
        <f t="shared" si="11"/>
        <v>7.2878885054608045E-3</v>
      </c>
      <c r="W84">
        <f t="shared" si="11"/>
        <v>7.0734847605453677E-3</v>
      </c>
      <c r="X84">
        <f t="shared" si="11"/>
        <v>6.6431627424383688E-3</v>
      </c>
      <c r="Y84">
        <f t="shared" si="11"/>
        <v>6.5368608235056858E-3</v>
      </c>
      <c r="Z84">
        <f t="shared" si="11"/>
        <v>6.5112713665236299E-3</v>
      </c>
      <c r="AA84">
        <f t="shared" si="11"/>
        <v>6.2804608225601743E-3</v>
      </c>
      <c r="AB84">
        <f t="shared" si="11"/>
        <v>5.990261686277476E-3</v>
      </c>
      <c r="AC84">
        <f t="shared" si="11"/>
        <v>5.8911139034969473E-3</v>
      </c>
      <c r="AD84">
        <f t="shared" si="11"/>
        <v>5.7438960929976357E-3</v>
      </c>
      <c r="AE84">
        <f t="shared" si="11"/>
        <v>5.6037102822052987E-3</v>
      </c>
      <c r="AF84">
        <f t="shared" si="11"/>
        <v>5.470156954986205E-3</v>
      </c>
      <c r="AG84">
        <f t="shared" si="11"/>
        <v>5.3217152375313326E-3</v>
      </c>
      <c r="AH84">
        <f t="shared" si="11"/>
        <v>5.1551062137402681E-3</v>
      </c>
      <c r="AI84">
        <f t="shared" si="11"/>
        <v>5.0211026393702785E-3</v>
      </c>
      <c r="AJ84">
        <f t="shared" si="11"/>
        <v>4.9182388873738603E-3</v>
      </c>
      <c r="AK84">
        <f t="shared" si="11"/>
        <v>4.8124971342096146E-3</v>
      </c>
      <c r="AL84">
        <f t="shared" si="11"/>
        <v>4.6270313714140698E-3</v>
      </c>
    </row>
    <row r="85" spans="2:38" x14ac:dyDescent="0.35">
      <c r="B85" t="s">
        <v>113</v>
      </c>
    </row>
    <row r="86" spans="2:38" x14ac:dyDescent="0.35">
      <c r="B86" t="s">
        <v>156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EF68A-C057-43D7-B9F1-7DE174283FC4}">
  <sheetPr>
    <tabColor theme="9" tint="0.59999389629810485"/>
  </sheetPr>
  <dimension ref="A1:AL77"/>
  <sheetViews>
    <sheetView workbookViewId="0">
      <selection activeCell="G57" sqref="G57"/>
    </sheetView>
  </sheetViews>
  <sheetFormatPr defaultRowHeight="14.5" x14ac:dyDescent="0.35"/>
  <sheetData>
    <row r="1" spans="1:38" s="34" customFormat="1" x14ac:dyDescent="0.35">
      <c r="A1" s="34" t="s">
        <v>443</v>
      </c>
    </row>
    <row r="2" spans="1:38" s="34" customFormat="1" x14ac:dyDescent="0.35">
      <c r="B2" s="37" t="s">
        <v>107</v>
      </c>
      <c r="C2" s="34">
        <v>2015</v>
      </c>
      <c r="D2" s="34">
        <v>2016</v>
      </c>
      <c r="E2" s="34">
        <v>2017</v>
      </c>
      <c r="F2" s="34">
        <v>2018</v>
      </c>
      <c r="G2" s="34">
        <v>2019</v>
      </c>
      <c r="H2" s="34">
        <v>2020</v>
      </c>
      <c r="I2" s="34">
        <v>2021</v>
      </c>
      <c r="J2" s="34">
        <v>2022</v>
      </c>
      <c r="K2" s="34">
        <v>2023</v>
      </c>
      <c r="L2" s="34">
        <v>2024</v>
      </c>
      <c r="M2" s="34">
        <v>2025</v>
      </c>
      <c r="N2" s="34">
        <v>2026</v>
      </c>
      <c r="O2" s="34">
        <v>2027</v>
      </c>
      <c r="P2" s="34">
        <v>2028</v>
      </c>
      <c r="Q2" s="34">
        <v>2029</v>
      </c>
      <c r="R2" s="34">
        <v>2030</v>
      </c>
      <c r="S2" s="34">
        <v>2031</v>
      </c>
      <c r="T2" s="34">
        <v>2032</v>
      </c>
      <c r="U2" s="34">
        <v>2033</v>
      </c>
      <c r="V2" s="34">
        <v>2034</v>
      </c>
      <c r="W2" s="34">
        <v>2035</v>
      </c>
      <c r="X2" s="34">
        <v>2036</v>
      </c>
      <c r="Y2" s="34">
        <v>2037</v>
      </c>
      <c r="Z2" s="34">
        <v>2038</v>
      </c>
      <c r="AA2" s="34">
        <v>2039</v>
      </c>
      <c r="AB2" s="34">
        <v>2040</v>
      </c>
      <c r="AC2" s="34">
        <v>2041</v>
      </c>
      <c r="AD2" s="34">
        <v>2042</v>
      </c>
      <c r="AE2" s="34">
        <v>2043</v>
      </c>
      <c r="AF2" s="34">
        <v>2044</v>
      </c>
      <c r="AG2" s="34">
        <v>2045</v>
      </c>
      <c r="AH2" s="34">
        <v>2046</v>
      </c>
      <c r="AI2" s="34">
        <v>2047</v>
      </c>
      <c r="AJ2" s="34">
        <v>2048</v>
      </c>
      <c r="AK2" s="34">
        <v>2049</v>
      </c>
      <c r="AL2" s="34">
        <v>2050</v>
      </c>
    </row>
    <row r="3" spans="1:38" x14ac:dyDescent="0.35">
      <c r="B3" s="1" t="s">
        <v>108</v>
      </c>
      <c r="C3">
        <v>5025336833623.4961</v>
      </c>
      <c r="D3">
        <v>5025336833623.4961</v>
      </c>
      <c r="E3">
        <v>5025336833623.4961</v>
      </c>
      <c r="F3">
        <v>5076796416774.6904</v>
      </c>
      <c r="G3">
        <v>5121878332252.5889</v>
      </c>
      <c r="H3">
        <v>5120527234315.9355</v>
      </c>
      <c r="I3">
        <v>5078685772529.0713</v>
      </c>
      <c r="J3">
        <v>5000226181204.0518</v>
      </c>
      <c r="K3">
        <v>4890357390086.666</v>
      </c>
      <c r="L3">
        <v>4754593612009.9424</v>
      </c>
      <c r="M3">
        <v>4623242947800.9814</v>
      </c>
      <c r="N3">
        <v>4476113809194.5195</v>
      </c>
      <c r="O3">
        <v>4318214320613.6704</v>
      </c>
      <c r="P3">
        <v>4153785967773.5337</v>
      </c>
      <c r="Q3">
        <v>3986245332562.0317</v>
      </c>
      <c r="R3">
        <v>3818189212025.7769</v>
      </c>
      <c r="S3">
        <v>3651655662890.3447</v>
      </c>
      <c r="T3">
        <v>3488242186140.4043</v>
      </c>
      <c r="U3">
        <v>3329338703647.7451</v>
      </c>
      <c r="V3">
        <v>3176152327467.5405</v>
      </c>
      <c r="W3">
        <v>3029802190147.7764</v>
      </c>
      <c r="X3">
        <v>2901631824308.3833</v>
      </c>
      <c r="Y3">
        <v>2789279323316.6567</v>
      </c>
      <c r="Z3">
        <v>2690912463301.6426</v>
      </c>
      <c r="AA3">
        <v>2605035958762.9941</v>
      </c>
      <c r="AB3">
        <v>2530395616410.1128</v>
      </c>
      <c r="AC3">
        <v>2465874380322.5146</v>
      </c>
      <c r="AD3">
        <v>2410499569118.3447</v>
      </c>
      <c r="AE3">
        <v>2363398632578.1904</v>
      </c>
      <c r="AF3">
        <v>2323794631164.9717</v>
      </c>
      <c r="AG3">
        <v>2290983414137.3696</v>
      </c>
      <c r="AH3">
        <v>2264352475555.3608</v>
      </c>
      <c r="AI3">
        <v>2243335165475.895</v>
      </c>
      <c r="AJ3">
        <v>2227424710659.9102</v>
      </c>
      <c r="AK3">
        <v>2216154632326.5767</v>
      </c>
      <c r="AL3">
        <v>2209078846438.0913</v>
      </c>
    </row>
    <row r="4" spans="1:38" x14ac:dyDescent="0.35">
      <c r="B4" s="1" t="s">
        <v>109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35">
      <c r="B5" s="1" t="s">
        <v>110</v>
      </c>
      <c r="C5">
        <v>78957901972259.953</v>
      </c>
      <c r="D5">
        <v>78957901972259.953</v>
      </c>
      <c r="E5">
        <v>78957901972259.953</v>
      </c>
      <c r="F5">
        <v>78501836374036.844</v>
      </c>
      <c r="G5">
        <v>77916465834198.438</v>
      </c>
      <c r="H5">
        <v>77153890894705.797</v>
      </c>
      <c r="I5">
        <v>76242520684524.656</v>
      </c>
      <c r="J5">
        <v>75215688379449.438</v>
      </c>
      <c r="K5">
        <v>74128429927221.359</v>
      </c>
      <c r="L5">
        <v>73011019347571.328</v>
      </c>
      <c r="M5">
        <v>72269977658460.719</v>
      </c>
      <c r="N5">
        <v>71519817466788.453</v>
      </c>
      <c r="O5">
        <v>70765795701913.656</v>
      </c>
      <c r="P5">
        <v>70012489604437.766</v>
      </c>
      <c r="Q5">
        <v>69262607514670.875</v>
      </c>
      <c r="R5">
        <v>68520170561451.891</v>
      </c>
      <c r="S5">
        <v>68973908377761.75</v>
      </c>
      <c r="T5">
        <v>69435314525588.148</v>
      </c>
      <c r="U5">
        <v>69905088215615.398</v>
      </c>
      <c r="V5">
        <v>70384301736774.813</v>
      </c>
      <c r="W5">
        <v>70874203329620.906</v>
      </c>
      <c r="X5">
        <v>71380531023360.375</v>
      </c>
      <c r="Y5">
        <v>71904935402552.406</v>
      </c>
      <c r="Z5">
        <v>72448978978489.969</v>
      </c>
      <c r="AA5">
        <v>73014416074291.438</v>
      </c>
      <c r="AB5">
        <v>73602684294722.219</v>
      </c>
      <c r="AC5">
        <v>74214776117947.344</v>
      </c>
      <c r="AD5">
        <v>74851438306722.375</v>
      </c>
      <c r="AE5">
        <v>75513058161546</v>
      </c>
      <c r="AF5">
        <v>76199595559940.422</v>
      </c>
      <c r="AG5">
        <v>76910579977738.078</v>
      </c>
      <c r="AH5">
        <v>77644989836280.359</v>
      </c>
      <c r="AI5">
        <v>78401458898839.672</v>
      </c>
      <c r="AJ5">
        <v>79178041471119.141</v>
      </c>
      <c r="AK5">
        <v>79972463413858.516</v>
      </c>
      <c r="AL5">
        <v>80782127204624.016</v>
      </c>
    </row>
    <row r="6" spans="1:38" x14ac:dyDescent="0.35">
      <c r="B6" s="1" t="s">
        <v>111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35">
      <c r="B7" s="1" t="s">
        <v>113</v>
      </c>
      <c r="C7">
        <v>1801698853815.6216</v>
      </c>
      <c r="D7">
        <v>1801698853815.6216</v>
      </c>
      <c r="E7">
        <v>1801698853815.6216</v>
      </c>
      <c r="F7">
        <v>2690031570598.6309</v>
      </c>
      <c r="G7">
        <v>3563189103158.3896</v>
      </c>
      <c r="H7">
        <v>4418876907189.3818</v>
      </c>
      <c r="I7">
        <v>5274627664257.8877</v>
      </c>
      <c r="J7">
        <v>6132422582466.2246</v>
      </c>
      <c r="K7">
        <v>6995253414968.2168</v>
      </c>
      <c r="L7">
        <v>7860746593187.3242</v>
      </c>
      <c r="M7">
        <v>8778028356745.7129</v>
      </c>
      <c r="N7">
        <v>9706159741744.834</v>
      </c>
      <c r="O7">
        <v>10643643921253.176</v>
      </c>
      <c r="P7">
        <v>11588321517209.99</v>
      </c>
      <c r="Q7">
        <v>12538698634665.48</v>
      </c>
      <c r="R7">
        <v>13492246311240.742</v>
      </c>
      <c r="S7">
        <v>13492246311240.742</v>
      </c>
      <c r="T7">
        <v>13492246311240.742</v>
      </c>
      <c r="U7">
        <v>13492246311240.742</v>
      </c>
      <c r="V7">
        <v>13492246311240.648</v>
      </c>
      <c r="W7">
        <v>13492246311240.742</v>
      </c>
      <c r="X7">
        <v>13492246311240.648</v>
      </c>
      <c r="Y7">
        <v>13492246311240.742</v>
      </c>
      <c r="Z7">
        <v>13492246311240.742</v>
      </c>
      <c r="AA7">
        <v>13492246311240.648</v>
      </c>
      <c r="AB7">
        <v>13492246311240.648</v>
      </c>
      <c r="AC7">
        <v>13492246311240.648</v>
      </c>
      <c r="AD7">
        <v>13492246311240.648</v>
      </c>
      <c r="AE7">
        <v>13492246311240.648</v>
      </c>
      <c r="AF7">
        <v>13492246311240.648</v>
      </c>
      <c r="AG7">
        <v>13492246311240.742</v>
      </c>
      <c r="AH7">
        <v>13492246311240.648</v>
      </c>
      <c r="AI7">
        <v>13492246311240.648</v>
      </c>
      <c r="AJ7">
        <v>13492246311240.742</v>
      </c>
      <c r="AK7">
        <v>13492246311240.742</v>
      </c>
      <c r="AL7">
        <v>13492246311240.648</v>
      </c>
    </row>
    <row r="8" spans="1:38" x14ac:dyDescent="0.35">
      <c r="B8" s="1" t="s">
        <v>156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35">
      <c r="A9" s="34" t="s">
        <v>479</v>
      </c>
      <c r="B9" s="37" t="s">
        <v>107</v>
      </c>
      <c r="D9" s="34">
        <v>2016</v>
      </c>
      <c r="E9" s="34">
        <v>2017</v>
      </c>
      <c r="F9" s="34">
        <v>2018</v>
      </c>
      <c r="G9" s="34">
        <v>2019</v>
      </c>
      <c r="H9" s="34">
        <v>2020</v>
      </c>
      <c r="I9" s="34">
        <v>2021</v>
      </c>
      <c r="J9" s="34">
        <v>2022</v>
      </c>
      <c r="K9" s="34">
        <v>2023</v>
      </c>
      <c r="L9" s="34">
        <v>2024</v>
      </c>
      <c r="M9" s="34">
        <v>2025</v>
      </c>
      <c r="N9" s="34">
        <v>2026</v>
      </c>
      <c r="O9" s="34">
        <v>2027</v>
      </c>
      <c r="P9" s="34">
        <v>2028</v>
      </c>
      <c r="Q9" s="34">
        <v>2029</v>
      </c>
      <c r="R9" s="34">
        <v>2030</v>
      </c>
      <c r="S9" s="34">
        <v>2031</v>
      </c>
      <c r="T9" s="34">
        <v>2032</v>
      </c>
      <c r="U9" s="34">
        <v>2033</v>
      </c>
      <c r="V9" s="34">
        <v>2034</v>
      </c>
      <c r="W9" s="34">
        <v>2035</v>
      </c>
      <c r="X9" s="34">
        <v>2036</v>
      </c>
      <c r="Y9" s="34">
        <v>2037</v>
      </c>
      <c r="Z9" s="34">
        <v>2038</v>
      </c>
      <c r="AA9" s="34">
        <v>2039</v>
      </c>
      <c r="AB9" s="34">
        <v>2040</v>
      </c>
      <c r="AC9" s="34">
        <v>2041</v>
      </c>
      <c r="AD9" s="34">
        <v>2042</v>
      </c>
      <c r="AE9" s="34">
        <v>2043</v>
      </c>
      <c r="AF9" s="34">
        <v>2044</v>
      </c>
      <c r="AG9" s="34">
        <v>2045</v>
      </c>
      <c r="AH9" s="34">
        <v>2046</v>
      </c>
      <c r="AI9" s="34">
        <v>2047</v>
      </c>
      <c r="AJ9" s="34">
        <v>2048</v>
      </c>
      <c r="AK9" s="34">
        <v>2049</v>
      </c>
      <c r="AL9" s="34">
        <v>2050</v>
      </c>
    </row>
    <row r="10" spans="1:38" x14ac:dyDescent="0.35">
      <c r="B10" s="1" t="s">
        <v>108</v>
      </c>
      <c r="D10">
        <f>D3/C3-1</f>
        <v>0</v>
      </c>
      <c r="E10">
        <f t="shared" ref="E10:AL10" si="0">E3/D3-1</f>
        <v>0</v>
      </c>
      <c r="F10">
        <f t="shared" si="0"/>
        <v>1.0240026659882551E-2</v>
      </c>
      <c r="G10">
        <f t="shared" si="0"/>
        <v>8.8799927704288351E-3</v>
      </c>
      <c r="H10">
        <f t="shared" si="0"/>
        <v>-2.6378954145500622E-4</v>
      </c>
      <c r="I10">
        <f t="shared" si="0"/>
        <v>-8.1713190599705943E-3</v>
      </c>
      <c r="J10">
        <f t="shared" si="0"/>
        <v>-1.5448798141718512E-2</v>
      </c>
      <c r="K10">
        <f t="shared" si="0"/>
        <v>-2.1972764258221922E-2</v>
      </c>
      <c r="L10">
        <f t="shared" si="0"/>
        <v>-2.7761524822691452E-2</v>
      </c>
      <c r="M10">
        <f t="shared" si="0"/>
        <v>-2.7626054911859099E-2</v>
      </c>
      <c r="N10">
        <f t="shared" si="0"/>
        <v>-3.1823795605732341E-2</v>
      </c>
      <c r="O10">
        <f t="shared" si="0"/>
        <v>-3.5276021859967699E-2</v>
      </c>
      <c r="P10">
        <f t="shared" si="0"/>
        <v>-3.8077858260812225E-2</v>
      </c>
      <c r="Q10">
        <f t="shared" si="0"/>
        <v>-4.0334441040375757E-2</v>
      </c>
      <c r="R10">
        <f t="shared" si="0"/>
        <v>-4.2159000893264631E-2</v>
      </c>
      <c r="S10">
        <f t="shared" si="0"/>
        <v>-4.3615845074130299E-2</v>
      </c>
      <c r="T10">
        <f t="shared" si="0"/>
        <v>-4.4750516433029741E-2</v>
      </c>
      <c r="U10">
        <f t="shared" si="0"/>
        <v>-4.5554028078675146E-2</v>
      </c>
      <c r="V10">
        <f t="shared" si="0"/>
        <v>-4.6011051988302687E-2</v>
      </c>
      <c r="W10">
        <f t="shared" si="0"/>
        <v>-4.6077808061697811E-2</v>
      </c>
      <c r="X10">
        <f t="shared" si="0"/>
        <v>-4.2303212485677699E-2</v>
      </c>
      <c r="Y10">
        <f t="shared" si="0"/>
        <v>-3.8720453797926768E-2</v>
      </c>
      <c r="Z10">
        <f t="shared" si="0"/>
        <v>-3.5266048542620942E-2</v>
      </c>
      <c r="AA10">
        <f t="shared" si="0"/>
        <v>-3.1913525880095439E-2</v>
      </c>
      <c r="AB10">
        <f t="shared" si="0"/>
        <v>-2.8652327082780205E-2</v>
      </c>
      <c r="AC10">
        <f t="shared" si="0"/>
        <v>-2.5498477656681562E-2</v>
      </c>
      <c r="AD10">
        <f t="shared" si="0"/>
        <v>-2.2456460737033779E-2</v>
      </c>
      <c r="AE10">
        <f t="shared" si="0"/>
        <v>-1.9539906641585447E-2</v>
      </c>
      <c r="AF10">
        <f t="shared" si="0"/>
        <v>-1.6757224476353083E-2</v>
      </c>
      <c r="AG10">
        <f t="shared" si="0"/>
        <v>-1.4119671586965032E-2</v>
      </c>
      <c r="AH10">
        <f t="shared" si="0"/>
        <v>-1.1624238926249975E-2</v>
      </c>
      <c r="AI10">
        <f t="shared" si="0"/>
        <v>-9.2818191100354497E-3</v>
      </c>
      <c r="AJ10">
        <f t="shared" si="0"/>
        <v>-7.0923217630788349E-3</v>
      </c>
      <c r="AK10">
        <f t="shared" si="0"/>
        <v>-5.0596899097857806E-3</v>
      </c>
      <c r="AL10">
        <f t="shared" si="0"/>
        <v>-3.192821378649513E-3</v>
      </c>
    </row>
    <row r="11" spans="1:38" x14ac:dyDescent="0.35">
      <c r="B11" s="1" t="s">
        <v>109</v>
      </c>
    </row>
    <row r="12" spans="1:38" x14ac:dyDescent="0.35">
      <c r="B12" s="1" t="s">
        <v>110</v>
      </c>
      <c r="D12">
        <f t="shared" ref="D12:S14" si="1">D5/C5-1</f>
        <v>0</v>
      </c>
      <c r="E12">
        <f t="shared" si="1"/>
        <v>0</v>
      </c>
      <c r="F12">
        <f t="shared" si="1"/>
        <v>-5.7760602400926953E-3</v>
      </c>
      <c r="G12">
        <f t="shared" si="1"/>
        <v>-7.4567751135056204E-3</v>
      </c>
      <c r="H12">
        <f t="shared" si="1"/>
        <v>-9.7870832734553437E-3</v>
      </c>
      <c r="I12">
        <f t="shared" si="1"/>
        <v>-1.1812368755645952E-2</v>
      </c>
      <c r="J12">
        <f t="shared" si="1"/>
        <v>-1.3467974246602288E-2</v>
      </c>
      <c r="K12">
        <f t="shared" si="1"/>
        <v>-1.445520842331538E-2</v>
      </c>
      <c r="L12">
        <f t="shared" si="1"/>
        <v>-1.5073981477107923E-2</v>
      </c>
      <c r="M12">
        <f t="shared" si="1"/>
        <v>-1.0149723914726572E-2</v>
      </c>
      <c r="N12">
        <f t="shared" si="1"/>
        <v>-1.0379969884831475E-2</v>
      </c>
      <c r="O12">
        <f t="shared" si="1"/>
        <v>-1.0542836818968948E-2</v>
      </c>
      <c r="P12">
        <f t="shared" si="1"/>
        <v>-1.0645059382205502E-2</v>
      </c>
      <c r="Q12">
        <f t="shared" si="1"/>
        <v>-1.07106902497488E-2</v>
      </c>
      <c r="R12">
        <f t="shared" si="1"/>
        <v>-1.071915972932036E-2</v>
      </c>
      <c r="S12">
        <f t="shared" si="1"/>
        <v>6.6219598198886676E-3</v>
      </c>
      <c r="T12">
        <f t="shared" ref="T12:AL12" si="2">T5/S5-1</f>
        <v>6.6895752129825237E-3</v>
      </c>
      <c r="U12">
        <f t="shared" si="2"/>
        <v>6.765630619475882E-3</v>
      </c>
      <c r="V12">
        <f t="shared" si="2"/>
        <v>6.8552022948791258E-3</v>
      </c>
      <c r="W12">
        <f t="shared" si="2"/>
        <v>6.960381516296632E-3</v>
      </c>
      <c r="X12">
        <f t="shared" si="2"/>
        <v>7.1440336533257209E-3</v>
      </c>
      <c r="Y12">
        <f t="shared" si="2"/>
        <v>7.3466023812629455E-3</v>
      </c>
      <c r="Z12">
        <f t="shared" si="2"/>
        <v>7.5661506806423695E-3</v>
      </c>
      <c r="AA12">
        <f t="shared" si="2"/>
        <v>7.8046247686851533E-3</v>
      </c>
      <c r="AB12">
        <f t="shared" si="2"/>
        <v>8.0568776970320055E-3</v>
      </c>
      <c r="AC12">
        <f t="shared" si="2"/>
        <v>8.3161616874483091E-3</v>
      </c>
      <c r="AD12">
        <f t="shared" si="2"/>
        <v>8.5786446052629195E-3</v>
      </c>
      <c r="AE12">
        <f t="shared" si="2"/>
        <v>8.8391067665589684E-3</v>
      </c>
      <c r="AF12">
        <f t="shared" si="2"/>
        <v>9.0916381233787646E-3</v>
      </c>
      <c r="AG12">
        <f t="shared" si="2"/>
        <v>9.3305536935348599E-3</v>
      </c>
      <c r="AH12">
        <f t="shared" si="2"/>
        <v>9.5488794747726757E-3</v>
      </c>
      <c r="AI12">
        <f t="shared" si="2"/>
        <v>9.7426641970637107E-3</v>
      </c>
      <c r="AJ12">
        <f t="shared" si="2"/>
        <v>9.9052056324804294E-3</v>
      </c>
      <c r="AK12">
        <f t="shared" si="2"/>
        <v>1.0033361876337299E-2</v>
      </c>
      <c r="AL12">
        <f t="shared" si="2"/>
        <v>1.0124282236692927E-2</v>
      </c>
    </row>
    <row r="13" spans="1:38" x14ac:dyDescent="0.35">
      <c r="B13" s="1" t="s">
        <v>111</v>
      </c>
    </row>
    <row r="14" spans="1:38" x14ac:dyDescent="0.35">
      <c r="B14" s="1" t="s">
        <v>113</v>
      </c>
      <c r="D14">
        <f t="shared" si="1"/>
        <v>0</v>
      </c>
      <c r="E14">
        <f t="shared" si="1"/>
        <v>0</v>
      </c>
      <c r="F14">
        <f t="shared" si="1"/>
        <v>0.49305282894625058</v>
      </c>
      <c r="G14">
        <f t="shared" si="1"/>
        <v>0.32459006879441543</v>
      </c>
      <c r="H14">
        <f t="shared" si="1"/>
        <v>0.24014661564622419</v>
      </c>
      <c r="I14">
        <f t="shared" si="1"/>
        <v>0.19365797578027677</v>
      </c>
      <c r="J14">
        <f t="shared" si="1"/>
        <v>0.16262662936778582</v>
      </c>
      <c r="K14">
        <f t="shared" si="1"/>
        <v>0.14069983287991139</v>
      </c>
      <c r="L14">
        <f t="shared" si="1"/>
        <v>0.12372577902140791</v>
      </c>
      <c r="M14">
        <f t="shared" si="1"/>
        <v>0.1166914303475155</v>
      </c>
      <c r="N14">
        <f t="shared" si="1"/>
        <v>0.10573346852837107</v>
      </c>
      <c r="O14">
        <f t="shared" si="1"/>
        <v>9.6586518711035962E-2</v>
      </c>
      <c r="P14">
        <f t="shared" si="1"/>
        <v>8.8755092047986262E-2</v>
      </c>
      <c r="Q14">
        <f t="shared" si="1"/>
        <v>8.2011628348770849E-2</v>
      </c>
      <c r="R14">
        <f t="shared" si="1"/>
        <v>7.604837665840436E-2</v>
      </c>
      <c r="S14">
        <f t="shared" si="1"/>
        <v>0</v>
      </c>
      <c r="T14">
        <f t="shared" ref="T14:AL14" si="3">T7/S7-1</f>
        <v>0</v>
      </c>
      <c r="U14">
        <f t="shared" si="3"/>
        <v>0</v>
      </c>
      <c r="V14">
        <f t="shared" si="3"/>
        <v>-6.9944050551384862E-15</v>
      </c>
      <c r="W14">
        <f t="shared" si="3"/>
        <v>6.8833827526759706E-15</v>
      </c>
      <c r="X14">
        <f t="shared" si="3"/>
        <v>-6.9944050551384862E-15</v>
      </c>
      <c r="Y14">
        <f t="shared" si="3"/>
        <v>6.8833827526759706E-15</v>
      </c>
      <c r="Z14">
        <f t="shared" si="3"/>
        <v>0</v>
      </c>
      <c r="AA14">
        <f t="shared" si="3"/>
        <v>-6.9944050551384862E-15</v>
      </c>
      <c r="AB14">
        <f t="shared" si="3"/>
        <v>0</v>
      </c>
      <c r="AC14">
        <f t="shared" si="3"/>
        <v>0</v>
      </c>
      <c r="AD14">
        <f t="shared" si="3"/>
        <v>0</v>
      </c>
      <c r="AE14">
        <f t="shared" si="3"/>
        <v>0</v>
      </c>
      <c r="AF14">
        <f t="shared" si="3"/>
        <v>0</v>
      </c>
      <c r="AG14">
        <f t="shared" si="3"/>
        <v>6.8833827526759706E-15</v>
      </c>
      <c r="AH14">
        <f t="shared" si="3"/>
        <v>-6.9944050551384862E-15</v>
      </c>
      <c r="AI14">
        <f t="shared" si="3"/>
        <v>0</v>
      </c>
      <c r="AJ14">
        <f t="shared" si="3"/>
        <v>6.8833827526759706E-15</v>
      </c>
      <c r="AK14">
        <f t="shared" si="3"/>
        <v>0</v>
      </c>
      <c r="AL14">
        <f t="shared" si="3"/>
        <v>-6.9944050551384862E-15</v>
      </c>
    </row>
    <row r="15" spans="1:38" x14ac:dyDescent="0.35">
      <c r="B15" s="1" t="s">
        <v>156</v>
      </c>
    </row>
    <row r="18" spans="1:38" x14ac:dyDescent="0.35">
      <c r="A18" s="49" t="s">
        <v>446</v>
      </c>
      <c r="B18" s="53" t="s">
        <v>107</v>
      </c>
      <c r="C18" s="49">
        <v>2015</v>
      </c>
      <c r="D18" s="49">
        <v>2016</v>
      </c>
      <c r="E18" s="49">
        <v>2017</v>
      </c>
      <c r="F18" s="49">
        <v>2018</v>
      </c>
      <c r="G18" s="49">
        <v>2019</v>
      </c>
      <c r="H18" s="49">
        <v>2020</v>
      </c>
      <c r="I18" s="49">
        <v>2021</v>
      </c>
      <c r="J18" s="49">
        <v>2022</v>
      </c>
      <c r="K18" s="49">
        <v>2023</v>
      </c>
      <c r="L18" s="49">
        <v>2024</v>
      </c>
      <c r="M18" s="49">
        <v>2025</v>
      </c>
      <c r="N18" s="49">
        <v>2026</v>
      </c>
      <c r="O18" s="49">
        <v>2027</v>
      </c>
      <c r="P18" s="49">
        <v>2028</v>
      </c>
      <c r="Q18" s="49">
        <v>2029</v>
      </c>
      <c r="R18" s="49">
        <v>2030</v>
      </c>
      <c r="S18" s="49">
        <v>2031</v>
      </c>
      <c r="T18" s="49">
        <v>2032</v>
      </c>
      <c r="U18" s="49">
        <v>2033</v>
      </c>
      <c r="V18" s="49">
        <v>2034</v>
      </c>
      <c r="W18" s="49">
        <v>2035</v>
      </c>
      <c r="X18" s="49">
        <v>2036</v>
      </c>
      <c r="Y18" s="49">
        <v>2037</v>
      </c>
      <c r="Z18" s="49">
        <v>2038</v>
      </c>
      <c r="AA18" s="49">
        <v>2039</v>
      </c>
      <c r="AB18" s="49">
        <v>2040</v>
      </c>
      <c r="AC18" s="49">
        <v>2041</v>
      </c>
      <c r="AD18" s="49">
        <v>2042</v>
      </c>
      <c r="AE18" s="49">
        <v>2043</v>
      </c>
      <c r="AF18" s="49">
        <v>2044</v>
      </c>
      <c r="AG18" s="49">
        <v>2045</v>
      </c>
      <c r="AH18" s="49">
        <v>2046</v>
      </c>
      <c r="AI18" s="49">
        <v>2047</v>
      </c>
      <c r="AJ18" s="49">
        <v>2048</v>
      </c>
      <c r="AK18" s="49">
        <v>2049</v>
      </c>
      <c r="AL18" s="49">
        <v>2050</v>
      </c>
    </row>
    <row r="19" spans="1:38" x14ac:dyDescent="0.35">
      <c r="B19" s="1" t="s">
        <v>108</v>
      </c>
      <c r="C19">
        <v>80079016836591.234</v>
      </c>
      <c r="D19">
        <v>80079016836591.234</v>
      </c>
      <c r="E19">
        <v>80079016836591.234</v>
      </c>
      <c r="F19">
        <v>79978921936256.953</v>
      </c>
      <c r="G19">
        <v>79700051173302.469</v>
      </c>
      <c r="H19">
        <v>79202624507202.984</v>
      </c>
      <c r="I19">
        <v>78550915890326.234</v>
      </c>
      <c r="J19">
        <v>77808431953778.484</v>
      </c>
      <c r="K19">
        <v>77063113535447.984</v>
      </c>
      <c r="L19">
        <v>76357141196235.688</v>
      </c>
      <c r="M19">
        <v>76110591965090.188</v>
      </c>
      <c r="N19">
        <v>75921779175426.547</v>
      </c>
      <c r="O19">
        <v>75787276386869.234</v>
      </c>
      <c r="P19">
        <v>75701752582256.328</v>
      </c>
      <c r="Q19">
        <v>75660297130600.453</v>
      </c>
      <c r="R19">
        <v>75661878547201.578</v>
      </c>
      <c r="S19">
        <v>75705681115700.641</v>
      </c>
      <c r="T19">
        <v>75793089218548.953</v>
      </c>
      <c r="U19">
        <v>75927303901801.531</v>
      </c>
      <c r="V19">
        <v>76112315297912.703</v>
      </c>
      <c r="W19">
        <v>76352093489267.359</v>
      </c>
      <c r="X19">
        <v>76649431391421.328</v>
      </c>
      <c r="Y19">
        <v>77005560805098.094</v>
      </c>
      <c r="Z19">
        <v>77419657368774.453</v>
      </c>
      <c r="AA19">
        <v>77889079251945.266</v>
      </c>
      <c r="AB19">
        <v>78409566465554.672</v>
      </c>
      <c r="AC19">
        <v>78975823007284.594</v>
      </c>
      <c r="AD19">
        <v>79582047093533.922</v>
      </c>
      <c r="AE19">
        <v>80222440871756.016</v>
      </c>
      <c r="AF19">
        <v>80891552885208.734</v>
      </c>
      <c r="AG19">
        <v>81584578069800.203</v>
      </c>
      <c r="AH19">
        <v>82297362344735.891</v>
      </c>
      <c r="AI19">
        <v>83026441387692.281</v>
      </c>
      <c r="AJ19">
        <v>83768887023583.359</v>
      </c>
      <c r="AK19">
        <v>84522319462436.938</v>
      </c>
      <c r="AL19">
        <v>85284756786402.781</v>
      </c>
    </row>
    <row r="20" spans="1:38" x14ac:dyDescent="0.35">
      <c r="B20" s="1" t="s">
        <v>109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35">
      <c r="B21" s="1" t="s">
        <v>110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35">
      <c r="B22" s="1" t="s">
        <v>111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35">
      <c r="B23" s="1" t="s">
        <v>113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35">
      <c r="B24" s="1" t="s">
        <v>156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35">
      <c r="B25" s="53" t="s">
        <v>107</v>
      </c>
      <c r="C25" s="49"/>
      <c r="D25" s="49">
        <v>2016</v>
      </c>
      <c r="E25" s="49">
        <v>2017</v>
      </c>
      <c r="F25" s="49">
        <v>2018</v>
      </c>
      <c r="G25" s="49">
        <v>2019</v>
      </c>
      <c r="H25" s="49">
        <v>2020</v>
      </c>
      <c r="I25" s="49">
        <v>2021</v>
      </c>
      <c r="J25" s="49">
        <v>2022</v>
      </c>
      <c r="K25" s="49">
        <v>2023</v>
      </c>
      <c r="L25" s="49">
        <v>2024</v>
      </c>
      <c r="M25" s="49">
        <v>2025</v>
      </c>
      <c r="N25" s="49">
        <v>2026</v>
      </c>
      <c r="O25" s="49">
        <v>2027</v>
      </c>
      <c r="P25" s="49">
        <v>2028</v>
      </c>
      <c r="Q25" s="49">
        <v>2029</v>
      </c>
      <c r="R25" s="49">
        <v>2030</v>
      </c>
      <c r="S25" s="49">
        <v>2031</v>
      </c>
      <c r="T25" s="49">
        <v>2032</v>
      </c>
      <c r="U25" s="49">
        <v>2033</v>
      </c>
      <c r="V25" s="49">
        <v>2034</v>
      </c>
      <c r="W25" s="49">
        <v>2035</v>
      </c>
      <c r="X25" s="49">
        <v>2036</v>
      </c>
      <c r="Y25" s="49">
        <v>2037</v>
      </c>
      <c r="Z25" s="49">
        <v>2038</v>
      </c>
      <c r="AA25" s="49">
        <v>2039</v>
      </c>
      <c r="AB25" s="49">
        <v>2040</v>
      </c>
      <c r="AC25" s="49">
        <v>2041</v>
      </c>
      <c r="AD25" s="49">
        <v>2042</v>
      </c>
      <c r="AE25" s="49">
        <v>2043</v>
      </c>
      <c r="AF25" s="49">
        <v>2044</v>
      </c>
      <c r="AG25" s="49">
        <v>2045</v>
      </c>
      <c r="AH25" s="49">
        <v>2046</v>
      </c>
      <c r="AI25" s="49">
        <v>2047</v>
      </c>
      <c r="AJ25" s="49">
        <v>2048</v>
      </c>
      <c r="AK25" s="49">
        <v>2049</v>
      </c>
      <c r="AL25" s="49">
        <v>2050</v>
      </c>
    </row>
    <row r="26" spans="1:38" x14ac:dyDescent="0.35">
      <c r="B26" s="1" t="s">
        <v>108</v>
      </c>
      <c r="D26">
        <f>D19/C19-1</f>
        <v>0</v>
      </c>
      <c r="E26">
        <f t="shared" ref="E26:AL26" si="4">E19/D19-1</f>
        <v>0</v>
      </c>
      <c r="F26">
        <f t="shared" si="4"/>
        <v>-1.2499516638488917E-3</v>
      </c>
      <c r="G26">
        <f t="shared" si="4"/>
        <v>-3.4868032251890169E-3</v>
      </c>
      <c r="H26">
        <f t="shared" si="4"/>
        <v>-6.2412339612915035E-3</v>
      </c>
      <c r="I26">
        <f t="shared" si="4"/>
        <v>-8.2283714830369004E-3</v>
      </c>
      <c r="J26">
        <f t="shared" si="4"/>
        <v>-9.4522632630332781E-3</v>
      </c>
      <c r="K26">
        <f t="shared" si="4"/>
        <v>-9.5788900973258206E-3</v>
      </c>
      <c r="L26">
        <f t="shared" si="4"/>
        <v>-9.1609630966643651E-3</v>
      </c>
      <c r="M26">
        <f t="shared" si="4"/>
        <v>-3.228895520222208E-3</v>
      </c>
      <c r="N26">
        <f t="shared" si="4"/>
        <v>-2.4807689020504009E-3</v>
      </c>
      <c r="O26">
        <f t="shared" si="4"/>
        <v>-1.7715968990469344E-3</v>
      </c>
      <c r="P26">
        <f t="shared" si="4"/>
        <v>-1.1284718054299647E-3</v>
      </c>
      <c r="Q26">
        <f t="shared" si="4"/>
        <v>-5.4761548103965385E-4</v>
      </c>
      <c r="R26">
        <f t="shared" si="4"/>
        <v>2.0901538337891878E-5</v>
      </c>
      <c r="S26">
        <f t="shared" si="4"/>
        <v>5.7892520434488226E-4</v>
      </c>
      <c r="T26">
        <f t="shared" si="4"/>
        <v>1.1545778541339757E-3</v>
      </c>
      <c r="U26">
        <f t="shared" si="4"/>
        <v>1.7708037056725079E-3</v>
      </c>
      <c r="V26">
        <f t="shared" si="4"/>
        <v>2.4366912375877181E-3</v>
      </c>
      <c r="W26">
        <f t="shared" si="4"/>
        <v>3.1503205547767088E-3</v>
      </c>
      <c r="X26">
        <f t="shared" si="4"/>
        <v>3.8942992728256964E-3</v>
      </c>
      <c r="Y26">
        <f t="shared" si="4"/>
        <v>4.6462107704119404E-3</v>
      </c>
      <c r="Z26">
        <f t="shared" si="4"/>
        <v>5.3774890975009093E-3</v>
      </c>
      <c r="AA26">
        <f t="shared" si="4"/>
        <v>6.0633422973548345E-3</v>
      </c>
      <c r="AB26">
        <f t="shared" si="4"/>
        <v>6.6824157970311049E-3</v>
      </c>
      <c r="AC26">
        <f t="shared" si="4"/>
        <v>7.2217787606143613E-3</v>
      </c>
      <c r="AD26">
        <f t="shared" si="4"/>
        <v>7.6760717795041344E-3</v>
      </c>
      <c r="AE26">
        <f t="shared" si="4"/>
        <v>8.0469628717823038E-3</v>
      </c>
      <c r="AF26">
        <f t="shared" si="4"/>
        <v>8.3407087366285104E-3</v>
      </c>
      <c r="AG26">
        <f t="shared" si="4"/>
        <v>8.5673368834311425E-3</v>
      </c>
      <c r="AH26">
        <f t="shared" si="4"/>
        <v>8.7367526044672683E-3</v>
      </c>
      <c r="AI26">
        <f t="shared" si="4"/>
        <v>8.8590815329214756E-3</v>
      </c>
      <c r="AJ26">
        <f t="shared" si="4"/>
        <v>8.9422793929494482E-3</v>
      </c>
      <c r="AK26">
        <f t="shared" si="4"/>
        <v>8.9941798873545142E-3</v>
      </c>
      <c r="AL26">
        <f t="shared" si="4"/>
        <v>9.0205442635147293E-3</v>
      </c>
    </row>
    <row r="27" spans="1:38" x14ac:dyDescent="0.35">
      <c r="B27" s="1" t="s">
        <v>109</v>
      </c>
    </row>
    <row r="28" spans="1:38" x14ac:dyDescent="0.35">
      <c r="B28" s="1" t="s">
        <v>110</v>
      </c>
    </row>
    <row r="29" spans="1:38" x14ac:dyDescent="0.35">
      <c r="B29" s="1" t="s">
        <v>111</v>
      </c>
    </row>
    <row r="30" spans="1:38" x14ac:dyDescent="0.35">
      <c r="B30" s="1" t="s">
        <v>113</v>
      </c>
    </row>
    <row r="31" spans="1:38" x14ac:dyDescent="0.35">
      <c r="B31" s="1" t="s">
        <v>156</v>
      </c>
    </row>
    <row r="34" spans="1:38" x14ac:dyDescent="0.35">
      <c r="A34" s="51" t="s">
        <v>447</v>
      </c>
      <c r="B34" s="54" t="s">
        <v>107</v>
      </c>
      <c r="C34" s="51">
        <v>2015</v>
      </c>
      <c r="D34" s="51">
        <v>2016</v>
      </c>
      <c r="E34" s="51">
        <v>2017</v>
      </c>
      <c r="F34" s="51">
        <v>2018</v>
      </c>
      <c r="G34" s="51">
        <v>2019</v>
      </c>
      <c r="H34" s="51">
        <v>2020</v>
      </c>
      <c r="I34" s="51">
        <v>2021</v>
      </c>
      <c r="J34" s="51">
        <v>2022</v>
      </c>
      <c r="K34" s="51">
        <v>2023</v>
      </c>
      <c r="L34" s="51">
        <v>2024</v>
      </c>
      <c r="M34" s="51">
        <v>2025</v>
      </c>
      <c r="N34" s="51">
        <v>2026</v>
      </c>
      <c r="O34" s="51">
        <v>2027</v>
      </c>
      <c r="P34" s="51">
        <v>2028</v>
      </c>
      <c r="Q34" s="51">
        <v>2029</v>
      </c>
      <c r="R34" s="51">
        <v>2030</v>
      </c>
      <c r="S34" s="51">
        <v>2031</v>
      </c>
      <c r="T34" s="51">
        <v>2032</v>
      </c>
      <c r="U34" s="51">
        <v>2033</v>
      </c>
      <c r="V34" s="51">
        <v>2034</v>
      </c>
      <c r="W34" s="51">
        <v>2035</v>
      </c>
      <c r="X34" s="51">
        <v>2036</v>
      </c>
      <c r="Y34" s="51">
        <v>2037</v>
      </c>
      <c r="Z34" s="51">
        <v>2038</v>
      </c>
      <c r="AA34" s="51">
        <v>2039</v>
      </c>
      <c r="AB34" s="51">
        <v>2040</v>
      </c>
      <c r="AC34" s="51">
        <v>2041</v>
      </c>
      <c r="AD34" s="51">
        <v>2042</v>
      </c>
      <c r="AE34" s="51">
        <v>2043</v>
      </c>
      <c r="AF34" s="51">
        <v>2044</v>
      </c>
      <c r="AG34" s="51">
        <v>2045</v>
      </c>
      <c r="AH34" s="51">
        <v>2046</v>
      </c>
      <c r="AI34" s="51">
        <v>2047</v>
      </c>
      <c r="AJ34" s="51">
        <v>2048</v>
      </c>
      <c r="AK34" s="51">
        <v>2049</v>
      </c>
      <c r="AL34" s="51">
        <v>2050</v>
      </c>
    </row>
    <row r="35" spans="1:38" x14ac:dyDescent="0.35">
      <c r="B35" s="1" t="s">
        <v>108</v>
      </c>
      <c r="C35">
        <v>123368829427918.64</v>
      </c>
      <c r="D35">
        <v>123368829427918.64</v>
      </c>
      <c r="E35">
        <v>123368829427918.64</v>
      </c>
      <c r="F35">
        <v>122206317355594.92</v>
      </c>
      <c r="G35">
        <v>121035034002301.58</v>
      </c>
      <c r="H35">
        <v>119742282461405.33</v>
      </c>
      <c r="I35">
        <v>118352745521354.44</v>
      </c>
      <c r="J35">
        <v>116690401123401.58</v>
      </c>
      <c r="K35">
        <v>114552788111476.27</v>
      </c>
      <c r="L35">
        <v>111723300374741.84</v>
      </c>
      <c r="M35">
        <v>108066653177455.3</v>
      </c>
      <c r="N35">
        <v>103538486304349.08</v>
      </c>
      <c r="O35">
        <v>98220176730618.766</v>
      </c>
      <c r="P35">
        <v>92317187054233.953</v>
      </c>
      <c r="Q35">
        <v>86124736563541.859</v>
      </c>
      <c r="R35">
        <v>79967347283005.547</v>
      </c>
      <c r="S35">
        <v>74285773252023.453</v>
      </c>
      <c r="T35">
        <v>69240474421895.469</v>
      </c>
      <c r="U35">
        <v>64910217185003.711</v>
      </c>
      <c r="V35">
        <v>61304977154774.148</v>
      </c>
      <c r="W35">
        <v>58387913747351.758</v>
      </c>
      <c r="X35">
        <v>56095516054619.758</v>
      </c>
      <c r="Y35">
        <v>54352186730595.383</v>
      </c>
      <c r="Z35">
        <v>53079822889631.281</v>
      </c>
      <c r="AA35">
        <v>52203156784889.641</v>
      </c>
      <c r="AB35">
        <v>51652543004931.586</v>
      </c>
      <c r="AC35">
        <v>51365276940120.719</v>
      </c>
      <c r="AD35">
        <v>51286295845701.391</v>
      </c>
      <c r="AE35">
        <v>51368408962804.359</v>
      </c>
      <c r="AF35">
        <v>51572215870397.875</v>
      </c>
      <c r="AG35">
        <v>51865780149274.18</v>
      </c>
      <c r="AH35">
        <v>52224062075314.719</v>
      </c>
      <c r="AI35">
        <v>52627904109554.977</v>
      </c>
      <c r="AJ35">
        <v>53063218384927.852</v>
      </c>
      <c r="AK35">
        <v>53519852737908.648</v>
      </c>
      <c r="AL35">
        <v>53990709820756.102</v>
      </c>
    </row>
    <row r="36" spans="1:38" x14ac:dyDescent="0.35">
      <c r="B36" s="1" t="s">
        <v>109</v>
      </c>
    </row>
    <row r="37" spans="1:38" x14ac:dyDescent="0.35">
      <c r="B37" s="1" t="s">
        <v>110</v>
      </c>
    </row>
    <row r="38" spans="1:38" x14ac:dyDescent="0.35">
      <c r="B38" s="1" t="s">
        <v>111</v>
      </c>
    </row>
    <row r="39" spans="1:38" x14ac:dyDescent="0.35">
      <c r="B39" s="1" t="s">
        <v>113</v>
      </c>
    </row>
    <row r="40" spans="1:38" x14ac:dyDescent="0.35">
      <c r="B40" s="1" t="s">
        <v>156</v>
      </c>
    </row>
    <row r="41" spans="1:38" x14ac:dyDescent="0.35">
      <c r="A41" t="s">
        <v>479</v>
      </c>
      <c r="B41" s="54" t="s">
        <v>107</v>
      </c>
      <c r="C41" s="51">
        <v>2015</v>
      </c>
      <c r="D41" s="51">
        <v>2016</v>
      </c>
      <c r="E41" s="51">
        <v>2017</v>
      </c>
      <c r="F41" s="51">
        <v>2018</v>
      </c>
      <c r="G41" s="51">
        <v>2019</v>
      </c>
      <c r="H41" s="51">
        <v>2020</v>
      </c>
      <c r="I41" s="51">
        <v>2021</v>
      </c>
      <c r="J41" s="51">
        <v>2022</v>
      </c>
      <c r="K41" s="51">
        <v>2023</v>
      </c>
      <c r="L41" s="51">
        <v>2024</v>
      </c>
      <c r="M41" s="51">
        <v>2025</v>
      </c>
      <c r="N41" s="51">
        <v>2026</v>
      </c>
      <c r="O41" s="51">
        <v>2027</v>
      </c>
      <c r="P41" s="51">
        <v>2028</v>
      </c>
      <c r="Q41" s="51">
        <v>2029</v>
      </c>
      <c r="R41" s="51">
        <v>2030</v>
      </c>
      <c r="S41" s="51">
        <v>2031</v>
      </c>
      <c r="T41" s="51">
        <v>2032</v>
      </c>
      <c r="U41" s="51">
        <v>2033</v>
      </c>
      <c r="V41" s="51">
        <v>2034</v>
      </c>
      <c r="W41" s="51">
        <v>2035</v>
      </c>
      <c r="X41" s="51">
        <v>2036</v>
      </c>
      <c r="Y41" s="51">
        <v>2037</v>
      </c>
      <c r="Z41" s="51">
        <v>2038</v>
      </c>
      <c r="AA41" s="51">
        <v>2039</v>
      </c>
      <c r="AB41" s="51">
        <v>2040</v>
      </c>
      <c r="AC41" s="51">
        <v>2041</v>
      </c>
      <c r="AD41" s="51">
        <v>2042</v>
      </c>
      <c r="AE41" s="51">
        <v>2043</v>
      </c>
      <c r="AF41" s="51">
        <v>2044</v>
      </c>
      <c r="AG41" s="51">
        <v>2045</v>
      </c>
      <c r="AH41" s="51">
        <v>2046</v>
      </c>
      <c r="AI41" s="51">
        <v>2047</v>
      </c>
      <c r="AJ41" s="51">
        <v>2048</v>
      </c>
      <c r="AK41" s="51">
        <v>2049</v>
      </c>
      <c r="AL41" s="51">
        <v>2050</v>
      </c>
    </row>
    <row r="42" spans="1:38" x14ac:dyDescent="0.35">
      <c r="B42" s="1" t="s">
        <v>108</v>
      </c>
      <c r="D42">
        <f>D35/C35-1</f>
        <v>0</v>
      </c>
      <c r="E42">
        <f t="shared" ref="E42:AL42" si="5">E35/D35-1</f>
        <v>0</v>
      </c>
      <c r="F42">
        <f t="shared" si="5"/>
        <v>-9.423061544106992E-3</v>
      </c>
      <c r="G42">
        <f t="shared" si="5"/>
        <v>-9.5844746706927886E-3</v>
      </c>
      <c r="H42">
        <f t="shared" si="5"/>
        <v>-1.0680804541862376E-2</v>
      </c>
      <c r="I42">
        <f t="shared" si="5"/>
        <v>-1.1604396638244752E-2</v>
      </c>
      <c r="J42">
        <f t="shared" si="5"/>
        <v>-1.4045676681432973E-2</v>
      </c>
      <c r="K42">
        <f t="shared" si="5"/>
        <v>-1.8318670527704861E-2</v>
      </c>
      <c r="L42">
        <f t="shared" si="5"/>
        <v>-2.4700295674871975E-2</v>
      </c>
      <c r="M42">
        <f t="shared" si="5"/>
        <v>-3.2729494966774464E-2</v>
      </c>
      <c r="N42">
        <f t="shared" si="5"/>
        <v>-4.1901611088765334E-2</v>
      </c>
      <c r="O42">
        <f t="shared" si="5"/>
        <v>-5.1365533373718297E-2</v>
      </c>
      <c r="P42">
        <f t="shared" si="5"/>
        <v>-6.0099562766767423E-2</v>
      </c>
      <c r="Q42">
        <f t="shared" si="5"/>
        <v>-6.7077980691224837E-2</v>
      </c>
      <c r="R42">
        <f t="shared" si="5"/>
        <v>-7.1493853290261811E-2</v>
      </c>
      <c r="S42">
        <f t="shared" si="5"/>
        <v>-7.1048674540558743E-2</v>
      </c>
      <c r="T42">
        <f t="shared" si="5"/>
        <v>-6.7917430340412532E-2</v>
      </c>
      <c r="U42">
        <f t="shared" si="5"/>
        <v>-6.2539392935216931E-2</v>
      </c>
      <c r="V42">
        <f t="shared" si="5"/>
        <v>-5.5541949889862385E-2</v>
      </c>
      <c r="W42">
        <f t="shared" si="5"/>
        <v>-4.758281534071529E-2</v>
      </c>
      <c r="X42">
        <f t="shared" si="5"/>
        <v>-3.9261510569659208E-2</v>
      </c>
      <c r="Y42">
        <f t="shared" si="5"/>
        <v>-3.1077873003733658E-2</v>
      </c>
      <c r="Z42">
        <f t="shared" si="5"/>
        <v>-2.3409616383435639E-2</v>
      </c>
      <c r="AA42">
        <f t="shared" si="5"/>
        <v>-1.6515995288162277E-2</v>
      </c>
      <c r="AB42">
        <f t="shared" si="5"/>
        <v>-1.0547518845018033E-2</v>
      </c>
      <c r="AC42">
        <f t="shared" si="5"/>
        <v>-5.5615086518284729E-3</v>
      </c>
      <c r="AD42">
        <f t="shared" si="5"/>
        <v>-1.5376359113453697E-3</v>
      </c>
      <c r="AE42">
        <f t="shared" si="5"/>
        <v>1.6010732642890435E-3</v>
      </c>
      <c r="AF42">
        <f t="shared" si="5"/>
        <v>3.9675534381664601E-3</v>
      </c>
      <c r="AG42">
        <f t="shared" si="5"/>
        <v>5.6922952392435278E-3</v>
      </c>
      <c r="AH42">
        <f t="shared" si="5"/>
        <v>6.9078672876292657E-3</v>
      </c>
      <c r="AI42">
        <f t="shared" si="5"/>
        <v>7.7328728978962591E-3</v>
      </c>
      <c r="AJ42">
        <f t="shared" si="5"/>
        <v>8.2715487674882571E-3</v>
      </c>
      <c r="AK42">
        <f t="shared" si="5"/>
        <v>8.6054778974826718E-3</v>
      </c>
      <c r="AL42">
        <f t="shared" si="5"/>
        <v>8.7978022875601081E-3</v>
      </c>
    </row>
    <row r="43" spans="1:38" x14ac:dyDescent="0.35">
      <c r="B43" s="1" t="s">
        <v>109</v>
      </c>
    </row>
    <row r="44" spans="1:38" x14ac:dyDescent="0.35">
      <c r="B44" s="1" t="s">
        <v>110</v>
      </c>
    </row>
    <row r="45" spans="1:38" x14ac:dyDescent="0.35">
      <c r="B45" s="1" t="s">
        <v>111</v>
      </c>
    </row>
    <row r="46" spans="1:38" x14ac:dyDescent="0.35">
      <c r="B46" s="1" t="s">
        <v>113</v>
      </c>
    </row>
    <row r="47" spans="1:38" x14ac:dyDescent="0.35">
      <c r="B47" s="1" t="s">
        <v>156</v>
      </c>
    </row>
    <row r="49" spans="1:38" x14ac:dyDescent="0.35">
      <c r="A49" s="55" t="s">
        <v>483</v>
      </c>
      <c r="B49" s="56" t="s">
        <v>107</v>
      </c>
      <c r="C49" s="55">
        <v>2015</v>
      </c>
      <c r="D49" s="55">
        <v>2016</v>
      </c>
      <c r="E49" s="55">
        <v>2017</v>
      </c>
      <c r="F49" s="55">
        <v>2018</v>
      </c>
      <c r="G49" s="55">
        <v>2019</v>
      </c>
      <c r="H49" s="55">
        <v>2020</v>
      </c>
      <c r="I49" s="55">
        <v>2021</v>
      </c>
      <c r="J49" s="55">
        <v>2022</v>
      </c>
      <c r="K49" s="55">
        <v>2023</v>
      </c>
      <c r="L49" s="55">
        <v>2024</v>
      </c>
      <c r="M49" s="55">
        <v>2025</v>
      </c>
      <c r="N49" s="55">
        <v>2026</v>
      </c>
      <c r="O49" s="55">
        <v>2027</v>
      </c>
      <c r="P49" s="55">
        <v>2028</v>
      </c>
      <c r="Q49" s="55">
        <v>2029</v>
      </c>
      <c r="R49" s="55">
        <v>2030</v>
      </c>
      <c r="S49" s="55">
        <v>2031</v>
      </c>
      <c r="T49" s="55">
        <v>2032</v>
      </c>
      <c r="U49" s="55">
        <v>2033</v>
      </c>
      <c r="V49" s="55">
        <v>2034</v>
      </c>
      <c r="W49" s="55">
        <v>2035</v>
      </c>
      <c r="X49" s="55">
        <v>2036</v>
      </c>
      <c r="Y49" s="55">
        <v>2037</v>
      </c>
      <c r="Z49" s="55">
        <v>2038</v>
      </c>
      <c r="AA49" s="55">
        <v>2039</v>
      </c>
      <c r="AB49" s="55">
        <v>2040</v>
      </c>
      <c r="AC49" s="55">
        <v>2041</v>
      </c>
      <c r="AD49" s="55">
        <v>2042</v>
      </c>
      <c r="AE49" s="55">
        <v>2043</v>
      </c>
      <c r="AF49" s="55">
        <v>2044</v>
      </c>
      <c r="AG49" s="55">
        <v>2045</v>
      </c>
      <c r="AH49" s="55">
        <v>2046</v>
      </c>
      <c r="AI49" s="55">
        <v>2047</v>
      </c>
      <c r="AJ49" s="55">
        <v>2048</v>
      </c>
      <c r="AK49" s="55">
        <v>2049</v>
      </c>
      <c r="AL49" s="55">
        <v>2050</v>
      </c>
    </row>
    <row r="50" spans="1:38" x14ac:dyDescent="0.35">
      <c r="B50" s="1" t="s">
        <v>108</v>
      </c>
      <c r="C50">
        <v>76672335246165.125</v>
      </c>
      <c r="D50">
        <v>76672335246165.125</v>
      </c>
      <c r="E50">
        <v>76672335246165.125</v>
      </c>
      <c r="F50">
        <v>77352811226518.047</v>
      </c>
      <c r="G50">
        <v>77818338005000.891</v>
      </c>
      <c r="H50">
        <v>77976635782372.609</v>
      </c>
      <c r="I50">
        <v>77845379563653.641</v>
      </c>
      <c r="J50">
        <v>77500109290604.141</v>
      </c>
      <c r="K50">
        <v>77055164519457.594</v>
      </c>
      <c r="L50">
        <v>76571836109740.609</v>
      </c>
      <c r="M50">
        <v>76134777896849.344</v>
      </c>
      <c r="N50">
        <v>75699269828252.703</v>
      </c>
      <c r="O50">
        <v>75272574159756.828</v>
      </c>
      <c r="P50">
        <v>74867449263664.109</v>
      </c>
      <c r="Q50">
        <v>74503099388469.031</v>
      </c>
      <c r="R50">
        <v>74200278966300.875</v>
      </c>
      <c r="S50">
        <v>73971902279478.063</v>
      </c>
      <c r="T50">
        <v>73826062941496.063</v>
      </c>
      <c r="U50">
        <v>73763147755800.234</v>
      </c>
      <c r="V50">
        <v>73777802631298.531</v>
      </c>
      <c r="W50">
        <v>73861467192455.766</v>
      </c>
      <c r="X50">
        <v>74004388742752.547</v>
      </c>
      <c r="Y50">
        <v>74197310346673.578</v>
      </c>
      <c r="Z50">
        <v>74432385496932.328</v>
      </c>
      <c r="AA50">
        <v>74703313797777.891</v>
      </c>
      <c r="AB50">
        <v>75005378903632</v>
      </c>
      <c r="AC50">
        <v>75348183212762.438</v>
      </c>
      <c r="AD50">
        <v>75728411370885.25</v>
      </c>
      <c r="AE50">
        <v>76143056883598.172</v>
      </c>
      <c r="AF50">
        <v>76589355444940.719</v>
      </c>
      <c r="AG50">
        <v>77064394217493.578</v>
      </c>
      <c r="AH50">
        <v>77565431684286.031</v>
      </c>
      <c r="AI50">
        <v>78089727851386.063</v>
      </c>
      <c r="AJ50">
        <v>78634740257118.891</v>
      </c>
      <c r="AK50">
        <v>79198197358574.922</v>
      </c>
      <c r="AL50">
        <v>79778251541352.984</v>
      </c>
    </row>
    <row r="51" spans="1:38" x14ac:dyDescent="0.35">
      <c r="B51" s="1" t="s">
        <v>109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35">
      <c r="B52" s="1" t="s">
        <v>110</v>
      </c>
      <c r="C52">
        <v>118123777064567.78</v>
      </c>
      <c r="D52">
        <v>118123777064567.78</v>
      </c>
      <c r="E52">
        <v>118123777064567.78</v>
      </c>
      <c r="F52">
        <v>118877289356332.23</v>
      </c>
      <c r="G52">
        <v>119333614848616.14</v>
      </c>
      <c r="H52">
        <v>119381734578663.73</v>
      </c>
      <c r="I52">
        <v>119055627713371.38</v>
      </c>
      <c r="J52">
        <v>118433273769783.11</v>
      </c>
      <c r="K52">
        <v>117634303773246.89</v>
      </c>
      <c r="L52">
        <v>116707990717183.55</v>
      </c>
      <c r="M52">
        <v>116494632839138.89</v>
      </c>
      <c r="N52">
        <v>116194785362844.8</v>
      </c>
      <c r="O52">
        <v>115828932110387.23</v>
      </c>
      <c r="P52">
        <v>115431056051643.25</v>
      </c>
      <c r="Q52">
        <v>115042855196172.41</v>
      </c>
      <c r="R52">
        <v>114705698508386.56</v>
      </c>
      <c r="S52">
        <v>114454006443904.11</v>
      </c>
      <c r="T52">
        <v>114312280626542.66</v>
      </c>
      <c r="U52">
        <v>114294594035705.31</v>
      </c>
      <c r="V52">
        <v>114406018382081.11</v>
      </c>
      <c r="W52">
        <v>114645079275364.89</v>
      </c>
      <c r="X52">
        <v>115005837002331.67</v>
      </c>
      <c r="Y52">
        <v>115480320272491.59</v>
      </c>
      <c r="Z52">
        <v>116059649202324.17</v>
      </c>
      <c r="AA52">
        <v>116734824017908.17</v>
      </c>
      <c r="AB52">
        <v>117496616202668.28</v>
      </c>
      <c r="AC52">
        <v>118335873536446.8</v>
      </c>
      <c r="AD52">
        <v>119243267511555.47</v>
      </c>
      <c r="AE52">
        <v>120209508532190.03</v>
      </c>
      <c r="AF52">
        <v>121225501559303</v>
      </c>
      <c r="AG52">
        <v>122282610394029.33</v>
      </c>
      <c r="AH52">
        <v>123372840342037.64</v>
      </c>
      <c r="AI52">
        <v>124489115313423.31</v>
      </c>
      <c r="AJ52">
        <v>125625417746127.31</v>
      </c>
      <c r="AK52">
        <v>126776833040483.27</v>
      </c>
      <c r="AL52">
        <v>127939472627825.84</v>
      </c>
    </row>
    <row r="53" spans="1:38" x14ac:dyDescent="0.35">
      <c r="B53" s="1" t="s">
        <v>111</v>
      </c>
    </row>
    <row r="54" spans="1:38" x14ac:dyDescent="0.35">
      <c r="B54" s="1" t="s">
        <v>113</v>
      </c>
    </row>
    <row r="55" spans="1:38" x14ac:dyDescent="0.35">
      <c r="B55" s="1" t="s">
        <v>156</v>
      </c>
    </row>
    <row r="56" spans="1:38" x14ac:dyDescent="0.35">
      <c r="A56" s="55" t="s">
        <v>479</v>
      </c>
      <c r="B56" s="56" t="s">
        <v>107</v>
      </c>
      <c r="C56" s="55">
        <v>2015</v>
      </c>
      <c r="D56" s="55">
        <v>2016</v>
      </c>
      <c r="E56" s="55">
        <v>2017</v>
      </c>
      <c r="F56" s="55">
        <v>2018</v>
      </c>
      <c r="G56" s="55">
        <v>2019</v>
      </c>
      <c r="H56" s="55">
        <v>2020</v>
      </c>
      <c r="I56" s="55">
        <v>2021</v>
      </c>
      <c r="J56" s="55">
        <v>2022</v>
      </c>
      <c r="K56" s="55">
        <v>2023</v>
      </c>
      <c r="L56" s="55">
        <v>2024</v>
      </c>
      <c r="M56" s="55">
        <v>2025</v>
      </c>
      <c r="N56" s="55">
        <v>2026</v>
      </c>
      <c r="O56" s="55">
        <v>2027</v>
      </c>
      <c r="P56" s="55">
        <v>2028</v>
      </c>
      <c r="Q56" s="55">
        <v>2029</v>
      </c>
      <c r="R56" s="55">
        <v>2030</v>
      </c>
      <c r="S56" s="55">
        <v>2031</v>
      </c>
      <c r="T56" s="55">
        <v>2032</v>
      </c>
      <c r="U56" s="55">
        <v>2033</v>
      </c>
      <c r="V56" s="55">
        <v>2034</v>
      </c>
      <c r="W56" s="55">
        <v>2035</v>
      </c>
      <c r="X56" s="55">
        <v>2036</v>
      </c>
      <c r="Y56" s="55">
        <v>2037</v>
      </c>
      <c r="Z56" s="55">
        <v>2038</v>
      </c>
      <c r="AA56" s="55">
        <v>2039</v>
      </c>
      <c r="AB56" s="55">
        <v>2040</v>
      </c>
      <c r="AC56" s="55">
        <v>2041</v>
      </c>
      <c r="AD56" s="55">
        <v>2042</v>
      </c>
      <c r="AE56" s="55">
        <v>2043</v>
      </c>
      <c r="AF56" s="55">
        <v>2044</v>
      </c>
      <c r="AG56" s="55">
        <v>2045</v>
      </c>
      <c r="AH56" s="55">
        <v>2046</v>
      </c>
      <c r="AI56" s="55">
        <v>2047</v>
      </c>
      <c r="AJ56" s="55">
        <v>2048</v>
      </c>
      <c r="AK56" s="55">
        <v>2049</v>
      </c>
      <c r="AL56" s="55">
        <v>2050</v>
      </c>
    </row>
    <row r="57" spans="1:38" x14ac:dyDescent="0.35">
      <c r="B57" s="1" t="s">
        <v>108</v>
      </c>
      <c r="D57">
        <f>D50/C50-1</f>
        <v>0</v>
      </c>
      <c r="E57">
        <f t="shared" ref="E57:AL57" si="6">E50/D50-1</f>
        <v>0</v>
      </c>
      <c r="F57">
        <f t="shared" si="6"/>
        <v>8.875117448401415E-3</v>
      </c>
      <c r="G57">
        <f t="shared" si="6"/>
        <v>6.0182270185320519E-3</v>
      </c>
      <c r="H57">
        <f t="shared" si="6"/>
        <v>2.0341963273688979E-3</v>
      </c>
      <c r="I57">
        <f t="shared" si="6"/>
        <v>-1.683276245531995E-3</v>
      </c>
      <c r="J57">
        <f t="shared" si="6"/>
        <v>-4.4353341840561722E-3</v>
      </c>
      <c r="K57">
        <f t="shared" si="6"/>
        <v>-5.7412147572351024E-3</v>
      </c>
      <c r="L57">
        <f t="shared" si="6"/>
        <v>-6.2724985759382568E-3</v>
      </c>
      <c r="M57">
        <f t="shared" si="6"/>
        <v>-5.707819416330695E-3</v>
      </c>
      <c r="N57">
        <f t="shared" si="6"/>
        <v>-5.7202251142924876E-3</v>
      </c>
      <c r="O57">
        <f t="shared" si="6"/>
        <v>-5.6367210603743834E-3</v>
      </c>
      <c r="P57">
        <f t="shared" si="6"/>
        <v>-5.3821049780081731E-3</v>
      </c>
      <c r="Q57">
        <f t="shared" si="6"/>
        <v>-4.8665992868534014E-3</v>
      </c>
      <c r="R57">
        <f t="shared" si="6"/>
        <v>-4.0645345583437686E-3</v>
      </c>
      <c r="S57">
        <f t="shared" si="6"/>
        <v>-3.0778413505229141E-3</v>
      </c>
      <c r="T57">
        <f t="shared" si="6"/>
        <v>-1.9715504602139111E-3</v>
      </c>
      <c r="U57">
        <f t="shared" si="6"/>
        <v>-8.5220832845556149E-4</v>
      </c>
      <c r="V57">
        <f t="shared" si="6"/>
        <v>1.9867475757417985E-4</v>
      </c>
      <c r="W57">
        <f t="shared" si="6"/>
        <v>1.134007224033784E-3</v>
      </c>
      <c r="X57">
        <f t="shared" si="6"/>
        <v>1.9349947371662957E-3</v>
      </c>
      <c r="Y57">
        <f t="shared" si="6"/>
        <v>2.6068940936956331E-3</v>
      </c>
      <c r="Z57">
        <f t="shared" si="6"/>
        <v>3.1682435543876064E-3</v>
      </c>
      <c r="AA57">
        <f t="shared" si="6"/>
        <v>3.6399250008818385E-3</v>
      </c>
      <c r="AB57">
        <f t="shared" si="6"/>
        <v>4.0435302063279721E-3</v>
      </c>
      <c r="AC57">
        <f t="shared" si="6"/>
        <v>4.5703963387861979E-3</v>
      </c>
      <c r="AD57">
        <f t="shared" si="6"/>
        <v>5.0462817006371452E-3</v>
      </c>
      <c r="AE57">
        <f t="shared" si="6"/>
        <v>5.4754286430513943E-3</v>
      </c>
      <c r="AF57">
        <f t="shared" si="6"/>
        <v>5.8613165744687556E-3</v>
      </c>
      <c r="AG57">
        <f t="shared" si="6"/>
        <v>6.2024124604933561E-3</v>
      </c>
      <c r="AH57">
        <f t="shared" si="6"/>
        <v>6.501542922382697E-3</v>
      </c>
      <c r="AI57">
        <f t="shared" si="6"/>
        <v>6.759405004462149E-3</v>
      </c>
      <c r="AJ57">
        <f t="shared" si="6"/>
        <v>6.9793098366286443E-3</v>
      </c>
      <c r="AK57">
        <f t="shared" si="6"/>
        <v>7.1654983486133528E-3</v>
      </c>
      <c r="AL57">
        <f t="shared" si="6"/>
        <v>7.3240831499210568E-3</v>
      </c>
    </row>
    <row r="58" spans="1:38" x14ac:dyDescent="0.35">
      <c r="B58" s="1" t="s">
        <v>109</v>
      </c>
    </row>
    <row r="59" spans="1:38" x14ac:dyDescent="0.35">
      <c r="B59" s="1" t="s">
        <v>110</v>
      </c>
      <c r="D59">
        <f>D52/C52-1</f>
        <v>0</v>
      </c>
      <c r="E59">
        <f t="shared" ref="E59:AL59" si="7">E52/D52-1</f>
        <v>0</v>
      </c>
      <c r="F59">
        <f t="shared" si="7"/>
        <v>6.3790060772657142E-3</v>
      </c>
      <c r="G59">
        <f t="shared" si="7"/>
        <v>3.8386263242937702E-3</v>
      </c>
      <c r="H59">
        <f t="shared" si="7"/>
        <v>4.0323701002975554E-4</v>
      </c>
      <c r="I59">
        <f t="shared" si="7"/>
        <v>-2.7316311531516702E-3</v>
      </c>
      <c r="J59">
        <f t="shared" si="7"/>
        <v>-5.2274214629030036E-3</v>
      </c>
      <c r="K59">
        <f t="shared" si="7"/>
        <v>-6.7461615397822472E-3</v>
      </c>
      <c r="L59">
        <f t="shared" si="7"/>
        <v>-7.8745147151031425E-3</v>
      </c>
      <c r="M59">
        <f t="shared" si="7"/>
        <v>-1.8281342754129515E-3</v>
      </c>
      <c r="N59">
        <f t="shared" si="7"/>
        <v>-2.5739166602476438E-3</v>
      </c>
      <c r="O59">
        <f t="shared" si="7"/>
        <v>-3.1486202355389681E-3</v>
      </c>
      <c r="P59">
        <f t="shared" si="7"/>
        <v>-3.4350317446145695E-3</v>
      </c>
      <c r="Q59">
        <f t="shared" si="7"/>
        <v>-3.3630538327324988E-3</v>
      </c>
      <c r="R59">
        <f t="shared" si="7"/>
        <v>-2.9307051464509959E-3</v>
      </c>
      <c r="S59">
        <f t="shared" si="7"/>
        <v>-2.1942420276883645E-3</v>
      </c>
      <c r="T59">
        <f t="shared" si="7"/>
        <v>-1.2382774685211206E-3</v>
      </c>
      <c r="U59">
        <f t="shared" si="7"/>
        <v>-1.5472170391850337E-4</v>
      </c>
      <c r="V59">
        <f t="shared" si="7"/>
        <v>9.7488728417882697E-4</v>
      </c>
      <c r="W59">
        <f t="shared" si="7"/>
        <v>2.0895831938263498E-3</v>
      </c>
      <c r="X59">
        <f t="shared" si="7"/>
        <v>3.1467353788494634E-3</v>
      </c>
      <c r="Y59">
        <f t="shared" si="7"/>
        <v>4.1257320717582591E-3</v>
      </c>
      <c r="Z59">
        <f t="shared" si="7"/>
        <v>5.0166896702881214E-3</v>
      </c>
      <c r="AA59">
        <f t="shared" si="7"/>
        <v>5.8174810989388703E-3</v>
      </c>
      <c r="AB59">
        <f t="shared" si="7"/>
        <v>6.5258348669223754E-3</v>
      </c>
      <c r="AC59">
        <f t="shared" si="7"/>
        <v>7.1428213075590552E-3</v>
      </c>
      <c r="AD59">
        <f t="shared" si="7"/>
        <v>7.6679534953465467E-3</v>
      </c>
      <c r="AE59">
        <f t="shared" si="7"/>
        <v>8.1031075447586254E-3</v>
      </c>
      <c r="AF59">
        <f t="shared" si="7"/>
        <v>8.4518524326293587E-3</v>
      </c>
      <c r="AG59">
        <f t="shared" si="7"/>
        <v>8.720185283862758E-3</v>
      </c>
      <c r="AH59">
        <f t="shared" si="7"/>
        <v>8.9156581176610405E-3</v>
      </c>
      <c r="AI59">
        <f t="shared" si="7"/>
        <v>9.0479798332512296E-3</v>
      </c>
      <c r="AJ59">
        <f t="shared" si="7"/>
        <v>9.1277251817811766E-3</v>
      </c>
      <c r="AK59">
        <f t="shared" si="7"/>
        <v>9.1654644021388343E-3</v>
      </c>
      <c r="AL59">
        <f t="shared" si="7"/>
        <v>9.1707574598531849E-3</v>
      </c>
    </row>
    <row r="60" spans="1:38" x14ac:dyDescent="0.35">
      <c r="B60" s="1" t="s">
        <v>111</v>
      </c>
    </row>
    <row r="61" spans="1:38" x14ac:dyDescent="0.35">
      <c r="B61" s="1" t="s">
        <v>113</v>
      </c>
    </row>
    <row r="62" spans="1:38" x14ac:dyDescent="0.35">
      <c r="B62" s="1" t="s">
        <v>156</v>
      </c>
    </row>
    <row r="64" spans="1:38" x14ac:dyDescent="0.35">
      <c r="A64" t="s">
        <v>466</v>
      </c>
      <c r="B64" s="52" t="s">
        <v>107</v>
      </c>
      <c r="C64" s="52">
        <v>2015</v>
      </c>
      <c r="D64" s="52">
        <v>2016</v>
      </c>
      <c r="E64" s="52">
        <v>2017</v>
      </c>
      <c r="F64" s="52">
        <v>2018</v>
      </c>
      <c r="G64" s="52">
        <v>2019</v>
      </c>
      <c r="H64" s="52">
        <v>2020</v>
      </c>
      <c r="I64" s="52">
        <v>2021</v>
      </c>
      <c r="J64" s="52">
        <v>2022</v>
      </c>
      <c r="K64" s="52">
        <v>2023</v>
      </c>
      <c r="L64" s="52">
        <v>2024</v>
      </c>
      <c r="M64" s="52">
        <v>2025</v>
      </c>
      <c r="N64" s="52">
        <v>2026</v>
      </c>
      <c r="O64" s="52">
        <v>2027</v>
      </c>
      <c r="P64" s="52">
        <v>2028</v>
      </c>
      <c r="Q64" s="52">
        <v>2029</v>
      </c>
      <c r="R64" s="52">
        <v>2030</v>
      </c>
      <c r="S64" s="52">
        <v>2031</v>
      </c>
      <c r="T64" s="52">
        <v>2032</v>
      </c>
      <c r="U64" s="52">
        <v>2033</v>
      </c>
      <c r="V64" s="52">
        <v>2034</v>
      </c>
      <c r="W64" s="52">
        <v>2035</v>
      </c>
      <c r="X64" s="52">
        <v>2036</v>
      </c>
      <c r="Y64" s="52">
        <v>2037</v>
      </c>
      <c r="Z64" s="52">
        <v>2038</v>
      </c>
      <c r="AA64" s="52">
        <v>2039</v>
      </c>
      <c r="AB64" s="52">
        <v>2040</v>
      </c>
      <c r="AC64" s="52">
        <v>2041</v>
      </c>
      <c r="AD64" s="52">
        <v>2042</v>
      </c>
      <c r="AE64" s="52">
        <v>2043</v>
      </c>
      <c r="AF64" s="52">
        <v>2044</v>
      </c>
      <c r="AG64" s="52">
        <v>2045</v>
      </c>
      <c r="AH64" s="52">
        <v>2046</v>
      </c>
      <c r="AI64" s="52">
        <v>2047</v>
      </c>
      <c r="AJ64" s="52">
        <v>2048</v>
      </c>
      <c r="AK64" s="52">
        <v>2049</v>
      </c>
      <c r="AL64" s="52">
        <v>2050</v>
      </c>
    </row>
    <row r="65" spans="1:38" x14ac:dyDescent="0.35">
      <c r="B65" t="s">
        <v>108</v>
      </c>
      <c r="C65">
        <v>82304408813646.594</v>
      </c>
      <c r="D65">
        <v>82304408813646.594</v>
      </c>
      <c r="E65">
        <v>82304408813646.594</v>
      </c>
      <c r="F65">
        <v>84400031241427.641</v>
      </c>
      <c r="G65">
        <v>86797729934207.547</v>
      </c>
      <c r="H65">
        <v>88400454652262.875</v>
      </c>
      <c r="I65">
        <v>89257709458607.031</v>
      </c>
      <c r="J65">
        <v>90069155851739.672</v>
      </c>
      <c r="K65">
        <v>90858559920867.813</v>
      </c>
      <c r="L65">
        <v>91614881169792.844</v>
      </c>
      <c r="M65">
        <v>92363210139961.953</v>
      </c>
      <c r="N65">
        <v>93084090280181.891</v>
      </c>
      <c r="O65">
        <v>93776810508348.453</v>
      </c>
      <c r="P65">
        <v>94440658421374.281</v>
      </c>
      <c r="Q65">
        <v>95074920295186.953</v>
      </c>
      <c r="R65">
        <v>95678881084730.922</v>
      </c>
      <c r="S65">
        <v>96251824423963.703</v>
      </c>
      <c r="T65">
        <v>96793032625858.672</v>
      </c>
      <c r="U65">
        <v>97301786682404.25</v>
      </c>
      <c r="V65">
        <v>97777366264604.656</v>
      </c>
      <c r="W65">
        <v>98219049722480.141</v>
      </c>
      <c r="X65">
        <v>98626114085063.891</v>
      </c>
      <c r="Y65">
        <v>98997835060406.047</v>
      </c>
      <c r="Z65">
        <v>99333487035571.672</v>
      </c>
      <c r="AA65">
        <v>99632343076640.75</v>
      </c>
      <c r="AB65">
        <v>99893674928709.203</v>
      </c>
      <c r="AC65">
        <v>100116753015886.05</v>
      </c>
      <c r="AD65">
        <v>100300846441298.98</v>
      </c>
      <c r="AE65">
        <v>100445222987088.84</v>
      </c>
      <c r="AF65">
        <v>100549149114410.41</v>
      </c>
      <c r="AG65">
        <v>100611889963437.27</v>
      </c>
      <c r="AH65">
        <v>100632709353355.03</v>
      </c>
      <c r="AI65">
        <v>100610869782366.3</v>
      </c>
      <c r="AJ65">
        <v>100545632427687.56</v>
      </c>
      <c r="AK65">
        <v>100436257145551.28</v>
      </c>
      <c r="AL65">
        <v>100282002471206.73</v>
      </c>
    </row>
    <row r="66" spans="1:38" x14ac:dyDescent="0.35">
      <c r="B66" t="s">
        <v>109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35">
      <c r="B67" t="s">
        <v>110</v>
      </c>
      <c r="C67">
        <v>15334869775281.895</v>
      </c>
      <c r="D67">
        <v>15334869775281.895</v>
      </c>
      <c r="E67">
        <v>15334869775281.895</v>
      </c>
      <c r="F67">
        <v>15474384609435.758</v>
      </c>
      <c r="G67">
        <v>15530240771642.883</v>
      </c>
      <c r="H67">
        <v>15526355090292.018</v>
      </c>
      <c r="I67">
        <v>15582926732533.566</v>
      </c>
      <c r="J67">
        <v>15583982511382.492</v>
      </c>
      <c r="K67">
        <v>15561538609513.818</v>
      </c>
      <c r="L67">
        <v>15540890049209.928</v>
      </c>
      <c r="M67">
        <v>15493080511616.193</v>
      </c>
      <c r="N67">
        <v>15441184516189.096</v>
      </c>
      <c r="O67">
        <v>15385240002750.385</v>
      </c>
      <c r="P67">
        <v>15325284997772.205</v>
      </c>
      <c r="Q67">
        <v>15261357614374.242</v>
      </c>
      <c r="R67">
        <v>15193496052329.412</v>
      </c>
      <c r="S67">
        <v>15574226843119.965</v>
      </c>
      <c r="T67">
        <v>15938198616592.861</v>
      </c>
      <c r="U67">
        <v>16288990799001.574</v>
      </c>
      <c r="V67">
        <v>16623144836249.908</v>
      </c>
      <c r="W67">
        <v>16944152595754.777</v>
      </c>
      <c r="X67">
        <v>17248643428855.26</v>
      </c>
      <c r="Y67">
        <v>17540021644129.803</v>
      </c>
      <c r="Z67">
        <v>17816632416899.609</v>
      </c>
      <c r="AA67">
        <v>18076908741271.727</v>
      </c>
      <c r="AB67">
        <v>18324123587567.379</v>
      </c>
      <c r="AC67">
        <v>18555126070717.637</v>
      </c>
      <c r="AD67">
        <v>18773101602206.215</v>
      </c>
      <c r="AE67">
        <v>18974987202400.41</v>
      </c>
      <c r="AF67">
        <v>19163880723946.422</v>
      </c>
      <c r="AG67">
        <v>19338281479950.234</v>
      </c>
      <c r="AH67">
        <v>19496776602309.363</v>
      </c>
      <c r="AI67">
        <v>19642332605409.938</v>
      </c>
      <c r="AJ67">
        <v>19772106273212.195</v>
      </c>
      <c r="AK67">
        <v>19888976561266.656</v>
      </c>
      <c r="AL67">
        <v>19990188158967.883</v>
      </c>
    </row>
    <row r="68" spans="1:38" x14ac:dyDescent="0.35">
      <c r="B68" t="s">
        <v>111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35">
      <c r="B69" t="s">
        <v>113</v>
      </c>
      <c r="C69">
        <v>14419142281494.32</v>
      </c>
      <c r="D69">
        <v>14419142281494.32</v>
      </c>
      <c r="E69">
        <v>14419142281494.32</v>
      </c>
      <c r="F69">
        <v>14419142281494.32</v>
      </c>
      <c r="G69">
        <v>14419142281494.32</v>
      </c>
      <c r="H69">
        <v>14419142281494.32</v>
      </c>
      <c r="I69">
        <v>14419142281494.32</v>
      </c>
      <c r="J69">
        <v>14419142281494.32</v>
      </c>
      <c r="K69">
        <v>14419142281494.32</v>
      </c>
      <c r="L69">
        <v>14419142281494.32</v>
      </c>
      <c r="M69">
        <v>14419142281494.32</v>
      </c>
      <c r="N69">
        <v>14419142281494.32</v>
      </c>
      <c r="O69">
        <v>14419142281494.32</v>
      </c>
      <c r="P69">
        <v>14419142281494.32</v>
      </c>
      <c r="Q69">
        <v>14419142281494.32</v>
      </c>
      <c r="R69">
        <v>14419142281494.32</v>
      </c>
      <c r="S69">
        <v>13877518185147.15</v>
      </c>
      <c r="T69">
        <v>13338026467132.059</v>
      </c>
      <c r="U69">
        <v>12796402370784.889</v>
      </c>
      <c r="V69">
        <v>12256910652769.795</v>
      </c>
      <c r="W69">
        <v>11715286556422.627</v>
      </c>
      <c r="X69">
        <v>11175794838407.533</v>
      </c>
      <c r="Y69">
        <v>10634170742060.363</v>
      </c>
      <c r="Z69">
        <v>10092546645713.195</v>
      </c>
      <c r="AA69">
        <v>9553054927698.1016</v>
      </c>
      <c r="AB69">
        <v>9011430831350.9219</v>
      </c>
      <c r="AC69">
        <v>8471939113335.8379</v>
      </c>
      <c r="AD69">
        <v>7930315016988.6592</v>
      </c>
      <c r="AE69">
        <v>7390823298973.5654</v>
      </c>
      <c r="AF69">
        <v>6849199202626.4063</v>
      </c>
      <c r="AG69">
        <v>6307575106279.2275</v>
      </c>
      <c r="AH69">
        <v>5768083388264.1338</v>
      </c>
      <c r="AI69">
        <v>5226459291916.9648</v>
      </c>
      <c r="AJ69">
        <v>4686967573901.8711</v>
      </c>
      <c r="AK69">
        <v>4145343477554.7017</v>
      </c>
      <c r="AL69">
        <v>3605851759539.6084</v>
      </c>
    </row>
    <row r="70" spans="1:38" x14ac:dyDescent="0.35">
      <c r="B70" t="s">
        <v>156</v>
      </c>
    </row>
    <row r="71" spans="1:38" x14ac:dyDescent="0.35">
      <c r="A71" s="52" t="s">
        <v>479</v>
      </c>
      <c r="B71" s="52" t="s">
        <v>107</v>
      </c>
      <c r="C71" s="52">
        <v>2015</v>
      </c>
      <c r="D71" s="52">
        <v>2016</v>
      </c>
      <c r="E71" s="52">
        <v>2017</v>
      </c>
      <c r="F71" s="52">
        <v>2018</v>
      </c>
      <c r="G71" s="52">
        <v>2019</v>
      </c>
      <c r="H71" s="52">
        <v>2020</v>
      </c>
      <c r="I71" s="52">
        <v>2021</v>
      </c>
      <c r="J71" s="52">
        <v>2022</v>
      </c>
      <c r="K71" s="52">
        <v>2023</v>
      </c>
      <c r="L71" s="52">
        <v>2024</v>
      </c>
      <c r="M71" s="52">
        <v>2025</v>
      </c>
      <c r="N71" s="52">
        <v>2026</v>
      </c>
      <c r="O71" s="52">
        <v>2027</v>
      </c>
      <c r="P71" s="52">
        <v>2028</v>
      </c>
      <c r="Q71" s="52">
        <v>2029</v>
      </c>
      <c r="R71" s="52">
        <v>2030</v>
      </c>
      <c r="S71" s="52">
        <v>2031</v>
      </c>
      <c r="T71" s="52">
        <v>2032</v>
      </c>
      <c r="U71" s="52">
        <v>2033</v>
      </c>
      <c r="V71" s="52">
        <v>2034</v>
      </c>
      <c r="W71" s="52">
        <v>2035</v>
      </c>
      <c r="X71" s="52">
        <v>2036</v>
      </c>
      <c r="Y71" s="52">
        <v>2037</v>
      </c>
      <c r="Z71" s="52">
        <v>2038</v>
      </c>
      <c r="AA71" s="52">
        <v>2039</v>
      </c>
      <c r="AB71" s="52">
        <v>2040</v>
      </c>
      <c r="AC71" s="52">
        <v>2041</v>
      </c>
      <c r="AD71" s="52">
        <v>2042</v>
      </c>
      <c r="AE71" s="52">
        <v>2043</v>
      </c>
      <c r="AF71" s="52">
        <v>2044</v>
      </c>
      <c r="AG71" s="52">
        <v>2045</v>
      </c>
      <c r="AH71" s="52">
        <v>2046</v>
      </c>
      <c r="AI71" s="52">
        <v>2047</v>
      </c>
      <c r="AJ71" s="52">
        <v>2048</v>
      </c>
      <c r="AK71" s="52">
        <v>2049</v>
      </c>
      <c r="AL71" s="52">
        <v>2050</v>
      </c>
    </row>
    <row r="72" spans="1:38" x14ac:dyDescent="0.35">
      <c r="B72" t="s">
        <v>108</v>
      </c>
      <c r="D72">
        <f>D65/C65-1</f>
        <v>0</v>
      </c>
      <c r="E72">
        <f t="shared" ref="E72:AL72" si="8">E65/D65-1</f>
        <v>0</v>
      </c>
      <c r="F72">
        <f t="shared" si="8"/>
        <v>2.546184898218451E-2</v>
      </c>
      <c r="G72">
        <f t="shared" si="8"/>
        <v>2.8408741768368051E-2</v>
      </c>
      <c r="H72">
        <f t="shared" si="8"/>
        <v>1.8465053397942466E-2</v>
      </c>
      <c r="I72">
        <f t="shared" si="8"/>
        <v>9.6974026854985684E-3</v>
      </c>
      <c r="J72">
        <f t="shared" si="8"/>
        <v>9.0910510481891915E-3</v>
      </c>
      <c r="K72">
        <f t="shared" si="8"/>
        <v>8.7644217564062377E-3</v>
      </c>
      <c r="L72">
        <f t="shared" si="8"/>
        <v>8.3241606468751339E-3</v>
      </c>
      <c r="M72">
        <f t="shared" si="8"/>
        <v>8.1682032505419055E-3</v>
      </c>
      <c r="N72">
        <f t="shared" si="8"/>
        <v>7.8048406841593199E-3</v>
      </c>
      <c r="O72">
        <f t="shared" si="8"/>
        <v>7.4418756855385571E-3</v>
      </c>
      <c r="P72">
        <f t="shared" si="8"/>
        <v>7.0790199562900114E-3</v>
      </c>
      <c r="Q72">
        <f t="shared" si="8"/>
        <v>6.7159831836700601E-3</v>
      </c>
      <c r="R72">
        <f t="shared" si="8"/>
        <v>6.3524722152676905E-3</v>
      </c>
      <c r="S72">
        <f t="shared" si="8"/>
        <v>5.9881902122727038E-3</v>
      </c>
      <c r="T72">
        <f t="shared" si="8"/>
        <v>5.6228357761936021E-3</v>
      </c>
      <c r="U72">
        <f t="shared" si="8"/>
        <v>5.2561020431305394E-3</v>
      </c>
      <c r="V72">
        <f t="shared" si="8"/>
        <v>4.8876757397344761E-3</v>
      </c>
      <c r="W72">
        <f t="shared" si="8"/>
        <v>4.51723619431732E-3</v>
      </c>
      <c r="X72">
        <f t="shared" si="8"/>
        <v>4.1444542961259767E-3</v>
      </c>
      <c r="Y72">
        <f t="shared" si="8"/>
        <v>3.7689913953371512E-3</v>
      </c>
      <c r="Z72">
        <f t="shared" si="8"/>
        <v>3.390498135245279E-3</v>
      </c>
      <c r="AA72">
        <f t="shared" si="8"/>
        <v>3.0086132077700167E-3</v>
      </c>
      <c r="AB72">
        <f t="shared" si="8"/>
        <v>2.6229620221560612E-3</v>
      </c>
      <c r="AC72">
        <f t="shared" si="8"/>
        <v>2.2331552757073325E-3</v>
      </c>
      <c r="AD72">
        <f t="shared" si="8"/>
        <v>1.8387874143672711E-3</v>
      </c>
      <c r="AE72">
        <f t="shared" si="8"/>
        <v>1.4394349690194375E-3</v>
      </c>
      <c r="AF72">
        <f t="shared" si="8"/>
        <v>1.0346547524209271E-3</v>
      </c>
      <c r="AG72">
        <f t="shared" si="8"/>
        <v>6.2398189919510294E-4</v>
      </c>
      <c r="AH72">
        <f t="shared" si="8"/>
        <v>2.0692772917119129E-4</v>
      </c>
      <c r="AI72">
        <f t="shared" si="8"/>
        <v>-2.1702258767619664E-4</v>
      </c>
      <c r="AJ72">
        <f t="shared" si="8"/>
        <v>-6.4841259020864683E-4</v>
      </c>
      <c r="AK72">
        <f t="shared" si="8"/>
        <v>-1.0878173372169675E-3</v>
      </c>
      <c r="AL72">
        <f t="shared" si="8"/>
        <v>-1.5358465033299407E-3</v>
      </c>
    </row>
    <row r="73" spans="1:38" x14ac:dyDescent="0.35">
      <c r="B73" t="s">
        <v>109</v>
      </c>
    </row>
    <row r="74" spans="1:38" x14ac:dyDescent="0.35">
      <c r="B74" t="s">
        <v>110</v>
      </c>
      <c r="D74">
        <f>D67/C67-1</f>
        <v>0</v>
      </c>
      <c r="E74">
        <f t="shared" ref="E74:AL74" si="9">E67/D67-1</f>
        <v>0</v>
      </c>
      <c r="F74">
        <f t="shared" si="9"/>
        <v>9.0978818991176436E-3</v>
      </c>
      <c r="G74">
        <f t="shared" si="9"/>
        <v>3.6095885954046114E-3</v>
      </c>
      <c r="H74">
        <f t="shared" si="9"/>
        <v>-2.5020097292760557E-4</v>
      </c>
      <c r="I74">
        <f t="shared" si="9"/>
        <v>3.6435880741205739E-3</v>
      </c>
      <c r="J74">
        <f t="shared" si="9"/>
        <v>6.7752282164157407E-5</v>
      </c>
      <c r="K74">
        <f t="shared" si="9"/>
        <v>-1.4401903911456237E-3</v>
      </c>
      <c r="L74">
        <f t="shared" si="9"/>
        <v>-1.3268970904500854E-3</v>
      </c>
      <c r="M74">
        <f t="shared" si="9"/>
        <v>-3.076370622425495E-3</v>
      </c>
      <c r="N74">
        <f t="shared" si="9"/>
        <v>-3.3496240717388881E-3</v>
      </c>
      <c r="O74">
        <f t="shared" si="9"/>
        <v>-3.6230713634731737E-3</v>
      </c>
      <c r="P74">
        <f t="shared" si="9"/>
        <v>-3.8969171080504017E-3</v>
      </c>
      <c r="Q74">
        <f t="shared" si="9"/>
        <v>-4.1713666928383519E-3</v>
      </c>
      <c r="R74">
        <f t="shared" si="9"/>
        <v>-4.4466268178470214E-3</v>
      </c>
      <c r="S74">
        <f t="shared" si="9"/>
        <v>2.5058800784180324E-2</v>
      </c>
      <c r="T74">
        <f t="shared" si="9"/>
        <v>2.3370134334063764E-2</v>
      </c>
      <c r="U74">
        <f t="shared" si="9"/>
        <v>2.2009525094229376E-2</v>
      </c>
      <c r="V74">
        <f t="shared" si="9"/>
        <v>2.0514103136998196E-2</v>
      </c>
      <c r="W74">
        <f t="shared" si="9"/>
        <v>1.9310892293066706E-2</v>
      </c>
      <c r="X74">
        <f t="shared" si="9"/>
        <v>1.7970260323125986E-2</v>
      </c>
      <c r="Y74">
        <f t="shared" si="9"/>
        <v>1.6892819222356747E-2</v>
      </c>
      <c r="Z74">
        <f t="shared" si="9"/>
        <v>1.5770264049952409E-2</v>
      </c>
      <c r="AA74">
        <f t="shared" si="9"/>
        <v>1.4608615044739759E-2</v>
      </c>
      <c r="AB74">
        <f t="shared" si="9"/>
        <v>1.3675725746804979E-2</v>
      </c>
      <c r="AC74">
        <f t="shared" si="9"/>
        <v>1.2606468300998985E-2</v>
      </c>
      <c r="AD74">
        <f t="shared" si="9"/>
        <v>1.174745623704343E-2</v>
      </c>
      <c r="AE74">
        <f t="shared" si="9"/>
        <v>1.0753982185366162E-2</v>
      </c>
      <c r="AF74">
        <f t="shared" si="9"/>
        <v>9.9548695095887929E-3</v>
      </c>
      <c r="AG74">
        <f t="shared" si="9"/>
        <v>9.1004926672231257E-3</v>
      </c>
      <c r="AH74">
        <f t="shared" si="9"/>
        <v>8.195925916346658E-3</v>
      </c>
      <c r="AI74">
        <f t="shared" si="9"/>
        <v>7.4656445047092124E-3</v>
      </c>
      <c r="AJ74">
        <f t="shared" si="9"/>
        <v>6.6068358788768933E-3</v>
      </c>
      <c r="AK74">
        <f t="shared" si="9"/>
        <v>5.9108668767777761E-3</v>
      </c>
      <c r="AL74">
        <f t="shared" si="9"/>
        <v>5.0888288489581157E-3</v>
      </c>
    </row>
    <row r="75" spans="1:38" x14ac:dyDescent="0.35">
      <c r="B75" t="s">
        <v>111</v>
      </c>
    </row>
    <row r="76" spans="1:38" x14ac:dyDescent="0.35">
      <c r="B76" t="s">
        <v>113</v>
      </c>
    </row>
    <row r="77" spans="1:38" x14ac:dyDescent="0.35">
      <c r="B77" t="s">
        <v>156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K11"/>
  <sheetViews>
    <sheetView workbookViewId="0">
      <pane xSplit="1" ySplit="1" topLeftCell="M2" activePane="bottomRight" state="frozen"/>
      <selection activeCell="H27" sqref="H27"/>
      <selection pane="topRight" activeCell="H27" sqref="H27"/>
      <selection pane="bottomLeft" activeCell="H27" sqref="H27"/>
      <selection pane="bottomRight" sqref="A1:AI11"/>
    </sheetView>
  </sheetViews>
  <sheetFormatPr defaultRowHeight="14.5" x14ac:dyDescent="0.35"/>
  <cols>
    <col min="1" max="1" width="29.81640625" customWidth="1"/>
    <col min="2" max="2" width="9.54296875" customWidth="1"/>
    <col min="3" max="25" width="9.54296875" bestFit="1" customWidth="1"/>
    <col min="26" max="26" width="11.453125" customWidth="1"/>
    <col min="27" max="35" width="9.54296875" bestFit="1" customWidth="1"/>
  </cols>
  <sheetData>
    <row r="1" spans="1:37" x14ac:dyDescent="0.35">
      <c r="A1" s="6"/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40">
        <f>'OR res calcs'!K13*About!$A$70</f>
        <v>10450862057315.408</v>
      </c>
      <c r="C2" s="40">
        <f>'OR res calcs'!L13*About!$A$70</f>
        <v>9906844580359.2637</v>
      </c>
      <c r="D2" s="40">
        <f>'OR res calcs'!M13*About!$A$70</f>
        <v>9942813380429.3711</v>
      </c>
      <c r="E2" s="40">
        <f>'OR res calcs'!N13*About!$A$70</f>
        <v>9976481117990.2012</v>
      </c>
      <c r="F2" s="40">
        <f>'OR res calcs'!O13*About!$A$70</f>
        <v>10008574067241.445</v>
      </c>
      <c r="G2" s="40">
        <f>'OR res calcs'!P13*About!$A$70</f>
        <v>10039182436886.703</v>
      </c>
      <c r="H2" s="40">
        <f>'OR res calcs'!Q13*About!$A$70</f>
        <v>10078384272462.564</v>
      </c>
      <c r="I2" s="40">
        <f>'OR res calcs'!R13*About!$A$70</f>
        <v>10119088161309.914</v>
      </c>
      <c r="J2" s="40">
        <f>'OR res calcs'!S13*About!$A$70</f>
        <v>10193998205424.947</v>
      </c>
      <c r="K2" s="40">
        <f>'OR res calcs'!T13*About!$A$70</f>
        <v>10269481074151.537</v>
      </c>
      <c r="L2" s="40">
        <f>'OR res calcs'!U13*About!$A$70</f>
        <v>10347244647870.559</v>
      </c>
      <c r="M2" s="40">
        <f>'OR res calcs'!V13*About!$A$70</f>
        <v>10424413639438.248</v>
      </c>
      <c r="N2" s="40">
        <f>'OR res calcs'!W13*About!$A$70</f>
        <v>10497337461888.057</v>
      </c>
      <c r="O2" s="40">
        <f>'OR res calcs'!X13*About!$A$70</f>
        <v>10570282711322.6</v>
      </c>
      <c r="P2" s="40">
        <f>'OR res calcs'!Y13*About!$A$70</f>
        <v>10641264189713.9</v>
      </c>
      <c r="Q2" s="40">
        <f>'OR res calcs'!Z13*About!$A$70</f>
        <v>10718913224576.602</v>
      </c>
      <c r="R2" s="40">
        <f>'OR res calcs'!AA13*About!$A$70</f>
        <v>10799366314532.91</v>
      </c>
      <c r="S2" s="40">
        <f>'OR res calcs'!AB13*About!$A$70</f>
        <v>10873623192445.596</v>
      </c>
      <c r="T2" s="40">
        <f>'OR res calcs'!AC13*About!$A$70</f>
        <v>10946414771880.986</v>
      </c>
      <c r="U2" s="40">
        <f>'OR res calcs'!AD13*About!$A$70</f>
        <v>11013169653985.654</v>
      </c>
      <c r="V2" s="40">
        <f>'OR res calcs'!AE13*About!$A$70</f>
        <v>11079504691847.6</v>
      </c>
      <c r="W2" s="40">
        <f>'OR res calcs'!AF13*About!$A$70</f>
        <v>11145058539158.207</v>
      </c>
      <c r="X2" s="40">
        <f>'OR res calcs'!AG13*About!$A$70</f>
        <v>11208325496844.273</v>
      </c>
      <c r="Y2" s="40">
        <f>'OR res calcs'!AH13*About!$A$70</f>
        <v>11268973684996.488</v>
      </c>
      <c r="Z2" s="40">
        <f>'OR res calcs'!AI13*About!$A$70</f>
        <v>11327703189031.961</v>
      </c>
      <c r="AA2" s="40">
        <f>'OR res calcs'!AJ13*About!$A$70</f>
        <v>11384398313902.166</v>
      </c>
      <c r="AB2" s="40">
        <f>'OR res calcs'!AK13*About!$A$70</f>
        <v>11439002706637.736</v>
      </c>
      <c r="AC2" s="40">
        <f>'OR res calcs'!AL13*About!$A$70</f>
        <v>11491138886591.555</v>
      </c>
      <c r="AD2" s="40">
        <f>'OR res calcs'!AM13*About!$A$70</f>
        <v>11540777131474.955</v>
      </c>
      <c r="AE2" s="40">
        <f>'OR res calcs'!AN13*About!$A$70</f>
        <v>11587675840446.404</v>
      </c>
      <c r="AF2" s="40">
        <f>'OR res calcs'!AO13*About!$A$70</f>
        <v>11631978083141.705</v>
      </c>
      <c r="AG2" s="40">
        <f>'OR res calcs'!AP13*About!$A$70</f>
        <v>11674256991210.395</v>
      </c>
      <c r="AH2" s="40">
        <f>'OR res calcs'!AQ13*About!$A$70</f>
        <v>11714295454347.336</v>
      </c>
      <c r="AI2" s="40">
        <f>'OR res calcs'!AR13*About!$A$70</f>
        <v>11750992842226.863</v>
      </c>
      <c r="AK2" s="29"/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40">
        <f>'OR res calcs'!K15*About!$A$70</f>
        <v>15740443748425.902</v>
      </c>
      <c r="C4" s="40">
        <f>'OR res calcs'!L15*About!$A$70</f>
        <v>14921078183439.348</v>
      </c>
      <c r="D4" s="40">
        <f>'OR res calcs'!M15*About!$A$70</f>
        <v>14943883985475.271</v>
      </c>
      <c r="E4" s="40">
        <f>'OR res calcs'!N15*About!$A$70</f>
        <v>14960520712247.75</v>
      </c>
      <c r="F4" s="40">
        <f>'OR res calcs'!O15*About!$A$70</f>
        <v>14971767494923.748</v>
      </c>
      <c r="G4" s="40">
        <f>'OR res calcs'!P15*About!$A$70</f>
        <v>14977931957295.996</v>
      </c>
      <c r="H4" s="40">
        <f>'OR res calcs'!Q15*About!$A$70</f>
        <v>14993911522361.357</v>
      </c>
      <c r="I4" s="40">
        <f>'OR res calcs'!R15*About!$A$70</f>
        <v>15010547956777.293</v>
      </c>
      <c r="J4" s="40">
        <f>'OR res calcs'!S15*About!$A$70</f>
        <v>15077444534496.166</v>
      </c>
      <c r="K4" s="40">
        <f>'OR res calcs'!T15*About!$A$70</f>
        <v>15145787488419.246</v>
      </c>
      <c r="L4" s="40">
        <f>'OR res calcs'!U15*About!$A$70</f>
        <v>15219109490385.822</v>
      </c>
      <c r="M4" s="40">
        <f>'OR res calcs'!V15*About!$A$70</f>
        <v>15294433765628.729</v>
      </c>
      <c r="N4" s="40">
        <f>'OR res calcs'!W15*About!$A$70</f>
        <v>15367274165654.08</v>
      </c>
      <c r="O4" s="40">
        <f>'OR res calcs'!X15*About!$A$70</f>
        <v>15443882373355.715</v>
      </c>
      <c r="P4" s="40">
        <f>'OR res calcs'!Y15*About!$A$70</f>
        <v>15521666039720.545</v>
      </c>
      <c r="Q4" s="40">
        <f>'OR res calcs'!Z15*About!$A$70</f>
        <v>15612217622012.855</v>
      </c>
      <c r="R4" s="40">
        <f>'OR res calcs'!AA15*About!$A$70</f>
        <v>15710261769745.52</v>
      </c>
      <c r="S4" s="40">
        <f>'OR res calcs'!AB15*About!$A$70</f>
        <v>15802375237325.412</v>
      </c>
      <c r="T4" s="40">
        <f>'OR res calcs'!AC15*About!$A$70</f>
        <v>15894411508473.352</v>
      </c>
      <c r="U4" s="40">
        <f>'OR res calcs'!AD15*About!$A$70</f>
        <v>15979802625883.225</v>
      </c>
      <c r="V4" s="40">
        <f>'OR res calcs'!AE15*About!$A$70</f>
        <v>16065402292520.432</v>
      </c>
      <c r="W4" s="40">
        <f>'OR res calcs'!AF15*About!$A$70</f>
        <v>16150570442822.898</v>
      </c>
      <c r="X4" s="40">
        <f>'OR res calcs'!AG15*About!$A$70</f>
        <v>16232540777339.84</v>
      </c>
      <c r="Y4" s="40">
        <f>'OR res calcs'!AH15*About!$A$70</f>
        <v>16310352337110.629</v>
      </c>
      <c r="Z4" s="40">
        <f>'OR res calcs'!AI15*About!$A$70</f>
        <v>16385230322530.125</v>
      </c>
      <c r="AA4" s="40">
        <f>'OR res calcs'!AJ15*About!$A$70</f>
        <v>16456692890934.727</v>
      </c>
      <c r="AB4" s="40">
        <f>'OR res calcs'!AK15*About!$A$70</f>
        <v>16524516449213.537</v>
      </c>
      <c r="AC4" s="40">
        <f>'OR res calcs'!AL15*About!$A$70</f>
        <v>16588140852924.951</v>
      </c>
      <c r="AD4" s="40">
        <f>'OR res calcs'!AM15*About!$A$70</f>
        <v>16647433762074.559</v>
      </c>
      <c r="AE4" s="40">
        <f>'OR res calcs'!AN15*About!$A$70</f>
        <v>16701974107397.361</v>
      </c>
      <c r="AF4" s="40">
        <f>'OR res calcs'!AO15*About!$A$70</f>
        <v>16751974724244.127</v>
      </c>
      <c r="AG4" s="40">
        <f>'OR res calcs'!AP15*About!$A$70</f>
        <v>16798207447390.361</v>
      </c>
      <c r="AH4" s="40">
        <f>'OR res calcs'!AQ15*About!$A$70</f>
        <v>16840383291796.453</v>
      </c>
      <c r="AI4" s="40">
        <f>'OR res calcs'!AR15*About!$A$70</f>
        <v>16876925301897.756</v>
      </c>
    </row>
    <row r="5" spans="1:37" x14ac:dyDescent="0.35">
      <c r="A5" s="1" t="s">
        <v>111</v>
      </c>
      <c r="B5" s="40">
        <f>'OR res calcs'!K16*About!$A$70</f>
        <v>787022187421.29504</v>
      </c>
      <c r="C5" s="9">
        <f>INDEX('AEO Table 4'!$C$60:$AK$60,MATCH(C$1,'AEO Table 4'!$C$1:$AK$1,0))*10^15*About!$A$70</f>
        <v>329349918465565.56</v>
      </c>
      <c r="D5" s="9">
        <f>INDEX('AEO Table 4'!$C$60:$AK$60,MATCH(D$1,'AEO Table 4'!$C$1:$AK$1,0))*10^15*About!$A$70</f>
        <v>324571342976267.06</v>
      </c>
      <c r="E5" s="9">
        <f>INDEX('AEO Table 4'!$C$60:$AK$60,MATCH(E$1,'AEO Table 4'!$C$1:$AK$1,0))*10^15*About!$A$70</f>
        <v>292539508239026.69</v>
      </c>
      <c r="F5" s="9">
        <f>INDEX('AEO Table 4'!$C$60:$AK$60,MATCH(F$1,'AEO Table 4'!$C$1:$AK$1,0))*10^15*About!$A$70</f>
        <v>285284444722427.44</v>
      </c>
      <c r="G5" s="9">
        <f>INDEX('AEO Table 4'!$C$60:$AK$60,MATCH(G$1,'AEO Table 4'!$C$1:$AK$1,0))*10^15*About!$A$70</f>
        <v>278340131304004.28</v>
      </c>
      <c r="H5" s="9">
        <f>INDEX('AEO Table 4'!$C$60:$AK$60,MATCH(H$1,'AEO Table 4'!$C$1:$AK$1,0))*10^15*About!$A$70</f>
        <v>271273737489869.06</v>
      </c>
      <c r="I5" s="9">
        <f>INDEX('AEO Table 4'!$C$60:$AK$60,MATCH(I$1,'AEO Table 4'!$C$1:$AK$1,0))*10^15*About!$A$70</f>
        <v>263726949391308.72</v>
      </c>
      <c r="J5" s="9">
        <f>INDEX('AEO Table 4'!$C$60:$AK$60,MATCH(J$1,'AEO Table 4'!$C$1:$AK$1,0))*10^15*About!$A$70</f>
        <v>256438591221333.5</v>
      </c>
      <c r="K5" s="9">
        <f>INDEX('AEO Table 4'!$C$60:$AK$60,MATCH(K$1,'AEO Table 4'!$C$1:$AK$1,0))*10^15*About!$A$70</f>
        <v>249552147081397.16</v>
      </c>
      <c r="L5" s="9">
        <f>INDEX('AEO Table 4'!$C$60:$AK$60,MATCH(L$1,'AEO Table 4'!$C$1:$AK$1,0))*10^15*About!$A$70</f>
        <v>242889252756985.41</v>
      </c>
      <c r="M5" s="9">
        <f>INDEX('AEO Table 4'!$C$60:$AK$60,MATCH(M$1,'AEO Table 4'!$C$1:$AK$1,0))*10^15*About!$A$70</f>
        <v>236751938318009.13</v>
      </c>
      <c r="N5" s="9">
        <f>INDEX('AEO Table 4'!$C$60:$AK$60,MATCH(N$1,'AEO Table 4'!$C$1:$AK$1,0))*10^15*About!$A$70</f>
        <v>230875431997144.84</v>
      </c>
      <c r="O5" s="9">
        <f>INDEX('AEO Table 4'!$C$60:$AK$60,MATCH(O$1,'AEO Table 4'!$C$1:$AK$1,0))*10^15*About!$A$70</f>
        <v>225456330795279.44</v>
      </c>
      <c r="P5" s="9">
        <f>INDEX('AEO Table 4'!$C$60:$AK$60,MATCH(P$1,'AEO Table 4'!$C$1:$AK$1,0))*10^15*About!$A$70</f>
        <v>220289317683260.91</v>
      </c>
      <c r="Q5" s="9">
        <f>INDEX('AEO Table 4'!$C$60:$AK$60,MATCH(Q$1,'AEO Table 4'!$C$1:$AK$1,0))*10^15*About!$A$70</f>
        <v>215226152180581.81</v>
      </c>
      <c r="R5" s="9">
        <f>INDEX('AEO Table 4'!$C$60:$AK$60,MATCH(R$1,'AEO Table 4'!$C$1:$AK$1,0))*10^15*About!$A$70</f>
        <v>210239881472604.41</v>
      </c>
      <c r="S5" s="9">
        <f>INDEX('AEO Table 4'!$C$60:$AK$60,MATCH(S$1,'AEO Table 4'!$C$1:$AK$1,0))*10^15*About!$A$70</f>
        <v>205557226294222.47</v>
      </c>
      <c r="T5" s="9">
        <f>INDEX('AEO Table 4'!$C$60:$AK$60,MATCH(T$1,'AEO Table 4'!$C$1:$AK$1,0))*10^15*About!$A$70</f>
        <v>201039458923035.97</v>
      </c>
      <c r="U5" s="9">
        <f>INDEX('AEO Table 4'!$C$60:$AK$60,MATCH(U$1,'AEO Table 4'!$C$1:$AK$1,0))*10^15*About!$A$70</f>
        <v>196509007874372.91</v>
      </c>
      <c r="V5" s="9">
        <f>INDEX('AEO Table 4'!$C$60:$AK$60,MATCH(V$1,'AEO Table 4'!$C$1:$AK$1,0))*10^15*About!$A$70</f>
        <v>192346383472530.41</v>
      </c>
      <c r="W5" s="9">
        <f>INDEX('AEO Table 4'!$C$60:$AK$60,MATCH(W$1,'AEO Table 4'!$C$1:$AK$1,0))*10^15*About!$A$70</f>
        <v>188335963200406.78</v>
      </c>
      <c r="X5" s="9">
        <f>INDEX('AEO Table 4'!$C$60:$AK$60,MATCH(X$1,'AEO Table 4'!$C$1:$AK$1,0))*10^15*About!$A$70</f>
        <v>184442074215099.19</v>
      </c>
      <c r="Y5" s="9">
        <f>INDEX('AEO Table 4'!$C$60:$AK$60,MATCH(Y$1,'AEO Table 4'!$C$1:$AK$1,0))*10^15*About!$A$70</f>
        <v>180562454366952.69</v>
      </c>
      <c r="Z5" s="9">
        <f>INDEX('AEO Table 4'!$C$60:$AK$60,MATCH(Z$1,'AEO Table 4'!$C$1:$AK$1,0))*10^15*About!$A$70</f>
        <v>176856442354266.81</v>
      </c>
      <c r="AA5" s="9">
        <f>INDEX('AEO Table 4'!$C$60:$AK$60,MATCH(AA$1,'AEO Table 4'!$C$1:$AK$1,0))*10^15*About!$A$70</f>
        <v>173139332123788.91</v>
      </c>
      <c r="AB5" s="9">
        <f>INDEX('AEO Table 4'!$C$60:$AK$60,MATCH(AB$1,'AEO Table 4'!$C$1:$AK$1,0))*10^15*About!$A$70</f>
        <v>169454723816844.75</v>
      </c>
      <c r="AC5" s="9">
        <f>INDEX('AEO Table 4'!$C$60:$AK$60,MATCH(AC$1,'AEO Table 4'!$C$1:$AK$1,0))*10^15*About!$A$70</f>
        <v>165865243090974.84</v>
      </c>
      <c r="AD5" s="9">
        <f>INDEX('AEO Table 4'!$C$60:$AK$60,MATCH(AD$1,'AEO Table 4'!$C$1:$AK$1,0))*10^15*About!$A$70</f>
        <v>162272591445735.81</v>
      </c>
      <c r="AE5" s="9">
        <f>INDEX('AEO Table 4'!$C$60:$AK$60,MATCH(AE$1,'AEO Table 4'!$C$1:$AK$1,0))*10^15*About!$A$70</f>
        <v>158772689192044.22</v>
      </c>
      <c r="AF5" s="9">
        <f>INDEX('AEO Table 4'!$C$60:$AK$60,MATCH(AF$1,'AEO Table 4'!$C$1:$AK$1,0))*10^15*About!$A$70</f>
        <v>155305288861886.34</v>
      </c>
      <c r="AG5" s="9">
        <f>INDEX('AEO Table 4'!$C$60:$AK$60,MATCH(AG$1,'AEO Table 4'!$C$1:$AK$1,0))*10^15*About!$A$70</f>
        <v>151757822817657.59</v>
      </c>
      <c r="AH5" s="9">
        <f>INDEX('AEO Table 4'!$C$60:$AK$60,MATCH(AH$1,'AEO Table 4'!$C$1:$AK$1,0))*10^15*About!$A$70</f>
        <v>148246029616331.72</v>
      </c>
      <c r="AI5" s="9">
        <f>INDEX('AEO Table 4'!$C$60:$AK$60,MATCH(AI$1,'AEO Table 4'!$C$1:$AK$1,0))*10^15*About!$A$70</f>
        <v>144770701987750.97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40">
        <f>'OR res calcs'!K18*About!$A$70</f>
        <v>983777734276.6189</v>
      </c>
      <c r="C7" s="40">
        <f>'OR res calcs'!L18*About!$A$70</f>
        <v>932567386464.95923</v>
      </c>
      <c r="D7" s="40">
        <f>'OR res calcs'!M18*About!$A$70</f>
        <v>933992749092.20447</v>
      </c>
      <c r="E7" s="40">
        <f>'OR res calcs'!N18*About!$A$70</f>
        <v>935032544515.48438</v>
      </c>
      <c r="F7" s="40">
        <f>'OR res calcs'!O18*About!$A$70</f>
        <v>935735468432.73425</v>
      </c>
      <c r="G7" s="40">
        <f>'OR res calcs'!P18*About!$A$70</f>
        <v>936120747330.99976</v>
      </c>
      <c r="H7" s="40">
        <f>'OR res calcs'!Q18*About!$A$70</f>
        <v>937119470147.58484</v>
      </c>
      <c r="I7" s="40">
        <f>'OR res calcs'!R18*About!$A$70</f>
        <v>938159247298.58081</v>
      </c>
      <c r="J7" s="40">
        <f>'OR res calcs'!S18*About!$A$70</f>
        <v>942340283406.01038</v>
      </c>
      <c r="K7" s="40">
        <f>'OR res calcs'!T18*About!$A$70</f>
        <v>946611718026.20288</v>
      </c>
      <c r="L7" s="40">
        <f>'OR res calcs'!U18*About!$A$70</f>
        <v>951194343149.11389</v>
      </c>
      <c r="M7" s="40">
        <f>'OR res calcs'!V18*About!$A$70</f>
        <v>955902110351.79553</v>
      </c>
      <c r="N7" s="40">
        <f>'OR res calcs'!W18*About!$A$70</f>
        <v>960454635353.38</v>
      </c>
      <c r="O7" s="40">
        <f>'OR res calcs'!X18*About!$A$70</f>
        <v>965242648334.73218</v>
      </c>
      <c r="P7" s="40">
        <f>'OR res calcs'!Y18*About!$A$70</f>
        <v>970104127482.53406</v>
      </c>
      <c r="Q7" s="40">
        <f>'OR res calcs'!Z18*About!$A$70</f>
        <v>975763601375.80347</v>
      </c>
      <c r="R7" s="40">
        <f>'OR res calcs'!AA18*About!$A$70</f>
        <v>981891360609.09497</v>
      </c>
      <c r="S7" s="40">
        <f>'OR res calcs'!AB18*About!$A$70</f>
        <v>987648452332.83826</v>
      </c>
      <c r="T7" s="40">
        <f>'OR res calcs'!AC18*About!$A$70</f>
        <v>993400719279.58447</v>
      </c>
      <c r="U7" s="40">
        <f>'OR res calcs'!AD18*About!$A$70</f>
        <v>998737664117.70154</v>
      </c>
      <c r="V7" s="40">
        <f>'OR res calcs'!AE18*About!$A$70</f>
        <v>1004087643282.527</v>
      </c>
      <c r="W7" s="40">
        <f>'OR res calcs'!AF18*About!$A$70</f>
        <v>1009410652676.4312</v>
      </c>
      <c r="X7" s="40">
        <f>'OR res calcs'!AG18*About!$A$70</f>
        <v>1014533798583.74</v>
      </c>
      <c r="Y7" s="40">
        <f>'OR res calcs'!AH18*About!$A$70</f>
        <v>1019397021069.4143</v>
      </c>
      <c r="Z7" s="40">
        <f>'OR res calcs'!AI18*About!$A$70</f>
        <v>1024076895158.1328</v>
      </c>
      <c r="AA7" s="40">
        <f>'OR res calcs'!AJ18*About!$A$70</f>
        <v>1028543305683.4204</v>
      </c>
      <c r="AB7" s="40">
        <f>'OR res calcs'!AK18*About!$A$70</f>
        <v>1032782278075.8461</v>
      </c>
      <c r="AC7" s="40">
        <f>'OR res calcs'!AL18*About!$A$70</f>
        <v>1036758803307.8094</v>
      </c>
      <c r="AD7" s="40">
        <f>'OR res calcs'!AM18*About!$A$70</f>
        <v>1040464610129.6599</v>
      </c>
      <c r="AE7" s="40">
        <f>'OR res calcs'!AN18*About!$A$70</f>
        <v>1043873381712.3351</v>
      </c>
      <c r="AF7" s="40">
        <f>'OR res calcs'!AO18*About!$A$70</f>
        <v>1046998420265.2579</v>
      </c>
      <c r="AG7" s="40">
        <f>'OR res calcs'!AP18*About!$A$70</f>
        <v>1049887965461.8976</v>
      </c>
      <c r="AH7" s="40">
        <f>'OR res calcs'!AQ18*About!$A$70</f>
        <v>1052523955737.2783</v>
      </c>
      <c r="AI7" s="40">
        <f>'OR res calcs'!AR18*About!$A$70</f>
        <v>1054807831368.6097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K11"/>
  <sheetViews>
    <sheetView workbookViewId="0">
      <pane xSplit="1" ySplit="1" topLeftCell="M2" activePane="bottomRight" state="frozen"/>
      <selection activeCell="M41" sqref="M41"/>
      <selection pane="topRight" activeCell="M41" sqref="M41"/>
      <selection pane="bottomLeft" activeCell="M41" sqref="M41"/>
      <selection pane="bottomRight" sqref="A1:AI11"/>
    </sheetView>
  </sheetViews>
  <sheetFormatPr defaultRowHeight="14.5" x14ac:dyDescent="0.35"/>
  <cols>
    <col min="1" max="1" width="29.81640625" customWidth="1"/>
    <col min="2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40">
        <f>'OR res calcs'!K22*About!$A$70</f>
        <v>11389003643625.533</v>
      </c>
      <c r="C2" s="40">
        <f>'OR res calcs'!L22*About!$A$70</f>
        <v>10796151399162.834</v>
      </c>
      <c r="D2" s="40">
        <f>'OR res calcs'!M22*About!$A$70</f>
        <v>10763213278247.51</v>
      </c>
      <c r="E2" s="40">
        <f>'OR res calcs'!N22*About!$A$70</f>
        <v>10734220910888.803</v>
      </c>
      <c r="F2" s="40">
        <f>'OR res calcs'!O22*About!$A$70</f>
        <v>10709392286067.094</v>
      </c>
      <c r="G2" s="40">
        <f>'OR res calcs'!P22*About!$A$70</f>
        <v>10687864114076.912</v>
      </c>
      <c r="H2" s="40">
        <f>'OR res calcs'!Q22*About!$A$70</f>
        <v>10677412324367.064</v>
      </c>
      <c r="I2" s="40">
        <f>'OR res calcs'!R22*About!$A$70</f>
        <v>10668461133538.031</v>
      </c>
      <c r="J2" s="40">
        <f>'OR res calcs'!S22*About!$A$70</f>
        <v>10702132487075.168</v>
      </c>
      <c r="K2" s="40">
        <f>'OR res calcs'!T22*About!$A$70</f>
        <v>10729548156004.613</v>
      </c>
      <c r="L2" s="40">
        <f>'OR res calcs'!U22*About!$A$70</f>
        <v>10748128951137.365</v>
      </c>
      <c r="M2" s="40">
        <f>'OR res calcs'!V22*About!$A$70</f>
        <v>10751485181979.938</v>
      </c>
      <c r="N2" s="40">
        <f>'OR res calcs'!W22*About!$A$70</f>
        <v>10734990517616.879</v>
      </c>
      <c r="O2" s="40">
        <f>'OR res calcs'!X22*About!$A$70</f>
        <v>10697660777773.559</v>
      </c>
      <c r="P2" s="40">
        <f>'OR res calcs'!Y22*About!$A$70</f>
        <v>10636895446091.359</v>
      </c>
      <c r="Q2" s="40">
        <f>'OR res calcs'!Z22*About!$A$70</f>
        <v>10555844382346.125</v>
      </c>
      <c r="R2" s="40">
        <f>'OR res calcs'!AA22*About!$A$70</f>
        <v>10452807388369.648</v>
      </c>
      <c r="S2" s="40">
        <f>'OR res calcs'!AB22*About!$A$70</f>
        <v>10326953627917.322</v>
      </c>
      <c r="T2" s="40">
        <f>'OR res calcs'!AC22*About!$A$70</f>
        <v>10183748489215.574</v>
      </c>
      <c r="U2" s="40">
        <f>'OR res calcs'!AD22*About!$A$70</f>
        <v>10025939733589.146</v>
      </c>
      <c r="V2" s="40">
        <f>'OR res calcs'!AE22*About!$A$70</f>
        <v>9859431375031.998</v>
      </c>
      <c r="W2" s="40">
        <f>'OR res calcs'!AF22*About!$A$70</f>
        <v>9689277102716.4629</v>
      </c>
      <c r="X2" s="40">
        <f>'OR res calcs'!AG22*About!$A$70</f>
        <v>9519074360774.6387</v>
      </c>
      <c r="Y2" s="40">
        <f>'OR res calcs'!AH22*About!$A$70</f>
        <v>9352539819957.5</v>
      </c>
      <c r="Z2" s="40">
        <f>'OR res calcs'!AI22*About!$A$70</f>
        <v>9192861761218.0234</v>
      </c>
      <c r="AA2" s="40">
        <f>'OR res calcs'!AJ22*About!$A$70</f>
        <v>9042581898010.1621</v>
      </c>
      <c r="AB2" s="40">
        <f>'OR res calcs'!AK22*About!$A$70</f>
        <v>8903162430024.748</v>
      </c>
      <c r="AC2" s="40">
        <f>'OR res calcs'!AL22*About!$A$70</f>
        <v>8775733372210.1533</v>
      </c>
      <c r="AD2" s="40">
        <f>'OR res calcs'!AM22*About!$A$70</f>
        <v>8660776962065.5859</v>
      </c>
      <c r="AE2" s="40">
        <f>'OR res calcs'!AN22*About!$A$70</f>
        <v>8558745422157.9004</v>
      </c>
      <c r="AF2" s="40">
        <f>'OR res calcs'!AO22*About!$A$70</f>
        <v>8469531552773.8564</v>
      </c>
      <c r="AG2" s="40">
        <f>'OR res calcs'!AP22*About!$A$70</f>
        <v>8392854534529.8584</v>
      </c>
      <c r="AH2" s="40">
        <f>'OR res calcs'!AQ22*About!$A$70</f>
        <v>8328050957720.8545</v>
      </c>
      <c r="AI2" s="40">
        <f>'OR res calcs'!AR22*About!$A$70</f>
        <v>8274008448717.0029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9">
        <f>'OR res calcs'!K24*About!$A$70</f>
        <v>0</v>
      </c>
      <c r="C4" s="9">
        <f>'OR res calcs'!L24*About!$A$70</f>
        <v>0</v>
      </c>
      <c r="D4" s="9">
        <f>'OR res calcs'!M24*About!$A$70</f>
        <v>0</v>
      </c>
      <c r="E4" s="9">
        <f>'OR res calcs'!N24*About!$A$70</f>
        <v>0</v>
      </c>
      <c r="F4" s="9">
        <f>'OR res calcs'!O24*About!$A$70</f>
        <v>0</v>
      </c>
      <c r="G4" s="9">
        <f>'OR res calcs'!P24*About!$A$70</f>
        <v>0</v>
      </c>
      <c r="H4" s="9">
        <f>'OR res calcs'!Q24*About!$A$70</f>
        <v>0</v>
      </c>
      <c r="I4" s="9">
        <f>'OR res calcs'!R24*About!$A$70</f>
        <v>0</v>
      </c>
      <c r="J4" s="9">
        <f>'OR res calcs'!S24*About!$A$70</f>
        <v>0</v>
      </c>
      <c r="K4" s="9">
        <f>'OR res calcs'!T24*About!$A$70</f>
        <v>0</v>
      </c>
      <c r="L4" s="9">
        <f>'OR res calcs'!U24*About!$A$70</f>
        <v>0</v>
      </c>
      <c r="M4" s="9">
        <f>'OR res calcs'!V24*About!$A$70</f>
        <v>0</v>
      </c>
      <c r="N4" s="9">
        <f>'OR res calcs'!W24*About!$A$70</f>
        <v>0</v>
      </c>
      <c r="O4" s="9">
        <f>'OR res calcs'!X24*About!$A$70</f>
        <v>0</v>
      </c>
      <c r="P4" s="9">
        <f>'OR res calcs'!Y24*About!$A$70</f>
        <v>0</v>
      </c>
      <c r="Q4" s="9">
        <f>'OR res calcs'!Z24*About!$A$70</f>
        <v>0</v>
      </c>
      <c r="R4" s="9">
        <f>'OR res calcs'!AA24*About!$A$70</f>
        <v>0</v>
      </c>
      <c r="S4" s="9">
        <f>'OR res calcs'!AB24*About!$A$70</f>
        <v>0</v>
      </c>
      <c r="T4" s="9">
        <f>'OR res calcs'!AC24*About!$A$70</f>
        <v>0</v>
      </c>
      <c r="U4" s="9">
        <f>'OR res calcs'!AD24*About!$A$70</f>
        <v>0</v>
      </c>
      <c r="V4" s="9">
        <f>'OR res calcs'!AE24*About!$A$70</f>
        <v>0</v>
      </c>
      <c r="W4" s="9">
        <f>'OR res calcs'!AF24*About!$A$70</f>
        <v>0</v>
      </c>
      <c r="X4" s="9">
        <f>'OR res calcs'!AG24*About!$A$70</f>
        <v>0</v>
      </c>
      <c r="Y4" s="9">
        <f>'OR res calcs'!AH24*About!$A$70</f>
        <v>0</v>
      </c>
      <c r="Z4" s="9">
        <f>'OR res calcs'!AI24*About!$A$70</f>
        <v>0</v>
      </c>
      <c r="AA4" s="9">
        <f>'OR res calcs'!AJ24*About!$A$70</f>
        <v>0</v>
      </c>
      <c r="AB4" s="9">
        <f>'OR res calcs'!AK24*About!$A$70</f>
        <v>0</v>
      </c>
      <c r="AC4" s="9">
        <f>'OR res calcs'!AL24*About!$A$70</f>
        <v>0</v>
      </c>
      <c r="AD4" s="9">
        <f>'OR res calcs'!AM24*About!$A$70</f>
        <v>0</v>
      </c>
      <c r="AE4" s="9">
        <f>'OR res calcs'!AN24*About!$A$70</f>
        <v>0</v>
      </c>
      <c r="AF4" s="9">
        <f>'OR res calcs'!AO24*About!$A$70</f>
        <v>0</v>
      </c>
      <c r="AG4" s="9">
        <f>'OR res calcs'!AP24*About!$A$70</f>
        <v>0</v>
      </c>
      <c r="AH4" s="9">
        <f>'OR res calcs'!AQ24*About!$A$70</f>
        <v>0</v>
      </c>
      <c r="AI4" s="9">
        <f>'OR res calcs'!AR24*About!$A$70</f>
        <v>0</v>
      </c>
    </row>
    <row r="5" spans="1:37" x14ac:dyDescent="0.35">
      <c r="A5" s="1" t="s">
        <v>111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K11"/>
  <sheetViews>
    <sheetView workbookViewId="0">
      <pane xSplit="1" ySplit="1" topLeftCell="O2" activePane="bottomRight" state="frozen"/>
      <selection activeCell="M41" sqref="M41"/>
      <selection pane="topRight" activeCell="M41" sqref="M41"/>
      <selection pane="bottomLeft" activeCell="M41" sqref="M41"/>
      <selection pane="bottomRight" sqref="A1:AI11"/>
    </sheetView>
  </sheetViews>
  <sheetFormatPr defaultRowHeight="14.5" x14ac:dyDescent="0.35"/>
  <cols>
    <col min="1" max="1" width="29.81640625" customWidth="1"/>
    <col min="2" max="35" width="10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9">
        <f>'OR res calcs'!K31*About!$A$70</f>
        <v>3258119651794.4429</v>
      </c>
      <c r="C2" s="9">
        <f>'OR res calcs'!L31*About!$A$70</f>
        <v>3072620868699.5762</v>
      </c>
      <c r="D2" s="9">
        <f>'OR res calcs'!M31*About!$A$70</f>
        <v>3220068619364.7266</v>
      </c>
      <c r="E2" s="9">
        <f>'OR res calcs'!N31*About!$A$70</f>
        <v>3248606893687.0137</v>
      </c>
      <c r="F2" s="9">
        <f>'OR res calcs'!O31*About!$A$70</f>
        <v>3229581377472.1558</v>
      </c>
      <c r="G2" s="9">
        <f>'OR res calcs'!P31*About!$A$70</f>
        <v>3317574389965.874</v>
      </c>
      <c r="H2" s="9">
        <f>'OR res calcs'!Q31*About!$A$70</f>
        <v>3322330769019.5889</v>
      </c>
      <c r="I2" s="9">
        <f>'OR res calcs'!R31*About!$A$70</f>
        <v>3356814517159.019</v>
      </c>
      <c r="J2" s="9">
        <f>'OR res calcs'!S31*About!$A$70</f>
        <v>3403189212932.7354</v>
      </c>
      <c r="K2" s="9">
        <f>'OR res calcs'!T31*About!$A$70</f>
        <v>3422809276529.3076</v>
      </c>
      <c r="L2" s="9">
        <f>'OR res calcs'!U31*About!$A$70</f>
        <v>3463238498485.8813</v>
      </c>
      <c r="M2" s="9">
        <f>'OR res calcs'!V31*About!$A$70</f>
        <v>3496235878171.0259</v>
      </c>
      <c r="N2" s="9">
        <f>'OR res calcs'!W31*About!$A$70</f>
        <v>3526260520947.5986</v>
      </c>
      <c r="O2" s="9">
        <f>'OR res calcs'!X31*About!$A$70</f>
        <v>3562973821768.4575</v>
      </c>
      <c r="P2" s="9">
        <f>'OR res calcs'!Y31*About!$A$70</f>
        <v>3594484832999.3159</v>
      </c>
      <c r="Q2" s="9">
        <f>'OR res calcs'!Z31*About!$A$70</f>
        <v>3627853804798.0322</v>
      </c>
      <c r="R2" s="9">
        <f>'OR res calcs'!AA31*About!$A$70</f>
        <v>3661965960823.8906</v>
      </c>
      <c r="S2" s="9">
        <f>'OR res calcs'!AB31*About!$A$70</f>
        <v>3694405952338.6782</v>
      </c>
      <c r="T2" s="9">
        <f>'OR res calcs'!AC31*About!$A$70</f>
        <v>3728146516250.9653</v>
      </c>
      <c r="U2" s="9">
        <f>'OR res calcs'!AD31*About!$A$70</f>
        <v>3761422590021.2886</v>
      </c>
      <c r="V2" s="9">
        <f>'OR res calcs'!AE31*About!$A$70</f>
        <v>3794512867734.8257</v>
      </c>
      <c r="W2" s="9">
        <f>'OR res calcs'!AF31*About!$A$70</f>
        <v>3828021186576.1309</v>
      </c>
      <c r="X2" s="9">
        <f>'OR res calcs'!AG31*About!$A$70</f>
        <v>3861204362318.061</v>
      </c>
      <c r="Y2" s="9">
        <f>'OR res calcs'!AH31*About!$A$70</f>
        <v>3894503660595.4824</v>
      </c>
      <c r="Z2" s="9">
        <f>'OR res calcs'!AI31*About!$A$70</f>
        <v>3927849407887.1001</v>
      </c>
      <c r="AA2" s="9">
        <f>'OR res calcs'!AJ31*About!$A$70</f>
        <v>3961090644896.7759</v>
      </c>
      <c r="AB2" s="9">
        <f>'OR res calcs'!AK31*About!$A$70</f>
        <v>3994413167681.2954</v>
      </c>
      <c r="AC2" s="9">
        <f>'OR res calcs'!AL31*About!$A$70</f>
        <v>4027706659831.9419</v>
      </c>
      <c r="AD2" s="9">
        <f>'OR res calcs'!AM31*About!$A$70</f>
        <v>4060988539729.0396</v>
      </c>
      <c r="AE2" s="9">
        <f>'OR res calcs'!AN31*About!$A$70</f>
        <v>4094296547196.6226</v>
      </c>
      <c r="AF2" s="9">
        <f>'OR res calcs'!AO31*About!$A$70</f>
        <v>4127584233220.4946</v>
      </c>
      <c r="AG2" s="9">
        <f>'OR res calcs'!AP31*About!$A$70</f>
        <v>4160879176902.835</v>
      </c>
      <c r="AH2" s="9">
        <f>'OR res calcs'!AQ31*About!$A$70</f>
        <v>4194177023648.5625</v>
      </c>
      <c r="AI2" s="9">
        <f>'OR res calcs'!AR31*About!$A$70</f>
        <v>4227468338501.6689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 x14ac:dyDescent="0.35">
      <c r="A5" s="1" t="s">
        <v>111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K11"/>
  <sheetViews>
    <sheetView workbookViewId="0">
      <pane xSplit="1" ySplit="1" topLeftCell="M2" activePane="bottomRight" state="frozen"/>
      <selection activeCell="M41" sqref="M41"/>
      <selection pane="topRight" activeCell="M41" sqref="M41"/>
      <selection pane="bottomLeft" activeCell="M41" sqref="M41"/>
      <selection pane="bottomRight" sqref="A1:AI11"/>
    </sheetView>
  </sheetViews>
  <sheetFormatPr defaultRowHeight="14.5" x14ac:dyDescent="0.35"/>
  <cols>
    <col min="1" max="1" width="29.81640625" customWidth="1"/>
    <col min="2" max="2" width="12.1796875" customWidth="1"/>
    <col min="3" max="3" width="11.54296875" bestFit="1" customWidth="1"/>
    <col min="4" max="4" width="10.54296875" customWidth="1"/>
    <col min="5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9">
        <f>'OR res calcs'!K45*About!$A$70</f>
        <v>25064493778155.113</v>
      </c>
      <c r="C2" s="9">
        <f>'OR res calcs'!L45*About!$A$70</f>
        <v>23759766704771.695</v>
      </c>
      <c r="D2" s="9">
        <f>SUM(INDEX('AEO Table 4'!$C$36:$AJ$40,0,MATCH(D$1,'AEO Table 4'!$C$1:$AK$1,0)))*10^15*About!$A$70+SUM(INDEX('AEO Table 4'!$C$42:$AJ$43,0,MATCH(D$1,'AEO Table 4'!$C$1:$AK$1,0)))*10^15*About!$A$70</f>
        <v>1018569061594855.8</v>
      </c>
      <c r="E2" s="9">
        <f>SUM(INDEX('AEO Table 4'!$C$36:$AJ$40,0,MATCH(E$1,'AEO Table 4'!$C$1:$AK$1,0)))*10^15*About!$A$70+SUM(INDEX('AEO Table 4'!$C$42:$AJ$43,0,MATCH(E$1,'AEO Table 4'!$C$1:$AK$1,0)))*10^15*About!$A$70</f>
        <v>1022323430127921.3</v>
      </c>
      <c r="F2" s="9">
        <f>SUM(INDEX('AEO Table 4'!$C$36:$AJ$40,0,MATCH(F$1,'AEO Table 4'!$C$1:$AK$1,0)))*10^15*About!$A$70+SUM(INDEX('AEO Table 4'!$C$42:$AJ$43,0,MATCH(F$1,'AEO Table 4'!$C$1:$AK$1,0)))*10^15*About!$A$70</f>
        <v>1024645335835976.5</v>
      </c>
      <c r="G2" s="9">
        <f>SUM(INDEX('AEO Table 4'!$C$36:$AJ$40,0,MATCH(G$1,'AEO Table 4'!$C$1:$AK$1,0)))*10^15*About!$A$70+SUM(INDEX('AEO Table 4'!$C$42:$AJ$43,0,MATCH(G$1,'AEO Table 4'!$C$1:$AK$1,0)))*10^15*About!$A$70</f>
        <v>1026875284882326</v>
      </c>
      <c r="H2" s="9">
        <f>SUM(INDEX('AEO Table 4'!$C$36:$AJ$40,0,MATCH(H$1,'AEO Table 4'!$C$1:$AK$1,0)))*10^15*About!$A$70+SUM(INDEX('AEO Table 4'!$C$42:$AJ$43,0,MATCH(H$1,'AEO Table 4'!$C$1:$AK$1,0)))*10^15*About!$A$70</f>
        <v>1027839244370545.5</v>
      </c>
      <c r="I2" s="9">
        <f>SUM(INDEX('AEO Table 4'!$C$36:$AJ$40,0,MATCH(I$1,'AEO Table 4'!$C$1:$AK$1,0)))*10^15*About!$A$70+SUM(INDEX('AEO Table 4'!$C$42:$AJ$43,0,MATCH(I$1,'AEO Table 4'!$C$1:$AK$1,0)))*10^15*About!$A$70</f>
        <v>1027610145446124.9</v>
      </c>
      <c r="J2" s="9">
        <f>SUM(INDEX('AEO Table 4'!$C$36:$AJ$40,0,MATCH(J$1,'AEO Table 4'!$C$1:$AK$1,0)))*10^15*About!$A$70+SUM(INDEX('AEO Table 4'!$C$42:$AJ$43,0,MATCH(J$1,'AEO Table 4'!$C$1:$AK$1,0)))*10^15*About!$A$70</f>
        <v>1026449588957018.5</v>
      </c>
      <c r="K2" s="9">
        <f>SUM(INDEX('AEO Table 4'!$C$36:$AJ$40,0,MATCH(K$1,'AEO Table 4'!$C$1:$AK$1,0)))*10^15*About!$A$70+SUM(INDEX('AEO Table 4'!$C$42:$AJ$43,0,MATCH(K$1,'AEO Table 4'!$C$1:$AK$1,0)))*10^15*About!$A$70</f>
        <v>1024852238324812.8</v>
      </c>
      <c r="L2" s="9">
        <f>SUM(INDEX('AEO Table 4'!$C$36:$AJ$40,0,MATCH(L$1,'AEO Table 4'!$C$1:$AK$1,0)))*10^15*About!$A$70+SUM(INDEX('AEO Table 4'!$C$42:$AJ$43,0,MATCH(L$1,'AEO Table 4'!$C$1:$AK$1,0)))*10^15*About!$A$70</f>
        <v>1023889864296278</v>
      </c>
      <c r="M2" s="9">
        <f>SUM(INDEX('AEO Table 4'!$C$36:$AJ$40,0,MATCH(M$1,'AEO Table 4'!$C$1:$AK$1,0)))*10^15*About!$A$70+SUM(INDEX('AEO Table 4'!$C$42:$AJ$43,0,MATCH(M$1,'AEO Table 4'!$C$1:$AK$1,0)))*10^15*About!$A$70</f>
        <v>1023535514056776.3</v>
      </c>
      <c r="N2" s="9">
        <f>SUM(INDEX('AEO Table 4'!$C$36:$AJ$40,0,MATCH(N$1,'AEO Table 4'!$C$1:$AK$1,0)))*10^15*About!$A$70+SUM(INDEX('AEO Table 4'!$C$42:$AJ$43,0,MATCH(N$1,'AEO Table 4'!$C$1:$AK$1,0)))*10^15*About!$A$70</f>
        <v>1023965173631295.3</v>
      </c>
      <c r="O2" s="9">
        <f>SUM(INDEX('AEO Table 4'!$C$36:$AJ$40,0,MATCH(O$1,'AEO Table 4'!$C$1:$AK$1,0)))*10^15*About!$A$70+SUM(INDEX('AEO Table 4'!$C$42:$AJ$43,0,MATCH(O$1,'AEO Table 4'!$C$1:$AK$1,0)))*10^15*About!$A$70</f>
        <v>1024828456429544.3</v>
      </c>
      <c r="P2" s="9">
        <f>SUM(INDEX('AEO Table 4'!$C$36:$AJ$40,0,MATCH(P$1,'AEO Table 4'!$C$1:$AK$1,0)))*10^15*About!$A$70+SUM(INDEX('AEO Table 4'!$C$42:$AJ$43,0,MATCH(P$1,'AEO Table 4'!$C$1:$AK$1,0)))*10^15*About!$A$70</f>
        <v>1026352083186417.5</v>
      </c>
      <c r="Q2" s="9">
        <f>SUM(INDEX('AEO Table 4'!$C$36:$AJ$40,0,MATCH(Q$1,'AEO Table 4'!$C$1:$AK$1,0)))*10^15*About!$A$70+SUM(INDEX('AEO Table 4'!$C$42:$AJ$43,0,MATCH(Q$1,'AEO Table 4'!$C$1:$AK$1,0)))*10^15*About!$A$70</f>
        <v>1027986692121210.8</v>
      </c>
      <c r="R2" s="9">
        <f>SUM(INDEX('AEO Table 4'!$C$36:$AJ$40,0,MATCH(R$1,'AEO Table 4'!$C$1:$AK$1,0)))*10^15*About!$A$70+SUM(INDEX('AEO Table 4'!$C$42:$AJ$43,0,MATCH(R$1,'AEO Table 4'!$C$1:$AK$1,0)))*10^15*About!$A$70</f>
        <v>1030309390559108.1</v>
      </c>
      <c r="S2" s="9">
        <f>SUM(INDEX('AEO Table 4'!$C$36:$AJ$40,0,MATCH(S$1,'AEO Table 4'!$C$1:$AK$1,0)))*10^15*About!$A$70+SUM(INDEX('AEO Table 4'!$C$42:$AJ$43,0,MATCH(S$1,'AEO Table 4'!$C$1:$AK$1,0)))*10^15*About!$A$70</f>
        <v>1033536593747053.3</v>
      </c>
      <c r="T2" s="9">
        <f>SUM(INDEX('AEO Table 4'!$C$36:$AJ$40,0,MATCH(T$1,'AEO Table 4'!$C$1:$AK$1,0)))*10^15*About!$A$70+SUM(INDEX('AEO Table 4'!$C$42:$AJ$43,0,MATCH(T$1,'AEO Table 4'!$C$1:$AK$1,0)))*10^15*About!$A$70</f>
        <v>1037653239818043.1</v>
      </c>
      <c r="U2" s="9">
        <f>SUM(INDEX('AEO Table 4'!$C$36:$AJ$40,0,MATCH(U$1,'AEO Table 4'!$C$1:$AK$1,0)))*10^15*About!$A$70+SUM(INDEX('AEO Table 4'!$C$42:$AJ$43,0,MATCH(U$1,'AEO Table 4'!$C$1:$AK$1,0)))*10^15*About!$A$70</f>
        <v>1042221741899136</v>
      </c>
      <c r="V2" s="9">
        <f>SUM(INDEX('AEO Table 4'!$C$36:$AJ$40,0,MATCH(V$1,'AEO Table 4'!$C$1:$AK$1,0)))*10^15*About!$A$70+SUM(INDEX('AEO Table 4'!$C$42:$AJ$43,0,MATCH(V$1,'AEO Table 4'!$C$1:$AK$1,0)))*10^15*About!$A$70</f>
        <v>1047002695577961.1</v>
      </c>
      <c r="W2" s="9">
        <f>SUM(INDEX('AEO Table 4'!$C$36:$AJ$40,0,MATCH(W$1,'AEO Table 4'!$C$1:$AK$1,0)))*10^15*About!$A$70+SUM(INDEX('AEO Table 4'!$C$42:$AJ$43,0,MATCH(W$1,'AEO Table 4'!$C$1:$AK$1,0)))*10^15*About!$A$70</f>
        <v>1052235505266889.6</v>
      </c>
      <c r="X2" s="9">
        <f>SUM(INDEX('AEO Table 4'!$C$36:$AJ$40,0,MATCH(X$1,'AEO Table 4'!$C$1:$AK$1,0)))*10^15*About!$A$70+SUM(INDEX('AEO Table 4'!$C$42:$AJ$43,0,MATCH(X$1,'AEO Table 4'!$C$1:$AK$1,0)))*10^15*About!$A$70</f>
        <v>1057666497416389.5</v>
      </c>
      <c r="Y2" s="9">
        <f>SUM(INDEX('AEO Table 4'!$C$36:$AJ$40,0,MATCH(Y$1,'AEO Table 4'!$C$1:$AK$1,0)))*10^15*About!$A$70+SUM(INDEX('AEO Table 4'!$C$42:$AJ$43,0,MATCH(Y$1,'AEO Table 4'!$C$1:$AK$1,0)))*10^15*About!$A$70</f>
        <v>1063651607725646.8</v>
      </c>
      <c r="Z2" s="9">
        <f>SUM(INDEX('AEO Table 4'!$C$36:$AJ$40,0,MATCH(Z$1,'AEO Table 4'!$C$1:$AK$1,0)))*10^15*About!$A$70+SUM(INDEX('AEO Table 4'!$C$42:$AJ$43,0,MATCH(Z$1,'AEO Table 4'!$C$1:$AK$1,0)))*10^15*About!$A$70</f>
        <v>1069393349973322.3</v>
      </c>
      <c r="AA2" s="9">
        <f>SUM(INDEX('AEO Table 4'!$C$36:$AJ$40,0,MATCH(AA$1,'AEO Table 4'!$C$1:$AK$1,0)))*10^15*About!$A$70+SUM(INDEX('AEO Table 4'!$C$42:$AJ$43,0,MATCH(AA$1,'AEO Table 4'!$C$1:$AK$1,0)))*10^15*About!$A$70</f>
        <v>1075535420791352.6</v>
      </c>
      <c r="AB2" s="9">
        <f>SUM(INDEX('AEO Table 4'!$C$36:$AJ$40,0,MATCH(AB$1,'AEO Table 4'!$C$1:$AK$1,0)))*10^15*About!$A$70+SUM(INDEX('AEO Table 4'!$C$42:$AJ$43,0,MATCH(AB$1,'AEO Table 4'!$C$1:$AK$1,0)))*10^15*About!$A$70</f>
        <v>1081865368582004.1</v>
      </c>
      <c r="AC2" s="9">
        <f>SUM(INDEX('AEO Table 4'!$C$36:$AJ$40,0,MATCH(AC$1,'AEO Table 4'!$C$1:$AK$1,0)))*10^15*About!$A$70+SUM(INDEX('AEO Table 4'!$C$42:$AJ$43,0,MATCH(AC$1,'AEO Table 4'!$C$1:$AK$1,0)))*10^15*About!$A$70</f>
        <v>1088497346442566.8</v>
      </c>
      <c r="AD2" s="9">
        <f>SUM(INDEX('AEO Table 4'!$C$36:$AJ$40,0,MATCH(AD$1,'AEO Table 4'!$C$1:$AK$1,0)))*10^15*About!$A$70+SUM(INDEX('AEO Table 4'!$C$42:$AJ$43,0,MATCH(AD$1,'AEO Table 4'!$C$1:$AK$1,0)))*10^15*About!$A$70</f>
        <v>1095143593440290.5</v>
      </c>
      <c r="AE2" s="9">
        <f>SUM(INDEX('AEO Table 4'!$C$36:$AJ$40,0,MATCH(AE$1,'AEO Table 4'!$C$1:$AK$1,0)))*10^15*About!$A$70+SUM(INDEX('AEO Table 4'!$C$42:$AJ$43,0,MATCH(AE$1,'AEO Table 4'!$C$1:$AK$1,0)))*10^15*About!$A$70</f>
        <v>1101720872941735.4</v>
      </c>
      <c r="AF2" s="9">
        <f>SUM(INDEX('AEO Table 4'!$C$36:$AJ$40,0,MATCH(AF$1,'AEO Table 4'!$C$1:$AK$1,0)))*10^15*About!$A$70+SUM(INDEX('AEO Table 4'!$C$42:$AJ$43,0,MATCH(AF$1,'AEO Table 4'!$C$1:$AK$1,0)))*10^15*About!$A$70</f>
        <v>1108262479600277.4</v>
      </c>
      <c r="AG2" s="9">
        <f>SUM(INDEX('AEO Table 4'!$C$36:$AJ$40,0,MATCH(AG$1,'AEO Table 4'!$C$1:$AK$1,0)))*10^15*About!$A$70+SUM(INDEX('AEO Table 4'!$C$42:$AJ$43,0,MATCH(AG$1,'AEO Table 4'!$C$1:$AK$1,0)))*10^15*About!$A$70</f>
        <v>1114773962524812.6</v>
      </c>
      <c r="AH2" s="9">
        <f>SUM(INDEX('AEO Table 4'!$C$36:$AJ$40,0,MATCH(AH$1,'AEO Table 4'!$C$1:$AK$1,0)))*10^15*About!$A$70+SUM(INDEX('AEO Table 4'!$C$42:$AJ$43,0,MATCH(AH$1,'AEO Table 4'!$C$1:$AK$1,0)))*10^15*About!$A$70</f>
        <v>1121502653426134</v>
      </c>
      <c r="AI2" s="9">
        <f>SUM(INDEX('AEO Table 4'!$C$36:$AJ$40,0,MATCH(AI$1,'AEO Table 4'!$C$1:$AK$1,0)))*10^15*About!$A$70+SUM(INDEX('AEO Table 4'!$C$42:$AJ$43,0,MATCH(AI$1,'AEO Table 4'!$C$1:$AK$1,0)))*10^15*About!$A$70</f>
        <v>1128473126929352.8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9">
        <f>'OR res calcs'!K47*About!$A$70</f>
        <v>22443699917129.422</v>
      </c>
      <c r="C4" s="9">
        <f>'OR res calcs'!L47*About!$A$70</f>
        <v>21275397729662.406</v>
      </c>
      <c r="D4" s="9">
        <f>'OR res calcs'!M47*About!$A$70</f>
        <v>20875899605584.957</v>
      </c>
      <c r="E4" s="9">
        <f>'OR res calcs'!N47*About!$A$70</f>
        <v>20440734291543.93</v>
      </c>
      <c r="F4" s="9">
        <f>'OR res calcs'!O47*About!$A$70</f>
        <v>20235279746925.773</v>
      </c>
      <c r="G4" s="9">
        <f>'OR res calcs'!P47*About!$A$70</f>
        <v>19991824428483.957</v>
      </c>
      <c r="H4" s="9">
        <f>'OR res calcs'!Q47*About!$A$70</f>
        <v>19749060798286.297</v>
      </c>
      <c r="I4" s="9">
        <f>'OR res calcs'!R47*About!$A$70</f>
        <v>19511029303851.742</v>
      </c>
      <c r="J4" s="9">
        <f>'OR res calcs'!S47*About!$A$70</f>
        <v>19283591053203.645</v>
      </c>
      <c r="K4" s="9">
        <f>'OR res calcs'!T47*About!$A$70</f>
        <v>19069124315841.488</v>
      </c>
      <c r="L4" s="9">
        <f>'OR res calcs'!U47*About!$A$70</f>
        <v>18870853205671.684</v>
      </c>
      <c r="M4" s="9">
        <f>'OR res calcs'!V47*About!$A$70</f>
        <v>18686227711979.633</v>
      </c>
      <c r="N4" s="9">
        <f>'OR res calcs'!W47*About!$A$70</f>
        <v>18510583650829.422</v>
      </c>
      <c r="O4" s="9">
        <f>'OR res calcs'!X47*About!$A$70</f>
        <v>18349451580019.023</v>
      </c>
      <c r="P4" s="9">
        <f>'OR res calcs'!Y47*About!$A$70</f>
        <v>18201076762264.105</v>
      </c>
      <c r="Q4" s="9">
        <f>'OR res calcs'!Z47*About!$A$70</f>
        <v>18076299394770.578</v>
      </c>
      <c r="R4" s="9">
        <f>'OR res calcs'!AA47*About!$A$70</f>
        <v>17973172262544.953</v>
      </c>
      <c r="S4" s="9">
        <f>'OR res calcs'!AB47*About!$A$70</f>
        <v>17879521075308.316</v>
      </c>
      <c r="T4" s="9">
        <f>'OR res calcs'!AC47*About!$A$70</f>
        <v>17800806188525.02</v>
      </c>
      <c r="U4" s="9">
        <f>'OR res calcs'!AD47*About!$A$70</f>
        <v>17733096879102.215</v>
      </c>
      <c r="V4" s="9">
        <f>'OR res calcs'!AE47*About!$A$70</f>
        <v>17681297716976.922</v>
      </c>
      <c r="W4" s="9">
        <f>'OR res calcs'!AF47*About!$A$70</f>
        <v>17645861965362.801</v>
      </c>
      <c r="X4" s="9">
        <f>'OR res calcs'!AG47*About!$A$70</f>
        <v>17621709400041.988</v>
      </c>
      <c r="Y4" s="9">
        <f>'OR res calcs'!AH47*About!$A$70</f>
        <v>17606059996786.254</v>
      </c>
      <c r="Z4" s="9">
        <f>'OR res calcs'!AI47*About!$A$70</f>
        <v>17600336136439.387</v>
      </c>
      <c r="AA4" s="9">
        <f>'OR res calcs'!AJ47*About!$A$70</f>
        <v>17601759521236.371</v>
      </c>
      <c r="AB4" s="9">
        <f>'OR res calcs'!AK47*About!$A$70</f>
        <v>17608640237416.227</v>
      </c>
      <c r="AC4" s="9">
        <f>'OR res calcs'!AL47*About!$A$70</f>
        <v>17619458103413.875</v>
      </c>
      <c r="AD4" s="9">
        <f>'OR res calcs'!AM47*About!$A$70</f>
        <v>17632546296609.195</v>
      </c>
      <c r="AE4" s="9">
        <f>'OR res calcs'!AN47*About!$A$70</f>
        <v>17646436015796.355</v>
      </c>
      <c r="AF4" s="9">
        <f>'OR res calcs'!AO47*About!$A$70</f>
        <v>17660855179761.832</v>
      </c>
      <c r="AG4" s="9">
        <f>'OR res calcs'!AP47*About!$A$70</f>
        <v>17675683071915.629</v>
      </c>
      <c r="AH4" s="9">
        <f>'OR res calcs'!AQ47*About!$A$70</f>
        <v>17690384627409.777</v>
      </c>
      <c r="AI4" s="9">
        <f>'OR res calcs'!AR47*About!$A$70</f>
        <v>17703178829445.082</v>
      </c>
    </row>
    <row r="5" spans="1:37" x14ac:dyDescent="0.35">
      <c r="A5" s="1" t="s">
        <v>111</v>
      </c>
      <c r="B5" s="9">
        <f>'OR res calcs'!K48*About!$A$70</f>
        <v>1102000233677.811</v>
      </c>
      <c r="C5" s="9">
        <f>'OR res calcs'!L48*About!$A$70</f>
        <v>1044635837952.1169</v>
      </c>
      <c r="D5" s="9">
        <f>'OR res calcs'!M48*About!$A$70</f>
        <v>1020240374186.1149</v>
      </c>
      <c r="E5" s="9">
        <f>'OR res calcs'!N48*About!$A$70</f>
        <v>995105696684.21423</v>
      </c>
      <c r="F5" s="9">
        <f>'OR res calcs'!O48*About!$A$70</f>
        <v>985731249062.99048</v>
      </c>
      <c r="G5" s="9">
        <f>'OR res calcs'!P48*About!$A$70</f>
        <v>975309265501.76941</v>
      </c>
      <c r="H5" s="9">
        <f>'OR res calcs'!Q48*About!$A$70</f>
        <v>965322327868.59961</v>
      </c>
      <c r="I5" s="9">
        <f>'OR res calcs'!R48*About!$A$70</f>
        <v>955711552363.99768</v>
      </c>
      <c r="J5" s="9">
        <f>'OR res calcs'!S48*About!$A$70</f>
        <v>946647979294.36938</v>
      </c>
      <c r="K5" s="9">
        <f>'OR res calcs'!T48*About!$A$70</f>
        <v>938198527296.99902</v>
      </c>
      <c r="L5" s="9">
        <f>'OR res calcs'!U48*About!$A$70</f>
        <v>930496375877.23999</v>
      </c>
      <c r="M5" s="9">
        <f>'OR res calcs'!V48*About!$A$70</f>
        <v>923403209171.30103</v>
      </c>
      <c r="N5" s="9">
        <f>'OR res calcs'!W48*About!$A$70</f>
        <v>916684480041.63989</v>
      </c>
      <c r="O5" s="9">
        <f>'OR res calcs'!X48*About!$A$70</f>
        <v>910616031774.93896</v>
      </c>
      <c r="P5" s="9">
        <f>'OR res calcs'!Y48*About!$A$70</f>
        <v>905125945667.6991</v>
      </c>
      <c r="Q5" s="9">
        <f>'OR res calcs'!Z48*About!$A$70</f>
        <v>900778619555.52026</v>
      </c>
      <c r="R5" s="9">
        <f>'OR res calcs'!AA48*About!$A$70</f>
        <v>897509069276.53223</v>
      </c>
      <c r="S5" s="9">
        <f>'OR res calcs'!AB48*About!$A$70</f>
        <v>894762975106.58435</v>
      </c>
      <c r="T5" s="9">
        <f>'OR res calcs'!AC48*About!$A$70</f>
        <v>892836695817.93799</v>
      </c>
      <c r="U5" s="9">
        <f>'OR res calcs'!AD48*About!$A$70</f>
        <v>891555700690.29968</v>
      </c>
      <c r="V5" s="9">
        <f>'OR res calcs'!AE48*About!$A$70</f>
        <v>891170290670.54919</v>
      </c>
      <c r="W5" s="9">
        <f>'OR res calcs'!AF48*About!$A$70</f>
        <v>891694824379.44348</v>
      </c>
      <c r="X5" s="9">
        <f>'OR res calcs'!AG48*About!$A$70</f>
        <v>892866043318.50146</v>
      </c>
      <c r="Y5" s="9">
        <f>'OR res calcs'!AH48*About!$A$70</f>
        <v>894524375955.88818</v>
      </c>
      <c r="Z5" s="9">
        <f>'OR res calcs'!AI48*About!$A$70</f>
        <v>896712306119.02246</v>
      </c>
      <c r="AA5" s="9">
        <f>'OR res calcs'!AJ48*About!$A$70</f>
        <v>899268547046.5437</v>
      </c>
      <c r="AB5" s="9">
        <f>'OR res calcs'!AK48*About!$A$70</f>
        <v>902088127056.1178</v>
      </c>
      <c r="AC5" s="9">
        <f>'OR res calcs'!AL48*About!$A$70</f>
        <v>905079615065.65076</v>
      </c>
      <c r="AD5" s="9">
        <f>'OR res calcs'!AM48*About!$A$70</f>
        <v>908149180767.1322</v>
      </c>
      <c r="AE5" s="9">
        <f>'OR res calcs'!AN48*About!$A$70</f>
        <v>911217578893.98303</v>
      </c>
      <c r="AF5" s="9">
        <f>'OR res calcs'!AO48*About!$A$70</f>
        <v>914268149463.0946</v>
      </c>
      <c r="AG5" s="9">
        <f>'OR res calcs'!AP48*About!$A$70</f>
        <v>917293434199.58337</v>
      </c>
      <c r="AH5" s="9">
        <f>'OR res calcs'!AQ48*About!$A$70</f>
        <v>920267331362.4845</v>
      </c>
      <c r="AI5" s="9">
        <f>'OR res calcs'!AR48*About!$A$70</f>
        <v>923103905640.0426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K11"/>
  <sheetViews>
    <sheetView workbookViewId="0">
      <pane xSplit="1" ySplit="1" topLeftCell="M2" activePane="bottomRight" state="frozen"/>
      <selection activeCell="M41" sqref="M41"/>
      <selection pane="topRight" activeCell="M41" sqref="M41"/>
      <selection pane="bottomLeft" activeCell="M41" sqref="M41"/>
      <selection pane="bottomRight" sqref="A1:AI11"/>
    </sheetView>
  </sheetViews>
  <sheetFormatPr defaultRowHeight="14.5" x14ac:dyDescent="0.35"/>
  <cols>
    <col min="1" max="1" width="29.81640625" customWidth="1"/>
    <col min="2" max="2" width="12" bestFit="1" customWidth="1"/>
    <col min="3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40">
        <f>'OR res calcs'!K59*About!$A$70</f>
        <v>18597465744644.191</v>
      </c>
      <c r="C2" s="40">
        <f>'OR res calcs'!L59*About!$A$70</f>
        <v>17629378486703.809</v>
      </c>
      <c r="D2" s="40">
        <f>'OR res calcs'!M59*About!$A$70</f>
        <v>18244669002368.059</v>
      </c>
      <c r="E2" s="40">
        <f>'OR res calcs'!N59*About!$A$70</f>
        <v>18833666155963.531</v>
      </c>
      <c r="F2" s="40">
        <f>'OR res calcs'!O59*About!$A$70</f>
        <v>19374010595533.492</v>
      </c>
      <c r="G2" s="40">
        <f>'OR res calcs'!P59*About!$A$70</f>
        <v>19863909735080.285</v>
      </c>
      <c r="H2" s="40">
        <f>'OR res calcs'!Q59*About!$A$70</f>
        <v>20300084913532.305</v>
      </c>
      <c r="I2" s="40">
        <f>'OR res calcs'!R59*About!$A$70</f>
        <v>20471606029929.18</v>
      </c>
      <c r="J2" s="40">
        <f>'OR res calcs'!S59*About!$A$70</f>
        <v>20644768042734.848</v>
      </c>
      <c r="K2" s="40">
        <f>'OR res calcs'!T59*About!$A$70</f>
        <v>20818801716310.199</v>
      </c>
      <c r="L2" s="40">
        <f>'OR res calcs'!U59*About!$A$70</f>
        <v>20993742431151.289</v>
      </c>
      <c r="M2" s="40">
        <f>'OR res calcs'!V59*About!$A$70</f>
        <v>21167737536400.328</v>
      </c>
      <c r="N2" s="40">
        <f>'OR res calcs'!W59*About!$A$70</f>
        <v>21340212959799.887</v>
      </c>
      <c r="O2" s="40">
        <f>'OR res calcs'!X59*About!$A$70</f>
        <v>21514852745646.547</v>
      </c>
      <c r="P2" s="40">
        <f>'OR res calcs'!Y59*About!$A$70</f>
        <v>21687043799705.008</v>
      </c>
      <c r="Q2" s="40">
        <f>'OR res calcs'!Z59*About!$A$70</f>
        <v>21850185728015.082</v>
      </c>
      <c r="R2" s="40">
        <f>'OR res calcs'!AA59*About!$A$70</f>
        <v>22011962999989.109</v>
      </c>
      <c r="S2" s="40">
        <f>'OR res calcs'!AB59*About!$A$70</f>
        <v>22168971135430.508</v>
      </c>
      <c r="T2" s="40">
        <f>'OR res calcs'!AC59*About!$A$70</f>
        <v>22337238441751.484</v>
      </c>
      <c r="U2" s="40">
        <f>'OR res calcs'!AD59*About!$A$70</f>
        <v>22511648688674.73</v>
      </c>
      <c r="V2" s="40">
        <f>'OR res calcs'!AE59*About!$A$70</f>
        <v>22674896604423.93</v>
      </c>
      <c r="W2" s="40">
        <f>'OR res calcs'!AF59*About!$A$70</f>
        <v>22834848914075.375</v>
      </c>
      <c r="X2" s="40">
        <f>'OR res calcs'!AG59*About!$A$70</f>
        <v>22984805840365.328</v>
      </c>
      <c r="Y2" s="40">
        <f>'OR res calcs'!AH59*About!$A$70</f>
        <v>23134007555496.531</v>
      </c>
      <c r="Z2" s="40">
        <f>'OR res calcs'!AI59*About!$A$70</f>
        <v>23283336650130.129</v>
      </c>
      <c r="AA2" s="40">
        <f>'OR res calcs'!AJ59*About!$A$70</f>
        <v>23428523396723.262</v>
      </c>
      <c r="AB2" s="40">
        <f>'OR res calcs'!AK59*About!$A$70</f>
        <v>23568509804997.02</v>
      </c>
      <c r="AC2" s="40">
        <f>'OR res calcs'!AL59*About!$A$70</f>
        <v>23706588495659.102</v>
      </c>
      <c r="AD2" s="40">
        <f>'OR res calcs'!AM59*About!$A$70</f>
        <v>23842011559556.176</v>
      </c>
      <c r="AE2" s="40">
        <f>'OR res calcs'!AN59*About!$A$70</f>
        <v>23974864133156.023</v>
      </c>
      <c r="AF2" s="40">
        <f>'OR res calcs'!AO59*About!$A$70</f>
        <v>24105135806329.078</v>
      </c>
      <c r="AG2" s="40">
        <f>'OR res calcs'!AP59*About!$A$70</f>
        <v>24232557364159.207</v>
      </c>
      <c r="AH2" s="40">
        <f>'OR res calcs'!AQ59*About!$A$70</f>
        <v>24356705877013.078</v>
      </c>
      <c r="AI2" s="40">
        <f>'OR res calcs'!AR59*About!$A$70</f>
        <v>24478110834962.398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9">
        <f>'OR res calcs'!K61*About!$A$70</f>
        <v>2161195481828.2224</v>
      </c>
      <c r="C4" s="9">
        <f>'OR res calcs'!L61*About!$A$70</f>
        <v>2048694895102.9175</v>
      </c>
      <c r="D4" s="9">
        <f>'OR res calcs'!M61*About!$A$70</f>
        <v>2057701520759.0356</v>
      </c>
      <c r="E4" s="9">
        <f>'OR res calcs'!N61*About!$A$70</f>
        <v>2065512908544.5393</v>
      </c>
      <c r="F4" s="9">
        <f>'OR res calcs'!O61*About!$A$70</f>
        <v>2071122522018.387</v>
      </c>
      <c r="G4" s="9">
        <f>'OR res calcs'!P61*About!$A$70</f>
        <v>2078002246346.1533</v>
      </c>
      <c r="H4" s="9">
        <f>'OR res calcs'!Q61*About!$A$70</f>
        <v>2084465549024.5764</v>
      </c>
      <c r="I4" s="9">
        <f>'OR res calcs'!R61*About!$A$70</f>
        <v>2094807246205.906</v>
      </c>
      <c r="J4" s="9">
        <f>'OR res calcs'!S61*About!$A$70</f>
        <v>2105197527752.6921</v>
      </c>
      <c r="K4" s="9">
        <f>'OR res calcs'!T61*About!$A$70</f>
        <v>2115550854354.0701</v>
      </c>
      <c r="L4" s="9">
        <f>'OR res calcs'!U61*About!$A$70</f>
        <v>2125874883470.3757</v>
      </c>
      <c r="M4" s="9">
        <f>'OR res calcs'!V61*About!$A$70</f>
        <v>2135992829306.7153</v>
      </c>
      <c r="N4" s="9">
        <f>'OR res calcs'!W61*About!$A$70</f>
        <v>2145850316856.5569</v>
      </c>
      <c r="O4" s="9">
        <f>'OR res calcs'!X61*About!$A$70</f>
        <v>2155747115380.3193</v>
      </c>
      <c r="P4" s="9">
        <f>'OR res calcs'!Y61*About!$A$70</f>
        <v>2165311954678.2903</v>
      </c>
      <c r="Q4" s="9">
        <f>'OR res calcs'!Z61*About!$A$70</f>
        <v>2173920823632.0029</v>
      </c>
      <c r="R4" s="9">
        <f>'OR res calcs'!AA61*About!$A$70</f>
        <v>2182258841697.0105</v>
      </c>
      <c r="S4" s="9">
        <f>'OR res calcs'!AB61*About!$A$70</f>
        <v>2190053305740.2253</v>
      </c>
      <c r="T4" s="9">
        <f>'OR res calcs'!AC61*About!$A$70</f>
        <v>2198631760508.4666</v>
      </c>
      <c r="U4" s="9">
        <f>'OR res calcs'!AD61*About!$A$70</f>
        <v>2207677998232.6025</v>
      </c>
      <c r="V4" s="9">
        <f>'OR res calcs'!AE61*About!$A$70</f>
        <v>2215585413822.0244</v>
      </c>
      <c r="W4" s="9">
        <f>'OR res calcs'!AF61*About!$A$70</f>
        <v>2223014851602.354</v>
      </c>
      <c r="X4" s="9">
        <f>'OR res calcs'!AG61*About!$A$70</f>
        <v>2229499268836.0132</v>
      </c>
      <c r="Y4" s="9">
        <f>'OR res calcs'!AH61*About!$A$70</f>
        <v>2235727975818.8442</v>
      </c>
      <c r="Z4" s="9">
        <f>'OR res calcs'!AI61*About!$A$70</f>
        <v>2241885173850.7769</v>
      </c>
      <c r="AA4" s="9">
        <f>'OR res calcs'!AJ61*About!$A$70</f>
        <v>2247507366429.5122</v>
      </c>
      <c r="AB4" s="9">
        <f>'OR res calcs'!AK61*About!$A$70</f>
        <v>2252459391872.2622</v>
      </c>
      <c r="AC4" s="9">
        <f>'OR res calcs'!AL61*About!$A$70</f>
        <v>2257165582236.4531</v>
      </c>
      <c r="AD4" s="9">
        <f>'OR res calcs'!AM61*About!$A$70</f>
        <v>2261515150696.2114</v>
      </c>
      <c r="AE4" s="9">
        <f>'OR res calcs'!AN61*About!$A$70</f>
        <v>2265523003631.1606</v>
      </c>
      <c r="AF4" s="9">
        <f>'OR res calcs'!AO61*About!$A$70</f>
        <v>2269205711220.3555</v>
      </c>
      <c r="AG4" s="9">
        <f>'OR res calcs'!AP61*About!$A$70</f>
        <v>2272526134492.2827</v>
      </c>
      <c r="AH4" s="9">
        <f>'OR res calcs'!AQ61*About!$A$70</f>
        <v>2275441745153.4668</v>
      </c>
      <c r="AI4" s="9">
        <f>'OR res calcs'!AR61*About!$A$70</f>
        <v>2278025696424.6641</v>
      </c>
    </row>
    <row r="5" spans="1:37" x14ac:dyDescent="0.35">
      <c r="A5" s="1" t="s">
        <v>111</v>
      </c>
      <c r="B5" s="9">
        <f>'OR res calcs'!K62*About!$A$70</f>
        <v>74279028797.159271</v>
      </c>
      <c r="C5" s="9">
        <f>'OR res calcs'!L62*About!$A$70</f>
        <v>70412449215.937286</v>
      </c>
      <c r="D5" s="9">
        <f>'OR res calcs'!M62*About!$A$70</f>
        <v>70374749601.355606</v>
      </c>
      <c r="E5" s="9">
        <f>'OR res calcs'!N62*About!$A$70</f>
        <v>70326185975.719681</v>
      </c>
      <c r="F5" s="9">
        <f>'OR res calcs'!O62*About!$A$70</f>
        <v>70261518798.942383</v>
      </c>
      <c r="G5" s="9">
        <f>'OR res calcs'!P62*About!$A$70</f>
        <v>70181055916.058609</v>
      </c>
      <c r="H5" s="9">
        <f>'OR res calcs'!Q62*About!$A$70</f>
        <v>70090929708.735245</v>
      </c>
      <c r="I5" s="9">
        <f>'OR res calcs'!R62*About!$A$70</f>
        <v>70686912332.950729</v>
      </c>
      <c r="J5" s="9">
        <f>'OR res calcs'!S62*About!$A$70</f>
        <v>71288680117.210098</v>
      </c>
      <c r="K5" s="9">
        <f>'OR res calcs'!T62*About!$A$70</f>
        <v>71893390756.114349</v>
      </c>
      <c r="L5" s="9">
        <f>'OR res calcs'!U62*About!$A$70</f>
        <v>72501292222.698166</v>
      </c>
      <c r="M5" s="9">
        <f>'OR res calcs'!V62*About!$A$70</f>
        <v>73106389688.054565</v>
      </c>
      <c r="N5" s="9">
        <f>'OR res calcs'!W62*About!$A$70</f>
        <v>73706805128.446335</v>
      </c>
      <c r="O5" s="9">
        <f>'OR res calcs'!X62*About!$A$70</f>
        <v>74313060729.232803</v>
      </c>
      <c r="P5" s="9">
        <f>'OR res calcs'!Y62*About!$A$70</f>
        <v>74912068371.223953</v>
      </c>
      <c r="Q5" s="9">
        <f>'OR res calcs'!Z62*About!$A$70</f>
        <v>75481737158.031128</v>
      </c>
      <c r="R5" s="9">
        <f>'OR res calcs'!AA62*About!$A$70</f>
        <v>76046170746.205841</v>
      </c>
      <c r="S5" s="9">
        <f>'OR res calcs'!AB62*About!$A$70</f>
        <v>76595622029.871033</v>
      </c>
      <c r="T5" s="9">
        <f>'OR res calcs'!AC62*About!$A$70</f>
        <v>77177600636.007446</v>
      </c>
      <c r="U5" s="9">
        <f>'OR res calcs'!AD62*About!$A$70</f>
        <v>77780767374.044647</v>
      </c>
      <c r="V5" s="9">
        <f>'OR res calcs'!AE62*About!$A$70</f>
        <v>78347624934.535858</v>
      </c>
      <c r="W5" s="9">
        <f>'OR res calcs'!AF62*About!$A$70</f>
        <v>78901815665.535217</v>
      </c>
      <c r="X5" s="9">
        <f>'OR res calcs'!AG62*About!$A$70</f>
        <v>79425973267.675247</v>
      </c>
      <c r="Y5" s="9">
        <f>'OR res calcs'!AH62*About!$A$70</f>
        <v>79945169800.697525</v>
      </c>
      <c r="Z5" s="9">
        <f>'OR res calcs'!AI62*About!$A$70</f>
        <v>80465714495.712662</v>
      </c>
      <c r="AA5" s="9">
        <f>'OR res calcs'!AJ62*About!$A$70</f>
        <v>80971076263.162308</v>
      </c>
      <c r="AB5" s="9">
        <f>'OR res calcs'!AK62*About!$A$70</f>
        <v>81456114198.998184</v>
      </c>
      <c r="AC5" s="9">
        <f>'OR res calcs'!AL62*About!$A$70</f>
        <v>81935981445.880737</v>
      </c>
      <c r="AD5" s="9">
        <f>'OR res calcs'!AM62*About!$A$70</f>
        <v>82406613209.583664</v>
      </c>
      <c r="AE5" s="9">
        <f>'OR res calcs'!AN62*About!$A$70</f>
        <v>82868395995.347916</v>
      </c>
      <c r="AF5" s="9">
        <f>'OR res calcs'!AO62*About!$A$70</f>
        <v>83321699128.050415</v>
      </c>
      <c r="AG5" s="9">
        <f>'OR res calcs'!AP62*About!$A$70</f>
        <v>83765113483.91716</v>
      </c>
      <c r="AH5" s="9">
        <f>'OR res calcs'!AQ62*About!$A$70</f>
        <v>84196931540.93277</v>
      </c>
      <c r="AI5" s="9">
        <f>'OR res calcs'!AR62*About!$A$70</f>
        <v>84619692976.119827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K11"/>
  <sheetViews>
    <sheetView workbookViewId="0">
      <pane xSplit="1" ySplit="1" topLeftCell="N2" activePane="bottomRight" state="frozen"/>
      <selection activeCell="M41" sqref="M41"/>
      <selection pane="topRight" activeCell="M41" sqref="M41"/>
      <selection pane="bottomLeft" activeCell="M41" sqref="M41"/>
      <selection pane="bottomRight" sqref="A1:AI11"/>
    </sheetView>
  </sheetViews>
  <sheetFormatPr defaultRowHeight="14.5" x14ac:dyDescent="0.35"/>
  <cols>
    <col min="1" max="1" width="29.81640625" customWidth="1"/>
    <col min="2" max="35" width="10.26953125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40">
        <f>'OR res calcs'!K13*About!$A$71</f>
        <v>2732522117022.5415</v>
      </c>
      <c r="C2" s="40">
        <f>'OR res calcs'!L13*About!$A$71</f>
        <v>2590281239698.0806</v>
      </c>
      <c r="D2" s="40">
        <f>'OR res calcs'!M13*About!$A$71</f>
        <v>2599685778881.0977</v>
      </c>
      <c r="E2" s="40">
        <f>'OR res calcs'!N13*About!$A$71</f>
        <v>2608488673514.1465</v>
      </c>
      <c r="F2" s="40">
        <f>'OR res calcs'!O13*About!$A$71</f>
        <v>2616879818010.0327</v>
      </c>
      <c r="G2" s="40">
        <f>'OR res calcs'!P13*About!$A$71</f>
        <v>2624882798679.2803</v>
      </c>
      <c r="H2" s="40">
        <f>'OR res calcs'!Q13*About!$A$71</f>
        <v>2635132659614.3354</v>
      </c>
      <c r="I2" s="40">
        <f>'OR res calcs'!R13*About!$A$71</f>
        <v>2645775253107.0273</v>
      </c>
      <c r="J2" s="40">
        <f>'OR res calcs'!S13*About!$A$71</f>
        <v>2665361517972.9175</v>
      </c>
      <c r="K2" s="40">
        <f>'OR res calcs'!T13*About!$A$71</f>
        <v>2685097555739.0405</v>
      </c>
      <c r="L2" s="40">
        <f>'OR res calcs'!U13*About!$A$71</f>
        <v>2705429915301.3979</v>
      </c>
      <c r="M2" s="40">
        <f>'OR res calcs'!V13*About!$A$71</f>
        <v>2725606813154.4741</v>
      </c>
      <c r="N2" s="40">
        <f>'OR res calcs'!W13*About!$A$71</f>
        <v>2744673752954.1855</v>
      </c>
      <c r="O2" s="40">
        <f>'OR res calcs'!X13*About!$A$71</f>
        <v>2763746295134.77</v>
      </c>
      <c r="P2" s="40">
        <f>'OR res calcs'!Y13*About!$A$71</f>
        <v>2782305382274.1338</v>
      </c>
      <c r="Q2" s="40">
        <f>'OR res calcs'!Z13*About!$A$71</f>
        <v>2802607794071.7578</v>
      </c>
      <c r="R2" s="40">
        <f>'OR res calcs'!AA13*About!$A$71</f>
        <v>2823643364772.3145</v>
      </c>
      <c r="S2" s="40">
        <f>'OR res calcs'!AB13*About!$A$71</f>
        <v>2843058850320.2671</v>
      </c>
      <c r="T2" s="40">
        <f>'OR res calcs'!AC13*About!$A$71</f>
        <v>2862091213358.7764</v>
      </c>
      <c r="U2" s="40">
        <f>'OR res calcs'!AD13*About!$A$71</f>
        <v>2879545198567.8296</v>
      </c>
      <c r="V2" s="40">
        <f>'OR res calcs'!AE13*About!$A$71</f>
        <v>2896889409705.3608</v>
      </c>
      <c r="W2" s="40">
        <f>'OR res calcs'!AF13*About!$A$71</f>
        <v>2914029367792.0493</v>
      </c>
      <c r="X2" s="40">
        <f>'OR res calcs'!AG13*About!$A$71</f>
        <v>2930571387025.0845</v>
      </c>
      <c r="Y2" s="40">
        <f>'OR res calcs'!AH13*About!$A$71</f>
        <v>2946428692821.9082</v>
      </c>
      <c r="Z2" s="40">
        <f>'OR res calcs'!AI13*About!$A$71</f>
        <v>2961784332176.688</v>
      </c>
      <c r="AA2" s="40">
        <f>'OR res calcs'!AJ13*About!$A$71</f>
        <v>2976608055022.2837</v>
      </c>
      <c r="AB2" s="40">
        <f>'OR res calcs'!AK13*About!$A$71</f>
        <v>2990885127097.1265</v>
      </c>
      <c r="AC2" s="40">
        <f>'OR res calcs'!AL13*About!$A$71</f>
        <v>3004516850876.4248</v>
      </c>
      <c r="AD2" s="40">
        <f>'OR res calcs'!AM13*About!$A$71</f>
        <v>3017495455057.6108</v>
      </c>
      <c r="AE2" s="40">
        <f>'OR res calcs'!AN13*About!$A$71</f>
        <v>3029757769766.3374</v>
      </c>
      <c r="AF2" s="40">
        <f>'OR res calcs'!AO13*About!$A$71</f>
        <v>3041341202533.3857</v>
      </c>
      <c r="AG2" s="40">
        <f>'OR res calcs'!AP13*About!$A$71</f>
        <v>3052395606538.3057</v>
      </c>
      <c r="AH2" s="40">
        <f>'OR res calcs'!AQ13*About!$A$71</f>
        <v>3062864215295.4849</v>
      </c>
      <c r="AI2" s="40">
        <f>'OR res calcs'!AR13*About!$A$71</f>
        <v>3072459253816.5005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40">
        <f>'OR res calcs'!K15*About!$A$71</f>
        <v>4115556251574.0986</v>
      </c>
      <c r="C4" s="9">
        <f>INDEX('AEO Table 4'!$C$51:$AK$51,MATCH(C$1,'AEO Table 4'!$C$1:$AK$1,0))*10^15*About!$A$71</f>
        <v>743242182281527</v>
      </c>
      <c r="D4" s="9">
        <f>INDEX('AEO Table 4'!$C$51:$AK$51,MATCH(D$1,'AEO Table 4'!$C$1:$AK$1,0))*10^15*About!$A$71</f>
        <v>736987390732184.13</v>
      </c>
      <c r="E4" s="9">
        <f>INDEX('AEO Table 4'!$C$51:$AK$51,MATCH(E$1,'AEO Table 4'!$C$1:$AK$1,0))*10^15*About!$A$71</f>
        <v>702723560960441.88</v>
      </c>
      <c r="F4" s="9">
        <f>INDEX('AEO Table 4'!$C$51:$AK$51,MATCH(F$1,'AEO Table 4'!$C$1:$AK$1,0))*10^15*About!$A$71</f>
        <v>698837038233142</v>
      </c>
      <c r="G4" s="9">
        <f>INDEX('AEO Table 4'!$C$51:$AK$51,MATCH(G$1,'AEO Table 4'!$C$1:$AK$1,0))*10^15*About!$A$71</f>
        <v>694943882860795.38</v>
      </c>
      <c r="H4" s="9">
        <f>INDEX('AEO Table 4'!$C$51:$AK$51,MATCH(H$1,'AEO Table 4'!$C$1:$AK$1,0))*10^15*About!$A$71</f>
        <v>690602194867155</v>
      </c>
      <c r="I4" s="9">
        <f>INDEX('AEO Table 4'!$C$51:$AK$51,MATCH(I$1,'AEO Table 4'!$C$1:$AK$1,0))*10^15*About!$A$71</f>
        <v>685806170687805</v>
      </c>
      <c r="J4" s="9">
        <f>INDEX('AEO Table 4'!$C$51:$AK$51,MATCH(J$1,'AEO Table 4'!$C$1:$AK$1,0))*10^15*About!$A$71</f>
        <v>681090152789332.75</v>
      </c>
      <c r="K4" s="9">
        <f>INDEX('AEO Table 4'!$C$51:$AK$51,MATCH(K$1,'AEO Table 4'!$C$1:$AK$1,0))*10^15*About!$A$71</f>
        <v>676762351896259.25</v>
      </c>
      <c r="L4" s="9">
        <f>INDEX('AEO Table 4'!$C$51:$AK$51,MATCH(L$1,'AEO Table 4'!$C$1:$AK$1,0))*10^15*About!$A$71</f>
        <v>673057397827117.13</v>
      </c>
      <c r="M4" s="9">
        <f>INDEX('AEO Table 4'!$C$51:$AK$51,MATCH(M$1,'AEO Table 4'!$C$1:$AK$1,0))*10^15*About!$A$71</f>
        <v>669626662176630.88</v>
      </c>
      <c r="N4" s="9">
        <f>INDEX('AEO Table 4'!$C$51:$AK$51,MATCH(N$1,'AEO Table 4'!$C$1:$AK$1,0))*10^15*About!$A$71</f>
        <v>665763975517468.13</v>
      </c>
      <c r="O4" s="9">
        <f>INDEX('AEO Table 4'!$C$51:$AK$51,MATCH(O$1,'AEO Table 4'!$C$1:$AK$1,0))*10^15*About!$A$71</f>
        <v>662340494322501.88</v>
      </c>
      <c r="P4" s="9">
        <f>INDEX('AEO Table 4'!$C$51:$AK$51,MATCH(P$1,'AEO Table 4'!$C$1:$AK$1,0))*10^15*About!$A$71</f>
        <v>659471253529263.63</v>
      </c>
      <c r="Q4" s="9">
        <f>INDEX('AEO Table 4'!$C$51:$AK$51,MATCH(Q$1,'AEO Table 4'!$C$1:$AK$1,0))*10^15*About!$A$71</f>
        <v>656372771941593.25</v>
      </c>
      <c r="R4" s="9">
        <f>INDEX('AEO Table 4'!$C$51:$AK$51,MATCH(R$1,'AEO Table 4'!$C$1:$AK$1,0))*10^15*About!$A$71</f>
        <v>653256050580044.13</v>
      </c>
      <c r="S4" s="9">
        <f>INDEX('AEO Table 4'!$C$51:$AK$51,MATCH(S$1,'AEO Table 4'!$C$1:$AK$1,0))*10^15*About!$A$71</f>
        <v>650504331966229.75</v>
      </c>
      <c r="T4" s="9">
        <f>INDEX('AEO Table 4'!$C$51:$AK$51,MATCH(T$1,'AEO Table 4'!$C$1:$AK$1,0))*10^15*About!$A$71</f>
        <v>648006104755300</v>
      </c>
      <c r="U4" s="9">
        <f>INDEX('AEO Table 4'!$C$51:$AK$51,MATCH(U$1,'AEO Table 4'!$C$1:$AK$1,0))*10^15*About!$A$71</f>
        <v>645564876837741.63</v>
      </c>
      <c r="V4" s="9">
        <f>INDEX('AEO Table 4'!$C$51:$AK$51,MATCH(V$1,'AEO Table 4'!$C$1:$AK$1,0))*10^15*About!$A$71</f>
        <v>643241171099607.13</v>
      </c>
      <c r="W4" s="9">
        <f>INDEX('AEO Table 4'!$C$51:$AK$51,MATCH(W$1,'AEO Table 4'!$C$1:$AK$1,0))*10^15*About!$A$71</f>
        <v>641192305590601.75</v>
      </c>
      <c r="X4" s="9">
        <f>INDEX('AEO Table 4'!$C$51:$AK$51,MATCH(X$1,'AEO Table 4'!$C$1:$AK$1,0))*10^15*About!$A$71</f>
        <v>639240857055722.13</v>
      </c>
      <c r="Y4" s="9">
        <f>INDEX('AEO Table 4'!$C$51:$AK$51,MATCH(Y$1,'AEO Table 4'!$C$1:$AK$1,0))*10^15*About!$A$71</f>
        <v>637288993980527.13</v>
      </c>
      <c r="Z4" s="9">
        <f>INDEX('AEO Table 4'!$C$51:$AK$51,MATCH(Z$1,'AEO Table 4'!$C$1:$AK$1,0))*10^15*About!$A$71</f>
        <v>635480769124628</v>
      </c>
      <c r="AA4" s="9">
        <f>INDEX('AEO Table 4'!$C$51:$AK$51,MATCH(AA$1,'AEO Table 4'!$C$1:$AK$1,0))*10^15*About!$A$71</f>
        <v>633673373349359.75</v>
      </c>
      <c r="AB4" s="9">
        <f>INDEX('AEO Table 4'!$C$51:$AK$51,MATCH(AB$1,'AEO Table 4'!$C$1:$AK$1,0))*10^15*About!$A$71</f>
        <v>631728764729684.63</v>
      </c>
      <c r="AC4" s="9">
        <f>INDEX('AEO Table 4'!$C$51:$AK$51,MATCH(AC$1,'AEO Table 4'!$C$1:$AK$1,0))*10^15*About!$A$71</f>
        <v>629780839787486.25</v>
      </c>
      <c r="AD4" s="9">
        <f>INDEX('AEO Table 4'!$C$51:$AK$51,MATCH(AD$1,'AEO Table 4'!$C$1:$AK$1,0))*10^15*About!$A$71</f>
        <v>627836438437968.88</v>
      </c>
      <c r="AE4" s="9">
        <f>INDEX('AEO Table 4'!$C$51:$AK$51,MATCH(AE$1,'AEO Table 4'!$C$1:$AK$1,0))*10^15*About!$A$71</f>
        <v>625923749422581.75</v>
      </c>
      <c r="AF4" s="9">
        <f>INDEX('AEO Table 4'!$C$51:$AK$51,MATCH(AF$1,'AEO Table 4'!$C$1:$AK$1,0))*10^15*About!$A$71</f>
        <v>624007951354829</v>
      </c>
      <c r="AG4" s="9">
        <f>INDEX('AEO Table 4'!$C$51:$AK$51,MATCH(AG$1,'AEO Table 4'!$C$1:$AK$1,0))*10^15*About!$A$71</f>
        <v>621936078858317.38</v>
      </c>
      <c r="AH4" s="9">
        <f>INDEX('AEO Table 4'!$C$51:$AK$51,MATCH(AH$1,'AEO Table 4'!$C$1:$AK$1,0))*10^15*About!$A$71</f>
        <v>619600558721193.25</v>
      </c>
      <c r="AI4" s="9">
        <f>INDEX('AEO Table 4'!$C$51:$AK$51,MATCH(AI$1,'AEO Table 4'!$C$1:$AK$1,0))*10^15*About!$A$71</f>
        <v>617371160904818.75</v>
      </c>
    </row>
    <row r="5" spans="1:37" x14ac:dyDescent="0.35">
      <c r="A5" s="1" t="s">
        <v>111</v>
      </c>
      <c r="B5" s="40">
        <f>'OR res calcs'!K16*About!$A$71</f>
        <v>205777812578.70493</v>
      </c>
      <c r="C5" s="9">
        <f>INDEX('AEO Table 4'!$C$60:$AK$60,MATCH(C$1,'AEO Table 4'!$C$1:$AK$1,0))*10^15*About!$A$71</f>
        <v>86113081534434.406</v>
      </c>
      <c r="D5" s="9">
        <f>INDEX('AEO Table 4'!$C$60:$AK$60,MATCH(D$1,'AEO Table 4'!$C$1:$AK$1,0))*10^15*About!$A$71</f>
        <v>84863657023732.922</v>
      </c>
      <c r="E5" s="9">
        <f>INDEX('AEO Table 4'!$C$60:$AK$60,MATCH(E$1,'AEO Table 4'!$C$1:$AK$1,0))*10^15*About!$A$71</f>
        <v>76488491760973.328</v>
      </c>
      <c r="F5" s="9">
        <f>INDEX('AEO Table 4'!$C$60:$AK$60,MATCH(F$1,'AEO Table 4'!$C$1:$AK$1,0))*10^15*About!$A$71</f>
        <v>74591555277572.531</v>
      </c>
      <c r="G5" s="9">
        <f>INDEX('AEO Table 4'!$C$60:$AK$60,MATCH(G$1,'AEO Table 4'!$C$1:$AK$1,0))*10^15*About!$A$71</f>
        <v>72775868695995.734</v>
      </c>
      <c r="H5" s="9">
        <f>INDEX('AEO Table 4'!$C$60:$AK$60,MATCH(H$1,'AEO Table 4'!$C$1:$AK$1,0))*10^15*About!$A$71</f>
        <v>70928262510130.922</v>
      </c>
      <c r="I5" s="9">
        <f>INDEX('AEO Table 4'!$C$60:$AK$60,MATCH(I$1,'AEO Table 4'!$C$1:$AK$1,0))*10^15*About!$A$71</f>
        <v>68955050608691.289</v>
      </c>
      <c r="J5" s="9">
        <f>INDEX('AEO Table 4'!$C$60:$AK$60,MATCH(J$1,'AEO Table 4'!$C$1:$AK$1,0))*10^15*About!$A$71</f>
        <v>67049408778666.5</v>
      </c>
      <c r="K5" s="9">
        <f>INDEX('AEO Table 4'!$C$60:$AK$60,MATCH(K$1,'AEO Table 4'!$C$1:$AK$1,0))*10^15*About!$A$71</f>
        <v>65248852918602.828</v>
      </c>
      <c r="L5" s="9">
        <f>INDEX('AEO Table 4'!$C$60:$AK$60,MATCH(L$1,'AEO Table 4'!$C$1:$AK$1,0))*10^15*About!$A$71</f>
        <v>63506747243014.578</v>
      </c>
      <c r="M5" s="9">
        <f>INDEX('AEO Table 4'!$C$60:$AK$60,MATCH(M$1,'AEO Table 4'!$C$1:$AK$1,0))*10^15*About!$A$71</f>
        <v>61902061681990.875</v>
      </c>
      <c r="N5" s="9">
        <f>INDEX('AEO Table 4'!$C$60:$AK$60,MATCH(N$1,'AEO Table 4'!$C$1:$AK$1,0))*10^15*About!$A$71</f>
        <v>60365568002855.156</v>
      </c>
      <c r="O5" s="9">
        <f>INDEX('AEO Table 4'!$C$60:$AK$60,MATCH(O$1,'AEO Table 4'!$C$1:$AK$1,0))*10^15*About!$A$71</f>
        <v>58948669204720.563</v>
      </c>
      <c r="P5" s="9">
        <f>INDEX('AEO Table 4'!$C$60:$AK$60,MATCH(P$1,'AEO Table 4'!$C$1:$AK$1,0))*10^15*About!$A$71</f>
        <v>57597682316739.094</v>
      </c>
      <c r="Q5" s="9">
        <f>INDEX('AEO Table 4'!$C$60:$AK$60,MATCH(Q$1,'AEO Table 4'!$C$1:$AK$1,0))*10^15*About!$A$71</f>
        <v>56273847819418.203</v>
      </c>
      <c r="R5" s="9">
        <f>INDEX('AEO Table 4'!$C$60:$AK$60,MATCH(R$1,'AEO Table 4'!$C$1:$AK$1,0))*10^15*About!$A$71</f>
        <v>54970118527395.578</v>
      </c>
      <c r="S5" s="9">
        <f>INDEX('AEO Table 4'!$C$60:$AK$60,MATCH(S$1,'AEO Table 4'!$C$1:$AK$1,0))*10^15*About!$A$71</f>
        <v>53745773705777.523</v>
      </c>
      <c r="T5" s="9">
        <f>INDEX('AEO Table 4'!$C$60:$AK$60,MATCH(T$1,'AEO Table 4'!$C$1:$AK$1,0))*10^15*About!$A$71</f>
        <v>52564541076964.023</v>
      </c>
      <c r="U5" s="9">
        <f>INDEX('AEO Table 4'!$C$60:$AK$60,MATCH(U$1,'AEO Table 4'!$C$1:$AK$1,0))*10^15*About!$A$71</f>
        <v>51379992125627.102</v>
      </c>
      <c r="V5" s="9">
        <f>INDEX('AEO Table 4'!$C$60:$AK$60,MATCH(V$1,'AEO Table 4'!$C$1:$AK$1,0))*10^15*About!$A$71</f>
        <v>50291616527469.586</v>
      </c>
      <c r="W5" s="9">
        <f>INDEX('AEO Table 4'!$C$60:$AK$60,MATCH(W$1,'AEO Table 4'!$C$1:$AK$1,0))*10^15*About!$A$71</f>
        <v>49243036799593.211</v>
      </c>
      <c r="X5" s="9">
        <f>INDEX('AEO Table 4'!$C$60:$AK$60,MATCH(X$1,'AEO Table 4'!$C$1:$AK$1,0))*10^15*About!$A$71</f>
        <v>48224925784900.828</v>
      </c>
      <c r="Y5" s="9">
        <f>INDEX('AEO Table 4'!$C$60:$AK$60,MATCH(Y$1,'AEO Table 4'!$C$1:$AK$1,0))*10^15*About!$A$71</f>
        <v>47210545633047.297</v>
      </c>
      <c r="Z5" s="9">
        <f>INDEX('AEO Table 4'!$C$60:$AK$60,MATCH(Z$1,'AEO Table 4'!$C$1:$AK$1,0))*10^15*About!$A$71</f>
        <v>46241557645733.188</v>
      </c>
      <c r="AA5" s="9">
        <f>INDEX('AEO Table 4'!$C$60:$AK$60,MATCH(AA$1,'AEO Table 4'!$C$1:$AK$1,0))*10^15*About!$A$71</f>
        <v>45269667876211.086</v>
      </c>
      <c r="AB5" s="9">
        <f>INDEX('AEO Table 4'!$C$60:$AK$60,MATCH(AB$1,'AEO Table 4'!$C$1:$AK$1,0))*10^15*About!$A$71</f>
        <v>44306276183155.258</v>
      </c>
      <c r="AC5" s="9">
        <f>INDEX('AEO Table 4'!$C$60:$AK$60,MATCH(AC$1,'AEO Table 4'!$C$1:$AK$1,0))*10^15*About!$A$71</f>
        <v>43367756909025.148</v>
      </c>
      <c r="AD5" s="9">
        <f>INDEX('AEO Table 4'!$C$60:$AK$60,MATCH(AD$1,'AEO Table 4'!$C$1:$AK$1,0))*10^15*About!$A$71</f>
        <v>42428408554264.18</v>
      </c>
      <c r="AE5" s="9">
        <f>INDEX('AEO Table 4'!$C$60:$AK$60,MATCH(AE$1,'AEO Table 4'!$C$1:$AK$1,0))*10^15*About!$A$71</f>
        <v>41513310807955.773</v>
      </c>
      <c r="AF5" s="9">
        <f>INDEX('AEO Table 4'!$C$60:$AK$60,MATCH(AF$1,'AEO Table 4'!$C$1:$AK$1,0))*10^15*About!$A$71</f>
        <v>40606711138113.656</v>
      </c>
      <c r="AG5" s="9">
        <f>INDEX('AEO Table 4'!$C$60:$AK$60,MATCH(AG$1,'AEO Table 4'!$C$1:$AK$1,0))*10^15*About!$A$71</f>
        <v>39679177182342.398</v>
      </c>
      <c r="AH5" s="9">
        <f>INDEX('AEO Table 4'!$C$60:$AK$60,MATCH(AH$1,'AEO Table 4'!$C$1:$AK$1,0))*10^15*About!$A$71</f>
        <v>38760970383668.281</v>
      </c>
      <c r="AI5" s="9">
        <f>INDEX('AEO Table 4'!$C$60:$AK$60,MATCH(AI$1,'AEO Table 4'!$C$1:$AK$1,0))*10^15*About!$A$71</f>
        <v>37852298012249.023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40">
        <f>'OR res calcs'!K18*About!$A$71</f>
        <v>257222265723.38116</v>
      </c>
      <c r="C7" s="9">
        <f>INDEX('AEO Table 4'!$C$72:$AK$72,MATCH(C$1,'AEO Table 4'!$C$1:$AK$1,0))*10^15*About!$A$71</f>
        <v>91064351061912.359</v>
      </c>
      <c r="D7" s="9">
        <f>INDEX('AEO Table 4'!$C$72:$AK$72,MATCH(D$1,'AEO Table 4'!$C$1:$AK$1,0))*10^15*About!$A$71</f>
        <v>93273643672988.516</v>
      </c>
      <c r="E7" s="9">
        <f>INDEX('AEO Table 4'!$C$72:$AK$72,MATCH(E$1,'AEO Table 4'!$C$1:$AK$1,0))*10^15*About!$A$71</f>
        <v>90523375950278.172</v>
      </c>
      <c r="F7" s="9">
        <f>INDEX('AEO Table 4'!$C$72:$AK$72,MATCH(F$1,'AEO Table 4'!$C$1:$AK$1,0))*10^15*About!$A$71</f>
        <v>89579053111732.063</v>
      </c>
      <c r="G7" s="9">
        <f>INDEX('AEO Table 4'!$C$72:$AK$72,MATCH(G$1,'AEO Table 4'!$C$1:$AK$1,0))*10^15*About!$A$71</f>
        <v>88392638728975.703</v>
      </c>
      <c r="H7" s="9">
        <f>INDEX('AEO Table 4'!$C$72:$AK$72,MATCH(H$1,'AEO Table 4'!$C$1:$AK$1,0))*10^15*About!$A$71</f>
        <v>87428417955289.031</v>
      </c>
      <c r="I7" s="9">
        <f>INDEX('AEO Table 4'!$C$72:$AK$72,MATCH(I$1,'AEO Table 4'!$C$1:$AK$1,0))*10^15*About!$A$71</f>
        <v>87025692038850.25</v>
      </c>
      <c r="J7" s="9">
        <f>INDEX('AEO Table 4'!$C$72:$AK$72,MATCH(J$1,'AEO Table 4'!$C$1:$AK$1,0))*10^15*About!$A$71</f>
        <v>86777589660066.281</v>
      </c>
      <c r="K7" s="9">
        <f>INDEX('AEO Table 4'!$C$72:$AK$72,MATCH(K$1,'AEO Table 4'!$C$1:$AK$1,0))*10^15*About!$A$71</f>
        <v>86527207309547.484</v>
      </c>
      <c r="L7" s="9">
        <f>INDEX('AEO Table 4'!$C$72:$AK$72,MATCH(L$1,'AEO Table 4'!$C$1:$AK$1,0))*10^15*About!$A$71</f>
        <v>86474975229803.484</v>
      </c>
      <c r="M7" s="9">
        <f>INDEX('AEO Table 4'!$C$72:$AK$72,MATCH(M$1,'AEO Table 4'!$C$1:$AK$1,0))*10^15*About!$A$71</f>
        <v>86119506909323.547</v>
      </c>
      <c r="N7" s="9">
        <f>INDEX('AEO Table 4'!$C$72:$AK$72,MATCH(N$1,'AEO Table 4'!$C$1:$AK$1,0))*10^15*About!$A$71</f>
        <v>85758856834900.766</v>
      </c>
      <c r="O7" s="9">
        <f>INDEX('AEO Table 4'!$C$72:$AK$72,MATCH(O$1,'AEO Table 4'!$C$1:$AK$1,0))*10^15*About!$A$71</f>
        <v>85133108228761.453</v>
      </c>
      <c r="P7" s="9">
        <f>INDEX('AEO Table 4'!$C$72:$AK$72,MATCH(P$1,'AEO Table 4'!$C$1:$AK$1,0))*10^15*About!$A$71</f>
        <v>84449945788935.297</v>
      </c>
      <c r="Q7" s="9">
        <f>INDEX('AEO Table 4'!$C$72:$AK$72,MATCH(Q$1,'AEO Table 4'!$C$1:$AK$1,0))*10^15*About!$A$71</f>
        <v>83759321623431.422</v>
      </c>
      <c r="R7" s="9">
        <f>INDEX('AEO Table 4'!$C$72:$AK$72,MATCH(R$1,'AEO Table 4'!$C$1:$AK$1,0))*10^15*About!$A$71</f>
        <v>83159896327321.813</v>
      </c>
      <c r="S7" s="9">
        <f>INDEX('AEO Table 4'!$C$72:$AK$72,MATCH(S$1,'AEO Table 4'!$C$1:$AK$1,0))*10^15*About!$A$71</f>
        <v>82384498667312.813</v>
      </c>
      <c r="T7" s="9">
        <f>INDEX('AEO Table 4'!$C$72:$AK$72,MATCH(T$1,'AEO Table 4'!$C$1:$AK$1,0))*10^15*About!$A$71</f>
        <v>81593348475317.531</v>
      </c>
      <c r="U7" s="9">
        <f>INDEX('AEO Table 4'!$C$72:$AK$72,MATCH(U$1,'AEO Table 4'!$C$1:$AK$1,0))*10^15*About!$A$71</f>
        <v>80954956389557.641</v>
      </c>
      <c r="V7" s="9">
        <f>INDEX('AEO Table 4'!$C$72:$AK$72,MATCH(V$1,'AEO Table 4'!$C$1:$AK$1,0))*10^15*About!$A$71</f>
        <v>80113439549237.797</v>
      </c>
      <c r="W7" s="9">
        <f>INDEX('AEO Table 4'!$C$72:$AK$72,MATCH(W$1,'AEO Table 4'!$C$1:$AK$1,0))*10^15*About!$A$71</f>
        <v>79294307885951.094</v>
      </c>
      <c r="X7" s="9">
        <f>INDEX('AEO Table 4'!$C$72:$AK$72,MATCH(X$1,'AEO Table 4'!$C$1:$AK$1,0))*10^15*About!$A$71</f>
        <v>78524713790358.094</v>
      </c>
      <c r="Y7" s="9">
        <f>INDEX('AEO Table 4'!$C$72:$AK$72,MATCH(Y$1,'AEO Table 4'!$C$1:$AK$1,0))*10^15*About!$A$71</f>
        <v>77819995254129.656</v>
      </c>
      <c r="Z7" s="9">
        <f>INDEX('AEO Table 4'!$C$72:$AK$72,MATCH(Z$1,'AEO Table 4'!$C$1:$AK$1,0))*10^15*About!$A$71</f>
        <v>77079626250774.359</v>
      </c>
      <c r="AA7" s="9">
        <f>INDEX('AEO Table 4'!$C$72:$AK$72,MATCH(AA$1,'AEO Table 4'!$C$1:$AK$1,0))*10^15*About!$A$71</f>
        <v>76436881491702.484</v>
      </c>
      <c r="AB7" s="9">
        <f>INDEX('AEO Table 4'!$C$72:$AK$72,MATCH(AB$1,'AEO Table 4'!$C$1:$AK$1,0))*10^15*About!$A$71</f>
        <v>75738381060205.469</v>
      </c>
      <c r="AC7" s="9">
        <f>INDEX('AEO Table 4'!$C$72:$AK$72,MATCH(AC$1,'AEO Table 4'!$C$1:$AK$1,0))*10^15*About!$A$71</f>
        <v>74975834149974.75</v>
      </c>
      <c r="AD7" s="9">
        <f>INDEX('AEO Table 4'!$C$72:$AK$72,MATCH(AD$1,'AEO Table 4'!$C$1:$AK$1,0))*10^15*About!$A$71</f>
        <v>74259715755072.031</v>
      </c>
      <c r="AE7" s="9">
        <f>INDEX('AEO Table 4'!$C$72:$AK$72,MATCH(AE$1,'AEO Table 4'!$C$1:$AK$1,0))*10^15*About!$A$71</f>
        <v>73554789948685.875</v>
      </c>
      <c r="AF7" s="9">
        <f>INDEX('AEO Table 4'!$C$72:$AK$72,MATCH(AF$1,'AEO Table 4'!$C$1:$AK$1,0))*10^15*About!$A$71</f>
        <v>72839707904571.719</v>
      </c>
      <c r="AG7" s="9">
        <f>INDEX('AEO Table 4'!$C$72:$AK$72,MATCH(AG$1,'AEO Table 4'!$C$1:$AK$1,0))*10^15*About!$A$71</f>
        <v>72166494432315.844</v>
      </c>
      <c r="AH7" s="9">
        <f>INDEX('AEO Table 4'!$C$72:$AK$72,MATCH(AH$1,'AEO Table 4'!$C$1:$AK$1,0))*10^15*About!$A$71</f>
        <v>71448925146309.109</v>
      </c>
      <c r="AI7" s="9">
        <f>INDEX('AEO Table 4'!$C$72:$AK$72,MATCH(AI$1,'AEO Table 4'!$C$1:$AK$1,0))*10^15*About!$A$71</f>
        <v>70724515945097.813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K11"/>
  <sheetViews>
    <sheetView workbookViewId="0">
      <pane xSplit="1" ySplit="1" topLeftCell="M2" activePane="bottomRight" state="frozen"/>
      <selection activeCell="M41" sqref="M41"/>
      <selection pane="topRight" activeCell="M41" sqref="M41"/>
      <selection pane="bottomLeft" activeCell="M41" sqref="M41"/>
      <selection pane="bottomRight" sqref="A1:AI11"/>
    </sheetView>
  </sheetViews>
  <sheetFormatPr defaultRowHeight="14.5" x14ac:dyDescent="0.35"/>
  <cols>
    <col min="1" max="1" width="29.81640625" customWidth="1"/>
    <col min="2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40">
        <f>'OR res calcs'!K22*About!$A$71</f>
        <v>2977812182036.521</v>
      </c>
      <c r="C2" s="40">
        <f>'OR res calcs'!L22*About!$A$71</f>
        <v>2822802780779.8252</v>
      </c>
      <c r="D2" s="40">
        <f>'OR res calcs'!M22*About!$A$71</f>
        <v>2814190654488.1685</v>
      </c>
      <c r="E2" s="40">
        <f>'OR res calcs'!N22*About!$A$71</f>
        <v>2806610199919.1543</v>
      </c>
      <c r="F2" s="40">
        <f>'OR res calcs'!O22*About!$A$71</f>
        <v>2800118413300.166</v>
      </c>
      <c r="G2" s="40">
        <f>'OR res calcs'!P22*About!$A$71</f>
        <v>2794489575623.4634</v>
      </c>
      <c r="H2" s="40">
        <f>'OR res calcs'!Q22*About!$A$71</f>
        <v>2791756810958.8843</v>
      </c>
      <c r="I2" s="40">
        <f>'OR res calcs'!R22*About!$A$71</f>
        <v>2789416398581.4282</v>
      </c>
      <c r="J2" s="40">
        <f>'OR res calcs'!S22*About!$A$71</f>
        <v>2798220238661.3867</v>
      </c>
      <c r="K2" s="40">
        <f>'OR res calcs'!T22*About!$A$71</f>
        <v>2805388443666.0869</v>
      </c>
      <c r="L2" s="40">
        <f>'OR res calcs'!U22*About!$A$71</f>
        <v>2810246648986.7256</v>
      </c>
      <c r="M2" s="40">
        <f>'OR res calcs'!V22*About!$A$71</f>
        <v>2811124181859.7905</v>
      </c>
      <c r="N2" s="40">
        <f>'OR res calcs'!W22*About!$A$71</f>
        <v>2806811424219.5371</v>
      </c>
      <c r="O2" s="40">
        <f>'OR res calcs'!X22*About!$A$71</f>
        <v>2797051048550.5107</v>
      </c>
      <c r="P2" s="40">
        <f>'OR res calcs'!Y22*About!$A$71</f>
        <v>2781163113961.0776</v>
      </c>
      <c r="Q2" s="40">
        <f>'OR res calcs'!Z22*About!$A$71</f>
        <v>2759971194760.7822</v>
      </c>
      <c r="R2" s="40">
        <f>'OR res calcs'!AA22*About!$A$71</f>
        <v>2733030750674.1475</v>
      </c>
      <c r="S2" s="40">
        <f>'OR res calcs'!AB22*About!$A$71</f>
        <v>2700124548098.6655</v>
      </c>
      <c r="T2" s="40">
        <f>'OR res calcs'!AC22*About!$A$71</f>
        <v>2662681588213.8496</v>
      </c>
      <c r="U2" s="40">
        <f>'OR res calcs'!AD22*About!$A$71</f>
        <v>2621420311139.8516</v>
      </c>
      <c r="V2" s="40">
        <f>'OR res calcs'!AE22*About!$A$71</f>
        <v>2577884402816.5723</v>
      </c>
      <c r="W2" s="40">
        <f>'OR res calcs'!AF22*About!$A$71</f>
        <v>2533395220023.9795</v>
      </c>
      <c r="X2" s="40">
        <f>'OR res calcs'!AG22*About!$A$71</f>
        <v>2488893364178.665</v>
      </c>
      <c r="Y2" s="40">
        <f>'OR res calcs'!AH22*About!$A$71</f>
        <v>2445350610142.1699</v>
      </c>
      <c r="Z2" s="40">
        <f>'OR res calcs'!AI22*About!$A$71</f>
        <v>2403600577971.0508</v>
      </c>
      <c r="AA2" s="40">
        <f>'OR res calcs'!AJ22*About!$A$71</f>
        <v>2364307833725.9805</v>
      </c>
      <c r="AB2" s="40">
        <f>'OR res calcs'!AK22*About!$A$71</f>
        <v>2327854689695.916</v>
      </c>
      <c r="AC2" s="40">
        <f>'OR res calcs'!AL22*About!$A$71</f>
        <v>2294536603884.4214</v>
      </c>
      <c r="AD2" s="40">
        <f>'OR res calcs'!AM22*About!$A$71</f>
        <v>2264479663941.0161</v>
      </c>
      <c r="AE2" s="40">
        <f>'OR res calcs'!AN22*About!$A$71</f>
        <v>2237802109696.918</v>
      </c>
      <c r="AF2" s="40">
        <f>'OR res calcs'!AO22*About!$A$71</f>
        <v>2214475912307.6392</v>
      </c>
      <c r="AG2" s="40">
        <f>'OR res calcs'!AP22*About!$A$71</f>
        <v>2194427647669.7568</v>
      </c>
      <c r="AH2" s="40">
        <f>'OR res calcs'!AQ22*About!$A$71</f>
        <v>2177483858160.1802</v>
      </c>
      <c r="AI2" s="40">
        <f>'OR res calcs'!AR22*About!$A$71</f>
        <v>2163353698341.5415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9">
        <f>'OR res calcs'!K24*About!$A$71</f>
        <v>0</v>
      </c>
      <c r="C4" s="9">
        <f>'OR res calcs'!L24*About!$A$71</f>
        <v>0</v>
      </c>
      <c r="D4" s="9">
        <f>'OR res calcs'!M24*About!$A$71</f>
        <v>0</v>
      </c>
      <c r="E4" s="9">
        <f>'OR res calcs'!N24*About!$A$71</f>
        <v>0</v>
      </c>
      <c r="F4" s="9">
        <f>'OR res calcs'!O24*About!$A$71</f>
        <v>0</v>
      </c>
      <c r="G4" s="9">
        <f>'OR res calcs'!P24*About!$A$71</f>
        <v>0</v>
      </c>
      <c r="H4" s="9">
        <f>'OR res calcs'!Q24*About!$A$71</f>
        <v>0</v>
      </c>
      <c r="I4" s="9">
        <f>'OR res calcs'!R24*About!$A$71</f>
        <v>0</v>
      </c>
      <c r="J4" s="9">
        <f>'OR res calcs'!S24*About!$A$71</f>
        <v>0</v>
      </c>
      <c r="K4" s="9">
        <f>'OR res calcs'!T24*About!$A$71</f>
        <v>0</v>
      </c>
      <c r="L4" s="9">
        <f>'OR res calcs'!U24*About!$A$71</f>
        <v>0</v>
      </c>
      <c r="M4" s="9">
        <f>'OR res calcs'!V24*About!$A$71</f>
        <v>0</v>
      </c>
      <c r="N4" s="9">
        <f>'OR res calcs'!W24*About!$A$71</f>
        <v>0</v>
      </c>
      <c r="O4" s="9">
        <f>'OR res calcs'!X24*About!$A$71</f>
        <v>0</v>
      </c>
      <c r="P4" s="9">
        <f>'OR res calcs'!Y24*About!$A$71</f>
        <v>0</v>
      </c>
      <c r="Q4" s="9">
        <f>'OR res calcs'!Z24*About!$A$71</f>
        <v>0</v>
      </c>
      <c r="R4" s="9">
        <f>'OR res calcs'!AA24*About!$A$71</f>
        <v>0</v>
      </c>
      <c r="S4" s="9">
        <f>'OR res calcs'!AB24*About!$A$71</f>
        <v>0</v>
      </c>
      <c r="T4" s="9">
        <f>'OR res calcs'!AC24*About!$A$71</f>
        <v>0</v>
      </c>
      <c r="U4" s="9">
        <f>'OR res calcs'!AD24*About!$A$71</f>
        <v>0</v>
      </c>
      <c r="V4" s="9">
        <f>'OR res calcs'!AE24*About!$A$71</f>
        <v>0</v>
      </c>
      <c r="W4" s="9">
        <f>'OR res calcs'!AF24*About!$A$71</f>
        <v>0</v>
      </c>
      <c r="X4" s="9">
        <f>'OR res calcs'!AG24*About!$A$71</f>
        <v>0</v>
      </c>
      <c r="Y4" s="9">
        <f>'OR res calcs'!AH24*About!$A$71</f>
        <v>0</v>
      </c>
      <c r="Z4" s="9">
        <f>'OR res calcs'!AI24*About!$A$71</f>
        <v>0</v>
      </c>
      <c r="AA4" s="9">
        <f>'OR res calcs'!AJ24*About!$A$71</f>
        <v>0</v>
      </c>
      <c r="AB4" s="9">
        <f>'OR res calcs'!AK24*About!$A$71</f>
        <v>0</v>
      </c>
      <c r="AC4" s="9">
        <f>'OR res calcs'!AL24*About!$A$71</f>
        <v>0</v>
      </c>
      <c r="AD4" s="9">
        <f>'OR res calcs'!AM24*About!$A$71</f>
        <v>0</v>
      </c>
      <c r="AE4" s="9">
        <f>'OR res calcs'!AN24*About!$A$71</f>
        <v>0</v>
      </c>
      <c r="AF4" s="9">
        <f>'OR res calcs'!AO24*About!$A$71</f>
        <v>0</v>
      </c>
      <c r="AG4" s="9">
        <f>'OR res calcs'!AP24*About!$A$71</f>
        <v>0</v>
      </c>
      <c r="AH4" s="9">
        <f>'OR res calcs'!AQ24*About!$A$71</f>
        <v>0</v>
      </c>
      <c r="AI4" s="9">
        <f>'OR res calcs'!AR24*About!$A$71</f>
        <v>0</v>
      </c>
    </row>
    <row r="5" spans="1:37" x14ac:dyDescent="0.35">
      <c r="A5" s="1" t="s">
        <v>111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K11"/>
  <sheetViews>
    <sheetView workbookViewId="0">
      <pane xSplit="1" ySplit="1" topLeftCell="M2" activePane="bottomRight" state="frozen"/>
      <selection activeCell="M41" sqref="M41"/>
      <selection pane="topRight" activeCell="M41" sqref="M41"/>
      <selection pane="bottomLeft" activeCell="M41" sqref="M41"/>
      <selection pane="bottomRight" sqref="A1:AI11"/>
    </sheetView>
  </sheetViews>
  <sheetFormatPr defaultRowHeight="14.5" x14ac:dyDescent="0.35"/>
  <cols>
    <col min="1" max="1" width="29.81640625" customWidth="1"/>
    <col min="2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40">
        <f>'OR res calcs'!K31*About!$A$71</f>
        <v>851880348205.55725</v>
      </c>
      <c r="C2" s="40">
        <f>'OR res calcs'!L31*About!$A$71</f>
        <v>803379131300.42322</v>
      </c>
      <c r="D2" s="40">
        <f>'OR res calcs'!M31*About!$A$71</f>
        <v>841931380635.27332</v>
      </c>
      <c r="E2" s="40">
        <f>'OR res calcs'!N31*About!$A$71</f>
        <v>849393106312.98633</v>
      </c>
      <c r="F2" s="40">
        <f>'OR res calcs'!O31*About!$A$71</f>
        <v>844418622527.84436</v>
      </c>
      <c r="G2" s="40">
        <f>'OR res calcs'!P31*About!$A$71</f>
        <v>867425610034.12585</v>
      </c>
      <c r="H2" s="40">
        <f>'OR res calcs'!Q31*About!$A$71</f>
        <v>868669230980.41125</v>
      </c>
      <c r="I2" s="40">
        <f>'OR res calcs'!R31*About!$A$71</f>
        <v>877685482840.98108</v>
      </c>
      <c r="J2" s="40">
        <f>'OR res calcs'!S31*About!$A$71</f>
        <v>889810787067.26453</v>
      </c>
      <c r="K2" s="40">
        <f>'OR res calcs'!T31*About!$A$71</f>
        <v>894940723470.69214</v>
      </c>
      <c r="L2" s="40">
        <f>'OR res calcs'!U31*About!$A$71</f>
        <v>905511501514.11877</v>
      </c>
      <c r="M2" s="40">
        <f>'OR res calcs'!V31*About!$A$71</f>
        <v>914139121828.97437</v>
      </c>
      <c r="N2" s="40">
        <f>'OR res calcs'!W31*About!$A$71</f>
        <v>921989479052.40149</v>
      </c>
      <c r="O2" s="40">
        <f>'OR res calcs'!X31*About!$A$71</f>
        <v>931588678231.5426</v>
      </c>
      <c r="P2" s="40">
        <f>'OR res calcs'!Y31*About!$A$71</f>
        <v>939827667000.68384</v>
      </c>
      <c r="Q2" s="40">
        <f>'OR res calcs'!Z31*About!$A$71</f>
        <v>948552445201.96802</v>
      </c>
      <c r="R2" s="40">
        <f>'OR res calcs'!AA31*About!$A$71</f>
        <v>957471539176.10925</v>
      </c>
      <c r="S2" s="40">
        <f>'OR res calcs'!AB31*About!$A$71</f>
        <v>965953422661.3219</v>
      </c>
      <c r="T2" s="40">
        <f>'OR res calcs'!AC31*About!$A$71</f>
        <v>974775358749.03455</v>
      </c>
      <c r="U2" s="40">
        <f>'OR res calcs'!AD31*About!$A$71</f>
        <v>983475847478.71155</v>
      </c>
      <c r="V2" s="40">
        <f>'OR res calcs'!AE31*About!$A$71</f>
        <v>992127757265.17419</v>
      </c>
      <c r="W2" s="40">
        <f>'OR res calcs'!AF31*About!$A$71</f>
        <v>1000888969673.869</v>
      </c>
      <c r="X2" s="40">
        <f>'OR res calcs'!AG31*About!$A$71</f>
        <v>1009565168931.9388</v>
      </c>
      <c r="Y2" s="40">
        <f>'OR res calcs'!AH31*About!$A$71</f>
        <v>1018271730029.5177</v>
      </c>
      <c r="Z2" s="40">
        <f>'OR res calcs'!AI31*About!$A$71</f>
        <v>1026990435862.9</v>
      </c>
      <c r="AA2" s="40">
        <f>'OR res calcs'!AJ31*About!$A$71</f>
        <v>1035681816040.7242</v>
      </c>
      <c r="AB2" s="40">
        <f>'OR res calcs'!AK31*About!$A$71</f>
        <v>1044394449506.2048</v>
      </c>
      <c r="AC2" s="40">
        <f>'OR res calcs'!AL31*About!$A$71</f>
        <v>1053099492511.8081</v>
      </c>
      <c r="AD2" s="40">
        <f>'OR res calcs'!AM31*About!$A$71</f>
        <v>1061801499333.4606</v>
      </c>
      <c r="AE2" s="40">
        <f>'OR res calcs'!AN31*About!$A$71</f>
        <v>1070510337569.0024</v>
      </c>
      <c r="AF2" s="40">
        <f>'OR res calcs'!AO31*About!$A$71</f>
        <v>1079213862482.6302</v>
      </c>
      <c r="AG2" s="40">
        <f>'OR res calcs'!AP31*About!$A$71</f>
        <v>1087919285011.2274</v>
      </c>
      <c r="AH2" s="40">
        <f>'OR res calcs'!AQ31*About!$A$71</f>
        <v>1096625466585.8124</v>
      </c>
      <c r="AI2" s="40">
        <f>'OR res calcs'!AR31*About!$A$71</f>
        <v>1105329940306.9248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 x14ac:dyDescent="0.35">
      <c r="A5" s="1" t="s">
        <v>111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K11"/>
  <sheetViews>
    <sheetView workbookViewId="0">
      <pane xSplit="1" ySplit="1" topLeftCell="B2" activePane="bottomRight" state="frozen"/>
      <selection activeCell="M41" sqref="M41"/>
      <selection pane="topRight" activeCell="M41" sqref="M41"/>
      <selection pane="bottomLeft" activeCell="M41" sqref="M41"/>
      <selection pane="bottomRight" sqref="A1:AI11"/>
    </sheetView>
  </sheetViews>
  <sheetFormatPr defaultRowHeight="14.5" x14ac:dyDescent="0.35"/>
  <cols>
    <col min="1" max="1" width="29.81640625" customWidth="1"/>
    <col min="2" max="2" width="10.453125" customWidth="1"/>
    <col min="3" max="3" width="9.54296875" bestFit="1" customWidth="1"/>
    <col min="4" max="4" width="9.54296875" customWidth="1"/>
    <col min="5" max="33" width="9.54296875" bestFit="1" customWidth="1"/>
    <col min="34" max="34" width="10.26953125" bestFit="1" customWidth="1"/>
    <col min="35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9">
        <f>'OR res calcs'!K45*About!$A$71</f>
        <v>6553457812874.0596</v>
      </c>
      <c r="C2" s="9">
        <f>'OR res calcs'!L45*About!$A$71</f>
        <v>6212318913025.8203</v>
      </c>
      <c r="D2" s="9">
        <f>'OR res calcs'!M45*About!$A$71</f>
        <v>6185790755117.3545</v>
      </c>
      <c r="E2" s="9">
        <f>'OR res calcs'!N45*About!$A$71</f>
        <v>6153856678101.2676</v>
      </c>
      <c r="F2" s="9">
        <f>'OR res calcs'!O45*About!$A$71</f>
        <v>6122547111399.9053</v>
      </c>
      <c r="G2" s="9">
        <f>'OR res calcs'!P45*About!$A$71</f>
        <v>6086698553217.2031</v>
      </c>
      <c r="H2" s="9">
        <f>'OR res calcs'!Q45*About!$A$71</f>
        <v>6053474207024.7646</v>
      </c>
      <c r="I2" s="9">
        <f>'OR res calcs'!R45*About!$A$71</f>
        <v>6020016391542.6338</v>
      </c>
      <c r="J2" s="9">
        <f>'OR res calcs'!S45*About!$A$71</f>
        <v>5985939902446.8447</v>
      </c>
      <c r="K2" s="9">
        <f>'OR res calcs'!T45*About!$A$71</f>
        <v>5951020171473.2617</v>
      </c>
      <c r="L2" s="9">
        <f>'OR res calcs'!U45*About!$A$71</f>
        <v>5916076343719.2314</v>
      </c>
      <c r="M2" s="9">
        <f>'OR res calcs'!V45*About!$A$71</f>
        <v>5880569923031.8057</v>
      </c>
      <c r="N2" s="9">
        <f>'OR res calcs'!W45*About!$A$71</f>
        <v>5843599509542.7568</v>
      </c>
      <c r="O2" s="9">
        <f>'OR res calcs'!X45*About!$A$71</f>
        <v>5807404613099.2393</v>
      </c>
      <c r="P2" s="9">
        <f>'OR res calcs'!Y45*About!$A$71</f>
        <v>5771934462819.9092</v>
      </c>
      <c r="Q2" s="9">
        <f>'OR res calcs'!Z45*About!$A$71</f>
        <v>5740737476092.1553</v>
      </c>
      <c r="R2" s="9">
        <f>'OR res calcs'!AA45*About!$A$71</f>
        <v>5713445358152.9775</v>
      </c>
      <c r="S2" s="9">
        <f>'OR res calcs'!AB45*About!$A$71</f>
        <v>5686580664096.1455</v>
      </c>
      <c r="T2" s="9">
        <f>'OR res calcs'!AC45*About!$A$71</f>
        <v>5661835383935.4697</v>
      </c>
      <c r="U2" s="9">
        <f>'OR res calcs'!AD45*About!$A$71</f>
        <v>5638185833921.9277</v>
      </c>
      <c r="V2" s="9">
        <f>'OR res calcs'!AE45*About!$A$71</f>
        <v>5617268883046.6904</v>
      </c>
      <c r="W2" s="9">
        <f>'OR res calcs'!AF45*About!$A$71</f>
        <v>5599537606686.1621</v>
      </c>
      <c r="X2" s="9">
        <f>'OR res calcs'!AG45*About!$A$71</f>
        <v>5583902714597.1299</v>
      </c>
      <c r="Y2" s="9">
        <f>'OR res calcs'!AH45*About!$A$71</f>
        <v>5570061061813.8867</v>
      </c>
      <c r="Z2" s="9">
        <f>'OR res calcs'!AI45*About!$A$71</f>
        <v>5558979906656.998</v>
      </c>
      <c r="AA2" s="9">
        <f>'OR res calcs'!AJ45*About!$A$71</f>
        <v>5550381417615.5254</v>
      </c>
      <c r="AB2" s="9">
        <f>'OR res calcs'!AK45*About!$A$71</f>
        <v>5544256421648.6191</v>
      </c>
      <c r="AC2" s="9">
        <f>'OR res calcs'!AL45*About!$A$71</f>
        <v>5540565600102.248</v>
      </c>
      <c r="AD2" s="9">
        <f>'OR res calcs'!AM45*About!$A$71</f>
        <v>5539111403097.9756</v>
      </c>
      <c r="AE2" s="9">
        <f>'OR res calcs'!AN45*About!$A$71</f>
        <v>5539637690316.8164</v>
      </c>
      <c r="AF2" s="9">
        <f>'OR res calcs'!AO45*About!$A$71</f>
        <v>5542124475345.876</v>
      </c>
      <c r="AG2" s="9">
        <f>'OR res calcs'!AP45*About!$A$71</f>
        <v>5546507552803.4766</v>
      </c>
      <c r="AH2" s="9">
        <f>'OR res calcs'!AQ45*About!$A$71</f>
        <v>5552515537890.2246</v>
      </c>
      <c r="AI2" s="9">
        <f>'OR res calcs'!AR45*About!$A$71</f>
        <v>5559457435146.5723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9">
        <f>'OR res calcs'!K47*About!$A$71</f>
        <v>5868215088385.4346</v>
      </c>
      <c r="C4" s="9">
        <f>'OR res calcs'!L47*About!$A$71</f>
        <v>5562746357757.1514</v>
      </c>
      <c r="D4" s="9">
        <f>'OR res calcs'!M47*About!$A$71</f>
        <v>5458292059751.5117</v>
      </c>
      <c r="E4" s="9">
        <f>'OR res calcs'!N47*About!$A$71</f>
        <v>5344512082687.7236</v>
      </c>
      <c r="F4" s="9">
        <f>'OR res calcs'!O47*About!$A$71</f>
        <v>5290793156523.2617</v>
      </c>
      <c r="G4" s="9">
        <f>'OR res calcs'!P47*About!$A$71</f>
        <v>5227138403594.6865</v>
      </c>
      <c r="H4" s="9">
        <f>'OR res calcs'!Q47*About!$A$71</f>
        <v>5163664502103.5225</v>
      </c>
      <c r="I4" s="9">
        <f>'OR res calcs'!R47*About!$A$71</f>
        <v>5101427882815.7314</v>
      </c>
      <c r="J4" s="9">
        <f>'OR res calcs'!S47*About!$A$71</f>
        <v>5041961013313.0557</v>
      </c>
      <c r="K4" s="9">
        <f>'OR res calcs'!T47*About!$A$71</f>
        <v>4985885724978.583</v>
      </c>
      <c r="L4" s="9">
        <f>'OR res calcs'!U47*About!$A$71</f>
        <v>4934045006889.0771</v>
      </c>
      <c r="M4" s="9">
        <f>'OR res calcs'!V47*About!$A$71</f>
        <v>4885772123550.5586</v>
      </c>
      <c r="N4" s="9">
        <f>'OR res calcs'!W47*About!$A$71</f>
        <v>4839847559702.6748</v>
      </c>
      <c r="O4" s="9">
        <f>'OR res calcs'!X47*About!$A$71</f>
        <v>4797717356008.8223</v>
      </c>
      <c r="P4" s="9">
        <f>'OR res calcs'!Y47*About!$A$71</f>
        <v>4758922712188.918</v>
      </c>
      <c r="Q4" s="9">
        <f>'OR res calcs'!Z47*About!$A$71</f>
        <v>4726297947407.792</v>
      </c>
      <c r="R4" s="9">
        <f>'OR res calcs'!AA47*About!$A$71</f>
        <v>4699333935431.9209</v>
      </c>
      <c r="S4" s="9">
        <f>'OR res calcs'!AB47*About!$A$71</f>
        <v>4674847540050.7471</v>
      </c>
      <c r="T4" s="9">
        <f>'OR res calcs'!AC47*About!$A$71</f>
        <v>4654266446558.6826</v>
      </c>
      <c r="U4" s="9">
        <f>'OR res calcs'!AD47*About!$A$71</f>
        <v>4636562913155.2695</v>
      </c>
      <c r="V4" s="9">
        <f>'OR res calcs'!AE47*About!$A$71</f>
        <v>4623019307338.416</v>
      </c>
      <c r="W4" s="9">
        <f>'OR res calcs'!AF47*About!$A$71</f>
        <v>4613754141030.8066</v>
      </c>
      <c r="X4" s="9">
        <f>'OR res calcs'!AG47*About!$A$71</f>
        <v>4607439119498.6113</v>
      </c>
      <c r="Y4" s="9">
        <f>'OR res calcs'!AH47*About!$A$71</f>
        <v>4603347367040.2998</v>
      </c>
      <c r="Z4" s="9">
        <f>'OR res calcs'!AI47*About!$A$71</f>
        <v>4601850784757.7295</v>
      </c>
      <c r="AA4" s="9">
        <f>'OR res calcs'!AJ47*About!$A$71</f>
        <v>4602222948357.0059</v>
      </c>
      <c r="AB4" s="9">
        <f>'OR res calcs'!AK47*About!$A$71</f>
        <v>4604022006562.8555</v>
      </c>
      <c r="AC4" s="9">
        <f>'OR res calcs'!AL47*About!$A$71</f>
        <v>4606850486925.0918</v>
      </c>
      <c r="AD4" s="9">
        <f>'OR res calcs'!AM47*About!$A$71</f>
        <v>4610272575665.8994</v>
      </c>
      <c r="AE4" s="9">
        <f>'OR res calcs'!AN47*About!$A$71</f>
        <v>4613904234439.1182</v>
      </c>
      <c r="AF4" s="9">
        <f>'OR res calcs'!AO47*About!$A$71</f>
        <v>4617674323856.4844</v>
      </c>
      <c r="AG4" s="9">
        <f>'OR res calcs'!AP47*About!$A$71</f>
        <v>4621551280899.5371</v>
      </c>
      <c r="AH4" s="9">
        <f>'OR res calcs'!AQ47*About!$A$71</f>
        <v>4625395205479.3545</v>
      </c>
      <c r="AI4" s="9">
        <f>'OR res calcs'!AR47*About!$A$71</f>
        <v>4628740426174.0098</v>
      </c>
    </row>
    <row r="5" spans="1:37" x14ac:dyDescent="0.35">
      <c r="A5" s="1" t="s">
        <v>111</v>
      </c>
      <c r="B5" s="9">
        <f>'OR res calcs'!K48*About!$A$71</f>
        <v>288133169778.16351</v>
      </c>
      <c r="C5" s="9">
        <f>'OR res calcs'!L48*About!$A$71</f>
        <v>273134456830.8071</v>
      </c>
      <c r="D5" s="9">
        <f>'OR res calcs'!M48*About!$A$71</f>
        <v>266755926147.88022</v>
      </c>
      <c r="E5" s="9">
        <f>'OR res calcs'!N48*About!$A$71</f>
        <v>260184117831.82874</v>
      </c>
      <c r="F5" s="9">
        <f>'OR res calcs'!O48*About!$A$71</f>
        <v>257733039124.69635</v>
      </c>
      <c r="G5" s="9">
        <f>'OR res calcs'!P48*About!$A$71</f>
        <v>255008067689.02921</v>
      </c>
      <c r="H5" s="9">
        <f>'OR res calcs'!Q48*About!$A$71</f>
        <v>252396845015.31125</v>
      </c>
      <c r="I5" s="9">
        <f>'OR res calcs'!R48*About!$A$71</f>
        <v>249883975121.51328</v>
      </c>
      <c r="J5" s="9">
        <f>'OR res calcs'!S48*About!$A$71</f>
        <v>247514178856.26901</v>
      </c>
      <c r="K5" s="9">
        <f>'OR res calcs'!T48*About!$A$71</f>
        <v>245304953020.83914</v>
      </c>
      <c r="L5" s="9">
        <f>'OR res calcs'!U48*About!$A$71</f>
        <v>243291119234.90604</v>
      </c>
      <c r="M5" s="9">
        <f>'OR res calcs'!V48*About!$A$71</f>
        <v>241436512906.987</v>
      </c>
      <c r="N5" s="9">
        <f>'OR res calcs'!W48*About!$A$71</f>
        <v>239679808450.99124</v>
      </c>
      <c r="O5" s="9">
        <f>'OR res calcs'!X48*About!$A$71</f>
        <v>238093128901.12961</v>
      </c>
      <c r="P5" s="9">
        <f>'OR res calcs'!Y48*About!$A$71</f>
        <v>236657670119.82361</v>
      </c>
      <c r="Q5" s="9">
        <f>'OR res calcs'!Z48*About!$A$71</f>
        <v>235521001710.43405</v>
      </c>
      <c r="R5" s="9">
        <f>'OR res calcs'!AA48*About!$A$71</f>
        <v>234666132666.99487</v>
      </c>
      <c r="S5" s="9">
        <f>'OR res calcs'!AB48*About!$A$71</f>
        <v>233948128447.47153</v>
      </c>
      <c r="T5" s="9">
        <f>'OR res calcs'!AC48*About!$A$71</f>
        <v>233444476142.91312</v>
      </c>
      <c r="U5" s="9">
        <f>'OR res calcs'!AD48*About!$A$71</f>
        <v>233109542287.80405</v>
      </c>
      <c r="V5" s="9">
        <f>'OR res calcs'!AE48*About!$A$71</f>
        <v>233008771519.10434</v>
      </c>
      <c r="W5" s="9">
        <f>'OR res calcs'!AF48*About!$A$71</f>
        <v>233145918096.37393</v>
      </c>
      <c r="X5" s="9">
        <f>'OR res calcs'!AG48*About!$A$71</f>
        <v>233452149451.95972</v>
      </c>
      <c r="Y5" s="9">
        <f>'OR res calcs'!AH48*About!$A$71</f>
        <v>233885743406.6199</v>
      </c>
      <c r="Z5" s="9">
        <f>'OR res calcs'!AI48*About!$A$71</f>
        <v>234457807943.35159</v>
      </c>
      <c r="AA5" s="9">
        <f>'OR res calcs'!AJ48*About!$A$71</f>
        <v>235126172412.48175</v>
      </c>
      <c r="AB5" s="9">
        <f>'OR res calcs'!AK48*About!$A$71</f>
        <v>235863390518.95203</v>
      </c>
      <c r="AC5" s="9">
        <f>'OR res calcs'!AL48*About!$A$71</f>
        <v>236645556344.51038</v>
      </c>
      <c r="AD5" s="9">
        <f>'OR res calcs'!AM48*About!$A$71</f>
        <v>237448136660.17731</v>
      </c>
      <c r="AE5" s="9">
        <f>'OR res calcs'!AN48*About!$A$71</f>
        <v>238250411697.34338</v>
      </c>
      <c r="AF5" s="9">
        <f>'OR res calcs'!AO48*About!$A$71</f>
        <v>239048025473.50079</v>
      </c>
      <c r="AG5" s="9">
        <f>'OR res calcs'!AP48*About!$A$71</f>
        <v>239839027919.74966</v>
      </c>
      <c r="AH5" s="9">
        <f>'OR res calcs'!AQ48*About!$A$71</f>
        <v>240616594375.68521</v>
      </c>
      <c r="AI5" s="9">
        <f>'OR res calcs'!AR48*About!$A$71</f>
        <v>241358255868.05746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K11"/>
  <sheetViews>
    <sheetView workbookViewId="0">
      <pane xSplit="1" ySplit="1" topLeftCell="M2" activePane="bottomRight" state="frozen"/>
      <selection activeCell="M41" sqref="M41"/>
      <selection pane="topRight" activeCell="M41" sqref="M41"/>
      <selection pane="bottomLeft" activeCell="M41" sqref="M41"/>
      <selection pane="bottomRight" activeCell="Q18" sqref="Q18"/>
    </sheetView>
  </sheetViews>
  <sheetFormatPr defaultRowHeight="14.5" x14ac:dyDescent="0.35"/>
  <cols>
    <col min="1" max="1" width="29.81640625" customWidth="1"/>
    <col min="2" max="2" width="10.26953125" customWidth="1"/>
    <col min="3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9">
        <f>'OR res calcs'!K59*About!$A$71</f>
        <v>4862564082188.5791</v>
      </c>
      <c r="C2" s="9">
        <f>'OR res calcs'!L59*About!$A$71</f>
        <v>4609444308047.2549</v>
      </c>
      <c r="D2" s="9">
        <f>'OR res calcs'!M59*About!$A$71</f>
        <v>4770320504979.7266</v>
      </c>
      <c r="E2" s="9">
        <f>'OR res calcs'!N59*About!$A$71</f>
        <v>4924321939525.1543</v>
      </c>
      <c r="F2" s="9">
        <f>'OR res calcs'!O59*About!$A$71</f>
        <v>5065602450533.4824</v>
      </c>
      <c r="G2" s="9">
        <f>'OR res calcs'!P59*About!$A$71</f>
        <v>5193693341656.1807</v>
      </c>
      <c r="H2" s="9">
        <f>'OR res calcs'!Q59*About!$A$71</f>
        <v>5307737361707.3418</v>
      </c>
      <c r="I2" s="9">
        <f>'OR res calcs'!R59*About!$A$71</f>
        <v>5352583924748.7891</v>
      </c>
      <c r="J2" s="9">
        <f>'OR res calcs'!S59*About!$A$71</f>
        <v>5397859522802.293</v>
      </c>
      <c r="K2" s="9">
        <f>'OR res calcs'!T59*About!$A$71</f>
        <v>5443363028593.8037</v>
      </c>
      <c r="L2" s="9">
        <f>'OR res calcs'!U59*About!$A$71</f>
        <v>5489103692842.2998</v>
      </c>
      <c r="M2" s="9">
        <f>'OR res calcs'!V59*About!$A$71</f>
        <v>5534597114412.6143</v>
      </c>
      <c r="N2" s="9">
        <f>'OR res calcs'!W59*About!$A$71</f>
        <v>5579693194190.2852</v>
      </c>
      <c r="O2" s="9">
        <f>'OR res calcs'!X59*About!$A$71</f>
        <v>5625355176400.0723</v>
      </c>
      <c r="P2" s="9">
        <f>'OR res calcs'!Y59*About!$A$71</f>
        <v>5670376903888.9365</v>
      </c>
      <c r="Q2" s="9">
        <f>'OR res calcs'!Z59*About!$A$71</f>
        <v>5713032612564.083</v>
      </c>
      <c r="R2" s="9">
        <f>'OR res calcs'!AA59*About!$A$71</f>
        <v>5755331513006.5742</v>
      </c>
      <c r="S2" s="9">
        <f>'OR res calcs'!AB59*About!$A$71</f>
        <v>5796383456883.8535</v>
      </c>
      <c r="T2" s="9">
        <f>'OR res calcs'!AC59*About!$A$71</f>
        <v>5840379266375.1885</v>
      </c>
      <c r="U2" s="9">
        <f>'OR res calcs'!AD59*About!$A$71</f>
        <v>5885981232465.5879</v>
      </c>
      <c r="V2" s="9">
        <f>'OR res calcs'!AE59*About!$A$71</f>
        <v>5928664653019.4229</v>
      </c>
      <c r="W2" s="9">
        <f>'OR res calcs'!AF59*About!$A$71</f>
        <v>5970486391876.4072</v>
      </c>
      <c r="X2" s="9">
        <f>'OR res calcs'!AG59*About!$A$71</f>
        <v>6009694699807.4453</v>
      </c>
      <c r="Y2" s="9">
        <f>'OR res calcs'!AH59*About!$A$71</f>
        <v>6048705547358.374</v>
      </c>
      <c r="Z2" s="9">
        <f>'OR res calcs'!AI59*About!$A$71</f>
        <v>6087749700038.1641</v>
      </c>
      <c r="AA2" s="9">
        <f>'OR res calcs'!AJ59*About!$A$71</f>
        <v>6125710778654.3135</v>
      </c>
      <c r="AB2" s="9">
        <f>'OR res calcs'!AK59*About!$A$71</f>
        <v>6162312157047.0977</v>
      </c>
      <c r="AC2" s="9">
        <f>'OR res calcs'!AL59*About!$A$71</f>
        <v>6198414736341.9365</v>
      </c>
      <c r="AD2" s="9">
        <f>'OR res calcs'!AM59*About!$A$71</f>
        <v>6233822965368.8125</v>
      </c>
      <c r="AE2" s="9">
        <f>'OR res calcs'!AN59*About!$A$71</f>
        <v>6268559104232.1934</v>
      </c>
      <c r="AF2" s="9">
        <f>'OR res calcs'!AO59*About!$A$71</f>
        <v>6302620431060.0352</v>
      </c>
      <c r="AG2" s="9">
        <f>'OR res calcs'!AP59*About!$A$71</f>
        <v>6335936555897.083</v>
      </c>
      <c r="AH2" s="9">
        <f>'OR res calcs'!AQ59*About!$A$71</f>
        <v>6368396897953.8604</v>
      </c>
      <c r="AI2" s="9">
        <f>'OR res calcs'!AR59*About!$A$71</f>
        <v>6400139899717.0977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9">
        <f>'OR res calcs'!K61*About!$A$71</f>
        <v>565074385339.4425</v>
      </c>
      <c r="C4" s="9">
        <f>'OR res calcs'!L61*About!$A$71</f>
        <v>535659554321.77289</v>
      </c>
      <c r="D4" s="9">
        <f>'OR res calcs'!M61*About!$A$71</f>
        <v>538014460899.82477</v>
      </c>
      <c r="E4" s="9">
        <f>'OR res calcs'!N61*About!$A$71</f>
        <v>540056856041.1507</v>
      </c>
      <c r="F4" s="9">
        <f>'OR res calcs'!O61*About!$A$71</f>
        <v>541523566902.05109</v>
      </c>
      <c r="G4" s="9">
        <f>'OR res calcs'!P61*About!$A$71</f>
        <v>543322365774.48291</v>
      </c>
      <c r="H4" s="9">
        <f>'OR res calcs'!Q61*About!$A$71</f>
        <v>545012285459.66718</v>
      </c>
      <c r="I4" s="9">
        <f>'OR res calcs'!R61*About!$A$71</f>
        <v>547716264913.28094</v>
      </c>
      <c r="J4" s="9">
        <f>'OR res calcs'!S61*About!$A$71</f>
        <v>550432947419.75513</v>
      </c>
      <c r="K4" s="9">
        <f>'OR res calcs'!T61*About!$A$71</f>
        <v>553139967545.73804</v>
      </c>
      <c r="L4" s="9">
        <f>'OR res calcs'!U61*About!$A$71</f>
        <v>555839327439.91467</v>
      </c>
      <c r="M4" s="9">
        <f>'OR res calcs'!V61*About!$A$71</f>
        <v>558484804016.39307</v>
      </c>
      <c r="N4" s="9">
        <f>'OR res calcs'!W61*About!$A$71</f>
        <v>561062180179.28687</v>
      </c>
      <c r="O4" s="9">
        <f>'OR res calcs'!X61*About!$A$71</f>
        <v>563649834738.84229</v>
      </c>
      <c r="P4" s="9">
        <f>'OR res calcs'!Y61*About!$A$71</f>
        <v>566150693977.4519</v>
      </c>
      <c r="Q4" s="9">
        <f>'OR res calcs'!Z61*About!$A$71</f>
        <v>568401601576.22766</v>
      </c>
      <c r="R4" s="9">
        <f>'OR res calcs'!AA61*About!$A$71</f>
        <v>570581691472.1438</v>
      </c>
      <c r="S4" s="9">
        <f>'OR res calcs'!AB61*About!$A$71</f>
        <v>572619661667.48413</v>
      </c>
      <c r="T4" s="9">
        <f>'OR res calcs'!AC61*About!$A$71</f>
        <v>574862617057.72278</v>
      </c>
      <c r="U4" s="9">
        <f>'OR res calcs'!AD61*About!$A$71</f>
        <v>577227880757.64343</v>
      </c>
      <c r="V4" s="9">
        <f>'OR res calcs'!AE61*About!$A$71</f>
        <v>579295383693.58154</v>
      </c>
      <c r="W4" s="9">
        <f>'OR res calcs'!AF61*About!$A$71</f>
        <v>581237912734.77026</v>
      </c>
      <c r="X4" s="9">
        <f>'OR res calcs'!AG61*About!$A$71</f>
        <v>582933353111.82263</v>
      </c>
      <c r="Y4" s="9">
        <f>'OR res calcs'!AH61*About!$A$71</f>
        <v>584561934514.74377</v>
      </c>
      <c r="Z4" s="9">
        <f>'OR res calcs'!AI61*About!$A$71</f>
        <v>586171818915.55896</v>
      </c>
      <c r="AA4" s="9">
        <f>'OR res calcs'!AJ61*About!$A$71</f>
        <v>587641818757.03613</v>
      </c>
      <c r="AB4" s="9">
        <f>'OR res calcs'!AK61*About!$A$71</f>
        <v>588936594151.84692</v>
      </c>
      <c r="AC4" s="9">
        <f>'OR res calcs'!AL61*About!$A$71</f>
        <v>590167092572.60339</v>
      </c>
      <c r="AD4" s="9">
        <f>'OR res calcs'!AM61*About!$A$71</f>
        <v>591304347274.71411</v>
      </c>
      <c r="AE4" s="9">
        <f>'OR res calcs'!AN61*About!$A$71</f>
        <v>592352255736.85449</v>
      </c>
      <c r="AF4" s="9">
        <f>'OR res calcs'!AO61*About!$A$71</f>
        <v>593315150461.02295</v>
      </c>
      <c r="AG4" s="9">
        <f>'OR res calcs'!AP61*About!$A$71</f>
        <v>594183320950.56335</v>
      </c>
      <c r="AH4" s="9">
        <f>'OR res calcs'!AQ61*About!$A$71</f>
        <v>594945647596.21399</v>
      </c>
      <c r="AI4" s="9">
        <f>'OR res calcs'!AR61*About!$A$71</f>
        <v>595621257317.12817</v>
      </c>
    </row>
    <row r="5" spans="1:37" x14ac:dyDescent="0.35">
      <c r="A5" s="1" t="s">
        <v>111</v>
      </c>
      <c r="B5" s="9">
        <f>'OR res calcs'!K62*About!$A$71</f>
        <v>19421277202.402397</v>
      </c>
      <c r="C5" s="9">
        <f>'OR res calcs'!L62*About!$A$71</f>
        <v>18410306608.304741</v>
      </c>
      <c r="D5" s="9">
        <f>'OR res calcs'!M62*About!$A$71</f>
        <v>18400449523.780735</v>
      </c>
      <c r="E5" s="9">
        <f>'OR res calcs'!N62*About!$A$71</f>
        <v>18387751893.632603</v>
      </c>
      <c r="F5" s="9">
        <f>'OR res calcs'!O62*About!$A$71</f>
        <v>18370843767.793766</v>
      </c>
      <c r="G5" s="9">
        <f>'OR res calcs'!P62*About!$A$71</f>
        <v>18349805636.597176</v>
      </c>
      <c r="H5" s="9">
        <f>'OR res calcs'!Q62*About!$A$71</f>
        <v>18326240895.862503</v>
      </c>
      <c r="I5" s="9">
        <f>'OR res calcs'!R62*About!$A$71</f>
        <v>18482068778.107872</v>
      </c>
      <c r="J5" s="9">
        <f>'OR res calcs'!S62*About!$A$71</f>
        <v>18639409270.287594</v>
      </c>
      <c r="K5" s="9">
        <f>'OR res calcs'!T62*About!$A$71</f>
        <v>18797519212.428497</v>
      </c>
      <c r="L5" s="9">
        <f>'OR res calcs'!U62*About!$A$71</f>
        <v>18956463440.502773</v>
      </c>
      <c r="M5" s="9">
        <f>'OR res calcs'!V62*About!$A$71</f>
        <v>19114674523.758175</v>
      </c>
      <c r="N5" s="9">
        <f>'OR res calcs'!W62*About!$A$71</f>
        <v>19271661426.970036</v>
      </c>
      <c r="O5" s="9">
        <f>'OR res calcs'!X62*About!$A$71</f>
        <v>19430175320.717037</v>
      </c>
      <c r="P5" s="9">
        <f>'OR res calcs'!Y62*About!$A$71</f>
        <v>19586794135.608063</v>
      </c>
      <c r="Q5" s="9">
        <f>'OR res calcs'!Z62*About!$A$71</f>
        <v>19735741901.906288</v>
      </c>
      <c r="R5" s="9">
        <f>'OR res calcs'!AA62*About!$A$71</f>
        <v>19883320853.271183</v>
      </c>
      <c r="S5" s="9">
        <f>'OR res calcs'!AB62*About!$A$71</f>
        <v>20026982474.351582</v>
      </c>
      <c r="T5" s="9">
        <f>'OR res calcs'!AC62*About!$A$71</f>
        <v>20179148812.801006</v>
      </c>
      <c r="U5" s="9">
        <f>'OR res calcs'!AD62*About!$A$71</f>
        <v>20336855080.752872</v>
      </c>
      <c r="V5" s="9">
        <f>'OR res calcs'!AE62*About!$A$71</f>
        <v>20485067813.133114</v>
      </c>
      <c r="W5" s="9">
        <f>'OR res calcs'!AF62*About!$A$71</f>
        <v>20629968628.128048</v>
      </c>
      <c r="X5" s="9">
        <f>'OR res calcs'!AG62*About!$A$71</f>
        <v>20767016867.0961</v>
      </c>
      <c r="Y5" s="9">
        <f>'OR res calcs'!AH62*About!$A$71</f>
        <v>20902767966.075703</v>
      </c>
      <c r="Z5" s="9">
        <f>'OR res calcs'!AI62*About!$A$71</f>
        <v>21038871560.6143</v>
      </c>
      <c r="AA5" s="9">
        <f>'OR res calcs'!AJ62*About!$A$71</f>
        <v>21171005369.201614</v>
      </c>
      <c r="AB5" s="9">
        <f>'OR res calcs'!AK62*About!$A$71</f>
        <v>21297825231.524719</v>
      </c>
      <c r="AC5" s="9">
        <f>'OR res calcs'!AL62*About!$A$71</f>
        <v>21423293145.860401</v>
      </c>
      <c r="AD5" s="9">
        <f>'OR res calcs'!AM62*About!$A$71</f>
        <v>21546346315.660053</v>
      </c>
      <c r="AE5" s="9">
        <f>'OR res calcs'!AN62*About!$A$71</f>
        <v>21667085798.05307</v>
      </c>
      <c r="AF5" s="9">
        <f>'OR res calcs'!AO62*About!$A$71</f>
        <v>21785608158.125576</v>
      </c>
      <c r="AG5" s="9">
        <f>'OR res calcs'!AP62*About!$A$71</f>
        <v>21901544961.019558</v>
      </c>
      <c r="AH5" s="9">
        <f>'OR res calcs'!AQ62*About!$A$71</f>
        <v>22014449751.538624</v>
      </c>
      <c r="AI5" s="9">
        <f>'OR res calcs'!AR62*About!$A$71</f>
        <v>22124986563.290359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K11"/>
  <sheetViews>
    <sheetView workbookViewId="0">
      <pane xSplit="1" ySplit="1" topLeftCell="M2" activePane="bottomRight" state="frozen"/>
      <selection activeCell="M41" sqref="M41"/>
      <selection pane="topRight" activeCell="M41" sqref="M41"/>
      <selection pane="bottomLeft" activeCell="M41" sqref="M41"/>
      <selection pane="bottomRight" activeCell="AI4" sqref="AI4"/>
    </sheetView>
  </sheetViews>
  <sheetFormatPr defaultRowHeight="14.5" x14ac:dyDescent="0.35"/>
  <cols>
    <col min="1" max="1" width="29.81640625" customWidth="1"/>
    <col min="2" max="2" width="10.26953125" customWidth="1"/>
    <col min="3" max="6" width="9.54296875" bestFit="1" customWidth="1"/>
    <col min="7" max="7" width="12" bestFit="1" customWidth="1"/>
    <col min="8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40">
        <f>'OR comm calcs'!L17</f>
        <v>7231046246620.0068</v>
      </c>
      <c r="C2" s="40">
        <f>'OR comm calcs'!M17</f>
        <v>7040217504956.1416</v>
      </c>
      <c r="D2" s="40">
        <f>'OR comm calcs'!N17</f>
        <v>7102734585502.3984</v>
      </c>
      <c r="E2" s="40">
        <f>'OR comm calcs'!O17</f>
        <v>7100860958403.0117</v>
      </c>
      <c r="F2" s="40">
        <f>'OR comm calcs'!P17</f>
        <v>7042837557911.4121</v>
      </c>
      <c r="G2" s="40">
        <f>'OR comm calcs'!Q17</f>
        <v>6934034182134.3252</v>
      </c>
      <c r="H2" s="40">
        <f>'OR comm calcs'!R17</f>
        <v>6781674283691.835</v>
      </c>
      <c r="I2" s="40">
        <f>'OR comm calcs'!S17</f>
        <v>6593404664725.7158</v>
      </c>
      <c r="J2" s="40">
        <f>'OR comm calcs'!T17</f>
        <v>6411254905401.8955</v>
      </c>
      <c r="K2" s="40">
        <f>'OR comm calcs'!U17</f>
        <v>6207224439716.1367</v>
      </c>
      <c r="L2" s="40">
        <f>'OR comm calcs'!V17</f>
        <v>5988258254690.9844</v>
      </c>
      <c r="M2" s="40">
        <f>'OR comm calcs'!W17</f>
        <v>5760238205639.7227</v>
      </c>
      <c r="N2" s="40">
        <f>'OR comm calcs'!X17</f>
        <v>5527902217355.8271</v>
      </c>
      <c r="O2" s="40">
        <f>'OR comm calcs'!Y17</f>
        <v>5294851382836.4434</v>
      </c>
      <c r="P2" s="40">
        <f>'OR comm calcs'!Z17</f>
        <v>5063911965232.1045</v>
      </c>
      <c r="Q2" s="40">
        <f>'OR comm calcs'!AA17</f>
        <v>4837299289616.5693</v>
      </c>
      <c r="R2" s="40">
        <f>'OR comm calcs'!AB17</f>
        <v>4616940821952.4209</v>
      </c>
      <c r="S2" s="40">
        <f>'OR comm calcs'!AC17</f>
        <v>4404510517766.6514</v>
      </c>
      <c r="T2" s="40">
        <f>'OR comm calcs'!AD17</f>
        <v>4201560327523.2705</v>
      </c>
      <c r="U2" s="40">
        <f>'OR comm calcs'!AE17</f>
        <v>4023820828216.6602</v>
      </c>
      <c r="V2" s="40">
        <f>'OR comm calcs'!AF17</f>
        <v>3868016659746.5615</v>
      </c>
      <c r="W2" s="40">
        <f>'OR comm calcs'!AG17</f>
        <v>3731606996460.2729</v>
      </c>
      <c r="X2" s="40">
        <f>'OR comm calcs'!AH17</f>
        <v>3612518260004.3926</v>
      </c>
      <c r="Y2" s="40">
        <f>'OR comm calcs'!AI17</f>
        <v>3509011205226.2305</v>
      </c>
      <c r="Z2" s="40">
        <f>'OR comm calcs'!AJ17</f>
        <v>3419536761412.7241</v>
      </c>
      <c r="AA2" s="40">
        <f>'OR comm calcs'!AK17</f>
        <v>3342746068391.2158</v>
      </c>
      <c r="AB2" s="40">
        <f>'OR comm calcs'!AL17</f>
        <v>3277429122288.3247</v>
      </c>
      <c r="AC2" s="40">
        <f>'OR comm calcs'!AM17</f>
        <v>3222508506780.8022</v>
      </c>
      <c r="AD2" s="40">
        <f>'OR comm calcs'!AN17</f>
        <v>3177007744978.8564</v>
      </c>
      <c r="AE2" s="40">
        <f>'OR comm calcs'!AO17</f>
        <v>3140077447880.6758</v>
      </c>
      <c r="AF2" s="40">
        <f>'OR comm calcs'!AP17</f>
        <v>3110931817017.9458</v>
      </c>
      <c r="AG2" s="40">
        <f>'OR comm calcs'!AQ17</f>
        <v>3088868087588.6553</v>
      </c>
      <c r="AH2" s="40">
        <f>'OR comm calcs'!AR17</f>
        <v>3073239372893.2236</v>
      </c>
      <c r="AI2" s="40">
        <f>'OR comm calcs'!AS17</f>
        <v>3063427068521.7427</v>
      </c>
    </row>
    <row r="3" spans="1:37" x14ac:dyDescent="0.35">
      <c r="A3" s="1" t="s">
        <v>109</v>
      </c>
      <c r="B3" s="40">
        <v>0</v>
      </c>
      <c r="C3" s="40">
        <v>0</v>
      </c>
      <c r="D3" s="40">
        <v>0</v>
      </c>
      <c r="E3" s="40">
        <v>0</v>
      </c>
      <c r="F3" s="40">
        <v>0</v>
      </c>
      <c r="G3" s="40">
        <v>0</v>
      </c>
      <c r="H3" s="40">
        <v>0</v>
      </c>
      <c r="I3" s="40">
        <v>0</v>
      </c>
      <c r="J3" s="40">
        <v>0</v>
      </c>
      <c r="K3" s="40">
        <v>0</v>
      </c>
      <c r="L3" s="40">
        <v>0</v>
      </c>
      <c r="M3" s="40">
        <v>0</v>
      </c>
      <c r="N3" s="40">
        <v>0</v>
      </c>
      <c r="O3" s="40">
        <v>0</v>
      </c>
      <c r="P3" s="40">
        <v>0</v>
      </c>
      <c r="Q3" s="40">
        <v>0</v>
      </c>
      <c r="R3" s="40">
        <v>0</v>
      </c>
      <c r="S3" s="40">
        <v>0</v>
      </c>
      <c r="T3" s="40">
        <v>0</v>
      </c>
      <c r="U3" s="40">
        <v>0</v>
      </c>
      <c r="V3" s="40">
        <v>0</v>
      </c>
      <c r="W3" s="40">
        <v>0</v>
      </c>
      <c r="X3" s="40">
        <v>0</v>
      </c>
      <c r="Y3" s="40">
        <v>0</v>
      </c>
      <c r="Z3" s="40">
        <v>0</v>
      </c>
      <c r="AA3" s="40">
        <v>0</v>
      </c>
      <c r="AB3" s="40">
        <v>0</v>
      </c>
      <c r="AC3" s="40">
        <v>0</v>
      </c>
      <c r="AD3" s="40">
        <v>0</v>
      </c>
      <c r="AE3" s="40">
        <v>0</v>
      </c>
      <c r="AF3" s="40">
        <v>0</v>
      </c>
      <c r="AG3" s="40">
        <v>0</v>
      </c>
      <c r="AH3" s="40">
        <v>0</v>
      </c>
      <c r="AI3" s="40">
        <v>0</v>
      </c>
    </row>
    <row r="4" spans="1:37" x14ac:dyDescent="0.35">
      <c r="A4" s="1" t="s">
        <v>110</v>
      </c>
      <c r="B4" s="40">
        <f>'OR comm calcs'!L19</f>
        <v>16149336617451.348</v>
      </c>
      <c r="C4" s="40">
        <f>'OR comm calcs'!M19</f>
        <v>15723152427735.385</v>
      </c>
      <c r="D4" s="40">
        <f>'OR comm calcs'!N19</f>
        <v>15605908416006.393</v>
      </c>
      <c r="E4" s="40">
        <f>'OR comm calcs'!O19</f>
        <v>15453172090781.02</v>
      </c>
      <c r="F4" s="40">
        <f>'OR comm calcs'!P19</f>
        <v>15270633523600.258</v>
      </c>
      <c r="G4" s="40">
        <f>'OR comm calcs'!Q19</f>
        <v>15064969024575.107</v>
      </c>
      <c r="H4" s="40">
        <f>'OR comm calcs'!R19</f>
        <v>14847201757434.084</v>
      </c>
      <c r="I4" s="40">
        <f>'OR comm calcs'!S19</f>
        <v>14623395313155.639</v>
      </c>
      <c r="J4" s="40">
        <f>'OR comm calcs'!T19</f>
        <v>14474971888031.203</v>
      </c>
      <c r="K4" s="40">
        <f>'OR comm calcs'!U19</f>
        <v>14324722115749.656</v>
      </c>
      <c r="L4" s="40">
        <f>'OR comm calcs'!V19</f>
        <v>14173698908006.232</v>
      </c>
      <c r="M4" s="40">
        <f>'OR comm calcs'!W19</f>
        <v>14022819041465.004</v>
      </c>
      <c r="N4" s="40">
        <f>'OR comm calcs'!X19</f>
        <v>13872624970283.594</v>
      </c>
      <c r="O4" s="40">
        <f>'OR comm calcs'!Y19</f>
        <v>13723922087362.166</v>
      </c>
      <c r="P4" s="40">
        <f>'OR comm calcs'!Z19</f>
        <v>13814801347995.961</v>
      </c>
      <c r="Q4" s="40">
        <f>'OR comm calcs'!AA19</f>
        <v>13907216500665.793</v>
      </c>
      <c r="R4" s="40">
        <f>'OR comm calcs'!AB19</f>
        <v>14001307590454.377</v>
      </c>
      <c r="S4" s="40">
        <f>'OR comm calcs'!AC19</f>
        <v>14097289386379.768</v>
      </c>
      <c r="T4" s="40">
        <f>'OR comm calcs'!AD19</f>
        <v>14195411898854.609</v>
      </c>
      <c r="U4" s="40">
        <f>'OR comm calcs'!AE19</f>
        <v>14296824399182.848</v>
      </c>
      <c r="V4" s="40">
        <f>'OR comm calcs'!AF19</f>
        <v>14401857483358.383</v>
      </c>
      <c r="W4" s="40">
        <f>'OR comm calcs'!AG19</f>
        <v>14510824107158.609</v>
      </c>
      <c r="X4" s="40">
        <f>'OR comm calcs'!AH19</f>
        <v>14624075644399.373</v>
      </c>
      <c r="Y4" s="40">
        <f>'OR comm calcs'!AI19</f>
        <v>14741900033298.443</v>
      </c>
      <c r="Z4" s="40">
        <f>'OR comm calcs'!AJ19</f>
        <v>14864496057555.553</v>
      </c>
      <c r="AA4" s="40">
        <f>'OR comm calcs'!AK19</f>
        <v>14992013286469.654</v>
      </c>
      <c r="AB4" s="40">
        <f>'OR comm calcs'!AL19</f>
        <v>15124529292554.43</v>
      </c>
      <c r="AC4" s="40">
        <f>'OR comm calcs'!AM19</f>
        <v>15262036039668.777</v>
      </c>
      <c r="AD4" s="40">
        <f>'OR comm calcs'!AN19</f>
        <v>15404439286409.57</v>
      </c>
      <c r="AE4" s="40">
        <f>'OR comm calcs'!AO19</f>
        <v>15551534420531.949</v>
      </c>
      <c r="AF4" s="40">
        <f>'OR comm calcs'!AP19</f>
        <v>15703047798140.27</v>
      </c>
      <c r="AG4" s="40">
        <f>'OR comm calcs'!AQ19</f>
        <v>15858589715637.518</v>
      </c>
      <c r="AH4" s="40">
        <f>'OR comm calcs'!AR19</f>
        <v>16017704685102.869</v>
      </c>
      <c r="AI4" s="40">
        <f>'OR comm calcs'!AS19</f>
        <v>16179872448118.85</v>
      </c>
    </row>
    <row r="5" spans="1:37" x14ac:dyDescent="0.35">
      <c r="A5" s="1" t="s">
        <v>111</v>
      </c>
      <c r="B5" s="40">
        <f>'OR comm calcs'!L20</f>
        <v>1050390000000</v>
      </c>
      <c r="C5" s="40">
        <f>'OR comm calcs'!M20</f>
        <v>1022670000000</v>
      </c>
      <c r="D5" s="40">
        <f>'OR comm calcs'!N20</f>
        <v>1022670000000</v>
      </c>
      <c r="E5" s="40">
        <f>'OR comm calcs'!O20</f>
        <v>1022670000000</v>
      </c>
      <c r="F5" s="40">
        <f>'OR comm calcs'!P20</f>
        <v>1022670000000</v>
      </c>
      <c r="G5" s="40">
        <f>'OR comm calcs'!Q20</f>
        <v>1022670000000</v>
      </c>
      <c r="H5" s="40">
        <f>'OR comm calcs'!R20</f>
        <v>1022670000000</v>
      </c>
      <c r="I5" s="40">
        <f>'OR comm calcs'!S20</f>
        <v>1022670000000</v>
      </c>
      <c r="J5" s="40">
        <f>'OR comm calcs'!T20</f>
        <v>1022670000000</v>
      </c>
      <c r="K5" s="40">
        <f>'OR comm calcs'!U20</f>
        <v>1022670000000</v>
      </c>
      <c r="L5" s="40">
        <f>'OR comm calcs'!V20</f>
        <v>1022670000000</v>
      </c>
      <c r="M5" s="40">
        <f>'OR comm calcs'!W20</f>
        <v>1022670000000</v>
      </c>
      <c r="N5" s="40">
        <f>'OR comm calcs'!X20</f>
        <v>1022670000000</v>
      </c>
      <c r="O5" s="40">
        <f>'OR comm calcs'!Y20</f>
        <v>1022670000000</v>
      </c>
      <c r="P5" s="40">
        <f>'OR comm calcs'!Z20</f>
        <v>1022670000000</v>
      </c>
      <c r="Q5" s="40">
        <f>'OR comm calcs'!AA20</f>
        <v>1022670000000</v>
      </c>
      <c r="R5" s="40">
        <f>'OR comm calcs'!AB20</f>
        <v>1022670000000</v>
      </c>
      <c r="S5" s="40">
        <f>'OR comm calcs'!AC20</f>
        <v>1022670000000</v>
      </c>
      <c r="T5" s="40">
        <f>'OR comm calcs'!AD20</f>
        <v>1022670000000</v>
      </c>
      <c r="U5" s="40">
        <f>'OR comm calcs'!AE20</f>
        <v>1022670000000</v>
      </c>
      <c r="V5" s="40">
        <f>'OR comm calcs'!AF20</f>
        <v>1022670000000</v>
      </c>
      <c r="W5" s="40">
        <f>'OR comm calcs'!AG20</f>
        <v>1022670000000</v>
      </c>
      <c r="X5" s="40">
        <f>'OR comm calcs'!AH20</f>
        <v>1022670000000</v>
      </c>
      <c r="Y5" s="40">
        <f>'OR comm calcs'!AI20</f>
        <v>1022670000000</v>
      </c>
      <c r="Z5" s="40">
        <f>'OR comm calcs'!AJ20</f>
        <v>1022670000000</v>
      </c>
      <c r="AA5" s="40">
        <f>'OR comm calcs'!AK20</f>
        <v>1022670000000</v>
      </c>
      <c r="AB5" s="40">
        <f>'OR comm calcs'!AL20</f>
        <v>1022670000000</v>
      </c>
      <c r="AC5" s="40">
        <f>'OR comm calcs'!AM20</f>
        <v>1022670000000</v>
      </c>
      <c r="AD5" s="40">
        <f>'OR comm calcs'!AN20</f>
        <v>1022670000000</v>
      </c>
      <c r="AE5" s="40">
        <f>'OR comm calcs'!AO20</f>
        <v>1022670000000</v>
      </c>
      <c r="AF5" s="40">
        <f>'OR comm calcs'!AP20</f>
        <v>1022670000000</v>
      </c>
      <c r="AG5" s="40">
        <f>'OR comm calcs'!AQ20</f>
        <v>1022670000000</v>
      </c>
      <c r="AH5" s="40">
        <f>'OR comm calcs'!AR20</f>
        <v>1022670000000</v>
      </c>
      <c r="AI5" s="40">
        <f>'OR comm calcs'!AS20</f>
        <v>1022670000000</v>
      </c>
    </row>
    <row r="6" spans="1:37" x14ac:dyDescent="0.35">
      <c r="A6" s="1" t="s">
        <v>113</v>
      </c>
      <c r="B6" s="40">
        <f>'OR comm calcs'!L21</f>
        <v>0</v>
      </c>
      <c r="C6" s="40">
        <f>'OR comm calcs'!M21</f>
        <v>0</v>
      </c>
      <c r="D6" s="40">
        <f>'OR comm calcs'!N21</f>
        <v>0</v>
      </c>
      <c r="E6" s="40">
        <f>'OR comm calcs'!O21</f>
        <v>0</v>
      </c>
      <c r="F6" s="40">
        <f>'OR comm calcs'!P21</f>
        <v>0</v>
      </c>
      <c r="G6" s="40">
        <f>'OR comm calcs'!Q21</f>
        <v>0</v>
      </c>
      <c r="H6" s="40">
        <f>'OR comm calcs'!R21</f>
        <v>0</v>
      </c>
      <c r="I6" s="40">
        <f>'OR comm calcs'!S21</f>
        <v>0</v>
      </c>
      <c r="J6" s="40">
        <f>'OR comm calcs'!T21</f>
        <v>0</v>
      </c>
      <c r="K6" s="40">
        <f>'OR comm calcs'!U21</f>
        <v>0</v>
      </c>
      <c r="L6" s="40">
        <f>'OR comm calcs'!V21</f>
        <v>0</v>
      </c>
      <c r="M6" s="40">
        <f>'OR comm calcs'!W21</f>
        <v>0</v>
      </c>
      <c r="N6" s="40">
        <f>'OR comm calcs'!X21</f>
        <v>0</v>
      </c>
      <c r="O6" s="40">
        <f>'OR comm calcs'!Y21</f>
        <v>0</v>
      </c>
      <c r="P6" s="40">
        <f>'OR comm calcs'!Z21</f>
        <v>0</v>
      </c>
      <c r="Q6" s="40">
        <f>'OR comm calcs'!AA21</f>
        <v>0</v>
      </c>
      <c r="R6" s="40">
        <f>'OR comm calcs'!AB21</f>
        <v>0</v>
      </c>
      <c r="S6" s="40">
        <f>'OR comm calcs'!AC21</f>
        <v>0</v>
      </c>
      <c r="T6" s="40">
        <f>'OR comm calcs'!AD21</f>
        <v>0</v>
      </c>
      <c r="U6" s="40">
        <f>'OR comm calcs'!AE21</f>
        <v>0</v>
      </c>
      <c r="V6" s="40">
        <f>'OR comm calcs'!AF21</f>
        <v>0</v>
      </c>
      <c r="W6" s="40">
        <f>'OR comm calcs'!AG21</f>
        <v>0</v>
      </c>
      <c r="X6" s="40">
        <f>'OR comm calcs'!AH21</f>
        <v>0</v>
      </c>
      <c r="Y6" s="40">
        <f>'OR comm calcs'!AI21</f>
        <v>0</v>
      </c>
      <c r="Z6" s="40">
        <f>'OR comm calcs'!AJ21</f>
        <v>0</v>
      </c>
      <c r="AA6" s="40">
        <f>'OR comm calcs'!AK21</f>
        <v>0</v>
      </c>
      <c r="AB6" s="40">
        <f>'OR comm calcs'!AL21</f>
        <v>0</v>
      </c>
      <c r="AC6" s="40">
        <f>'OR comm calcs'!AM21</f>
        <v>0</v>
      </c>
      <c r="AD6" s="40">
        <f>'OR comm calcs'!AN21</f>
        <v>0</v>
      </c>
      <c r="AE6" s="40">
        <f>'OR comm calcs'!AO21</f>
        <v>0</v>
      </c>
      <c r="AF6" s="40">
        <f>'OR comm calcs'!AP21</f>
        <v>0</v>
      </c>
      <c r="AG6" s="40">
        <f>'OR comm calcs'!AQ21</f>
        <v>0</v>
      </c>
      <c r="AH6" s="40">
        <f>'OR comm calcs'!AR21</f>
        <v>0</v>
      </c>
      <c r="AI6" s="40">
        <f>'OR comm calcs'!AS21</f>
        <v>0</v>
      </c>
    </row>
    <row r="7" spans="1:37" x14ac:dyDescent="0.35">
      <c r="A7" s="1" t="s">
        <v>156</v>
      </c>
      <c r="B7" s="40">
        <v>0</v>
      </c>
      <c r="C7" s="40">
        <v>0</v>
      </c>
      <c r="D7" s="40">
        <v>0</v>
      </c>
      <c r="E7" s="40">
        <v>0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40">
        <v>0</v>
      </c>
      <c r="S7" s="40">
        <v>0</v>
      </c>
      <c r="T7" s="40">
        <v>0</v>
      </c>
      <c r="U7" s="40">
        <v>0</v>
      </c>
      <c r="V7" s="40">
        <v>0</v>
      </c>
      <c r="W7" s="40">
        <v>0</v>
      </c>
      <c r="X7" s="40">
        <v>0</v>
      </c>
      <c r="Y7" s="40">
        <v>0</v>
      </c>
      <c r="Z7" s="40">
        <v>0</v>
      </c>
      <c r="AA7" s="40">
        <v>0</v>
      </c>
      <c r="AB7" s="40">
        <v>0</v>
      </c>
      <c r="AC7" s="40">
        <v>0</v>
      </c>
      <c r="AD7" s="40">
        <v>0</v>
      </c>
      <c r="AE7" s="40">
        <v>0</v>
      </c>
      <c r="AF7" s="40">
        <v>0</v>
      </c>
      <c r="AG7" s="40">
        <v>0</v>
      </c>
      <c r="AH7" s="40">
        <v>0</v>
      </c>
      <c r="AI7" s="40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K11"/>
  <sheetViews>
    <sheetView workbookViewId="0">
      <pane xSplit="1" ySplit="1" topLeftCell="M2" activePane="bottomRight" state="frozen"/>
      <selection activeCell="M41" sqref="M41"/>
      <selection pane="topRight" activeCell="M41" sqref="M41"/>
      <selection pane="bottomLeft" activeCell="M41" sqref="M41"/>
      <selection pane="bottomRight" activeCell="B2" sqref="B2:AI11"/>
    </sheetView>
  </sheetViews>
  <sheetFormatPr defaultRowHeight="14.5" x14ac:dyDescent="0.35"/>
  <cols>
    <col min="1" max="1" width="29.81640625" customWidth="1"/>
    <col min="2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40">
        <f>'OR comm calcs'!L25</f>
        <v>3272853753379.9927</v>
      </c>
      <c r="C2" s="40">
        <f>'OR comm calcs'!M25</f>
        <v>3186482495043.8574</v>
      </c>
      <c r="D2" s="40">
        <f>'OR comm calcs'!N25</f>
        <v>3175371857603.1304</v>
      </c>
      <c r="E2" s="40">
        <f>'OR comm calcs'!O25</f>
        <v>3155553618925.7285</v>
      </c>
      <c r="F2" s="40">
        <f>'OR comm calcs'!P25</f>
        <v>3129588551514.5659</v>
      </c>
      <c r="G2" s="40">
        <f>'OR comm calcs'!Q25</f>
        <v>3100006856620.6753</v>
      </c>
      <c r="H2" s="40">
        <f>'OR comm calcs'!R25</f>
        <v>3070312231640.1494</v>
      </c>
      <c r="I2" s="40">
        <f>'OR comm calcs'!S25</f>
        <v>3042185214590.8569</v>
      </c>
      <c r="J2" s="40">
        <f>'OR comm calcs'!T25</f>
        <v>3032362316379.7783</v>
      </c>
      <c r="K2" s="40">
        <f>'OR comm calcs'!U25</f>
        <v>3024839726245.5537</v>
      </c>
      <c r="L2" s="40">
        <f>'OR comm calcs'!V25</f>
        <v>3019480929566.4233</v>
      </c>
      <c r="M2" s="40">
        <f>'OR comm calcs'!W25</f>
        <v>3016073530470.374</v>
      </c>
      <c r="N2" s="40">
        <f>'OR comm calcs'!X25</f>
        <v>3014421881913.1348</v>
      </c>
      <c r="O2" s="40">
        <f>'OR comm calcs'!Y25</f>
        <v>3014484887967.666</v>
      </c>
      <c r="P2" s="40">
        <f>'OR comm calcs'!Z25</f>
        <v>3016230049247.4272</v>
      </c>
      <c r="Q2" s="40">
        <f>'OR comm calcs'!AA25</f>
        <v>3019712521665.2617</v>
      </c>
      <c r="R2" s="40">
        <f>'OR comm calcs'!AB25</f>
        <v>3025059839788.6924</v>
      </c>
      <c r="S2" s="40">
        <f>'OR comm calcs'!AC25</f>
        <v>3032430976593.4839</v>
      </c>
      <c r="T2" s="40">
        <f>'OR comm calcs'!AD25</f>
        <v>3041984106229.9878</v>
      </c>
      <c r="U2" s="40">
        <f>'OR comm calcs'!AE25</f>
        <v>3053830502722.8267</v>
      </c>
      <c r="V2" s="40">
        <f>'OR comm calcs'!AF25</f>
        <v>3068019242895.5898</v>
      </c>
      <c r="W2" s="40">
        <f>'OR comm calcs'!AG25</f>
        <v>3084517482925.1841</v>
      </c>
      <c r="X2" s="40">
        <f>'OR comm calcs'!AH25</f>
        <v>3103219968246.335</v>
      </c>
      <c r="Y2" s="40">
        <f>'OR comm calcs'!AI25</f>
        <v>3123956974383.8066</v>
      </c>
      <c r="Z2" s="40">
        <f>'OR comm calcs'!AJ25</f>
        <v>3146517500510.4849</v>
      </c>
      <c r="AA2" s="40">
        <f>'OR comm calcs'!AK25</f>
        <v>3170670394699.8691</v>
      </c>
      <c r="AB2" s="40">
        <f>'OR comm calcs'!AL25</f>
        <v>3196184661644.6782</v>
      </c>
      <c r="AC2" s="40">
        <f>'OR comm calcs'!AM25</f>
        <v>3222843106975.936</v>
      </c>
      <c r="AD2" s="40">
        <f>'OR comm calcs'!AN25</f>
        <v>3250454289595.8428</v>
      </c>
      <c r="AE2" s="40">
        <f>'OR comm calcs'!AO25</f>
        <v>3278852704576.1709</v>
      </c>
      <c r="AF2" s="40">
        <f>'OR comm calcs'!AP25</f>
        <v>3307900328020.4512</v>
      </c>
      <c r="AG2" s="40">
        <f>'OR comm calcs'!AQ25</f>
        <v>3337480496957.6392</v>
      </c>
      <c r="AH2" s="40">
        <f>'OR comm calcs'!AR25</f>
        <v>3367498396917.8135</v>
      </c>
      <c r="AI2" s="40">
        <f>'OR comm calcs'!AS25</f>
        <v>3397875065264.5254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40">
        <f>'OR comm calcs'!L27</f>
        <v>7309373382548.6504</v>
      </c>
      <c r="C4" s="9">
        <f>INDEX('AEO Table 5'!$C$45:$AK$45,MATCH(C$1,'AEO Table 5'!$C$1:$AK$1,0))*10^15</f>
        <v>28694000000000</v>
      </c>
      <c r="D4" s="9">
        <f>INDEX('AEO Table 5'!$C$45:$AK$45,MATCH(D$1,'AEO Table 5'!$C$1:$AK$1,0))*10^15</f>
        <v>22376000000000</v>
      </c>
      <c r="E4" s="9">
        <f>INDEX('AEO Table 5'!$C$45:$AK$45,MATCH(E$1,'AEO Table 5'!$C$1:$AK$1,0))*10^15</f>
        <v>26132000000000</v>
      </c>
      <c r="F4" s="9">
        <f>INDEX('AEO Table 5'!$C$45:$AK$45,MATCH(F$1,'AEO Table 5'!$C$1:$AK$1,0))*10^15</f>
        <v>25778000000000</v>
      </c>
      <c r="G4" s="9">
        <f>INDEX('AEO Table 5'!$C$45:$AK$45,MATCH(G$1,'AEO Table 5'!$C$1:$AK$1,0))*10^15</f>
        <v>25391000000000</v>
      </c>
      <c r="H4" s="9">
        <f>INDEX('AEO Table 5'!$C$45:$AK$45,MATCH(H$1,'AEO Table 5'!$C$1:$AK$1,0))*10^15</f>
        <v>24972000000000</v>
      </c>
      <c r="I4" s="9">
        <f>INDEX('AEO Table 5'!$C$45:$AK$45,MATCH(I$1,'AEO Table 5'!$C$1:$AK$1,0))*10^15</f>
        <v>24527000000000</v>
      </c>
      <c r="J4" s="9">
        <f>INDEX('AEO Table 5'!$C$45:$AK$45,MATCH(J$1,'AEO Table 5'!$C$1:$AK$1,0))*10^15</f>
        <v>24128000000000</v>
      </c>
      <c r="K4" s="9">
        <f>INDEX('AEO Table 5'!$C$45:$AK$45,MATCH(K$1,'AEO Table 5'!$C$1:$AK$1,0))*10^15</f>
        <v>23821000000000</v>
      </c>
      <c r="L4" s="9">
        <f>INDEX('AEO Table 5'!$C$45:$AK$45,MATCH(L$1,'AEO Table 5'!$C$1:$AK$1,0))*10^15</f>
        <v>23575000000000</v>
      </c>
      <c r="M4" s="9">
        <f>INDEX('AEO Table 5'!$C$45:$AK$45,MATCH(M$1,'AEO Table 5'!$C$1:$AK$1,0))*10^15</f>
        <v>23367000000000</v>
      </c>
      <c r="N4" s="9">
        <f>INDEX('AEO Table 5'!$C$45:$AK$45,MATCH(N$1,'AEO Table 5'!$C$1:$AK$1,0))*10^15</f>
        <v>23144000000000</v>
      </c>
      <c r="O4" s="9">
        <f>INDEX('AEO Table 5'!$C$45:$AK$45,MATCH(O$1,'AEO Table 5'!$C$1:$AK$1,0))*10^15</f>
        <v>22948000000000</v>
      </c>
      <c r="P4" s="9">
        <f>INDEX('AEO Table 5'!$C$45:$AK$45,MATCH(P$1,'AEO Table 5'!$C$1:$AK$1,0))*10^15</f>
        <v>22785000000000</v>
      </c>
      <c r="Q4" s="9">
        <f>INDEX('AEO Table 5'!$C$45:$AK$45,MATCH(Q$1,'AEO Table 5'!$C$1:$AK$1,0))*10^15</f>
        <v>22613000000000</v>
      </c>
      <c r="R4" s="9">
        <f>INDEX('AEO Table 5'!$C$45:$AK$45,MATCH(R$1,'AEO Table 5'!$C$1:$AK$1,0))*10^15</f>
        <v>22450000000000</v>
      </c>
      <c r="S4" s="9">
        <f>INDEX('AEO Table 5'!$C$45:$AK$45,MATCH(S$1,'AEO Table 5'!$C$1:$AK$1,0))*10^15</f>
        <v>22307000000000</v>
      </c>
      <c r="T4" s="9">
        <f>INDEX('AEO Table 5'!$C$45:$AK$45,MATCH(T$1,'AEO Table 5'!$C$1:$AK$1,0))*10^15</f>
        <v>22169000000000</v>
      </c>
      <c r="U4" s="9">
        <f>INDEX('AEO Table 5'!$C$45:$AK$45,MATCH(U$1,'AEO Table 5'!$C$1:$AK$1,0))*10^15</f>
        <v>22044000000000</v>
      </c>
      <c r="V4" s="9">
        <f>INDEX('AEO Table 5'!$C$45:$AK$45,MATCH(V$1,'AEO Table 5'!$C$1:$AK$1,0))*10^15</f>
        <v>21926000000000</v>
      </c>
      <c r="W4" s="9">
        <f>INDEX('AEO Table 5'!$C$45:$AK$45,MATCH(W$1,'AEO Table 5'!$C$1:$AK$1,0))*10^15</f>
        <v>21816000000000</v>
      </c>
      <c r="X4" s="9">
        <f>INDEX('AEO Table 5'!$C$45:$AK$45,MATCH(X$1,'AEO Table 5'!$C$1:$AK$1,0))*10^15</f>
        <v>21729000000000</v>
      </c>
      <c r="Y4" s="9">
        <f>INDEX('AEO Table 5'!$C$45:$AK$45,MATCH(Y$1,'AEO Table 5'!$C$1:$AK$1,0))*10^15</f>
        <v>21651000000000</v>
      </c>
      <c r="Z4" s="9">
        <f>INDEX('AEO Table 5'!$C$45:$AK$45,MATCH(Z$1,'AEO Table 5'!$C$1:$AK$1,0))*10^15</f>
        <v>21575000000000</v>
      </c>
      <c r="AA4" s="9">
        <f>INDEX('AEO Table 5'!$C$45:$AK$45,MATCH(AA$1,'AEO Table 5'!$C$1:$AK$1,0))*10^15</f>
        <v>21507000000000</v>
      </c>
      <c r="AB4" s="9">
        <f>INDEX('AEO Table 5'!$C$45:$AK$45,MATCH(AB$1,'AEO Table 5'!$C$1:$AK$1,0))*10^15</f>
        <v>21443000000000</v>
      </c>
      <c r="AC4" s="9">
        <f>INDEX('AEO Table 5'!$C$45:$AK$45,MATCH(AC$1,'AEO Table 5'!$C$1:$AK$1,0))*10^15</f>
        <v>21377000000000</v>
      </c>
      <c r="AD4" s="9">
        <f>INDEX('AEO Table 5'!$C$45:$AK$45,MATCH(AD$1,'AEO Table 5'!$C$1:$AK$1,0))*10^15</f>
        <v>21318000000000</v>
      </c>
      <c r="AE4" s="9">
        <f>INDEX('AEO Table 5'!$C$45:$AK$45,MATCH(AE$1,'AEO Table 5'!$C$1:$AK$1,0))*10^15</f>
        <v>21277000000000</v>
      </c>
      <c r="AF4" s="9">
        <f>INDEX('AEO Table 5'!$C$45:$AK$45,MATCH(AF$1,'AEO Table 5'!$C$1:$AK$1,0))*10^15</f>
        <v>21232000000000</v>
      </c>
      <c r="AG4" s="9">
        <f>INDEX('AEO Table 5'!$C$45:$AK$45,MATCH(AG$1,'AEO Table 5'!$C$1:$AK$1,0))*10^15</f>
        <v>21198000000000</v>
      </c>
      <c r="AH4" s="9">
        <f>INDEX('AEO Table 5'!$C$45:$AK$45,MATCH(AH$1,'AEO Table 5'!$C$1:$AK$1,0))*10^15</f>
        <v>21158000000000</v>
      </c>
      <c r="AI4" s="9">
        <f>INDEX('AEO Table 5'!$C$45:$AK$45,MATCH(AI$1,'AEO Table 5'!$C$1:$AK$1,0))*10^15</f>
        <v>21123000000000</v>
      </c>
    </row>
    <row r="5" spans="1:37" x14ac:dyDescent="0.35">
      <c r="A5" s="1" t="s">
        <v>111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K11"/>
  <sheetViews>
    <sheetView workbookViewId="0">
      <pane xSplit="1" ySplit="1" topLeftCell="M2" activePane="bottomRight" state="frozen"/>
      <selection activeCell="M41" sqref="M41"/>
      <selection pane="topRight" activeCell="M41" sqref="M41"/>
      <selection pane="bottomLeft" activeCell="M41" sqref="M41"/>
      <selection pane="bottomRight" activeCell="B2" sqref="B2:AI11"/>
    </sheetView>
  </sheetViews>
  <sheetFormatPr defaultRowHeight="14.5" x14ac:dyDescent="0.35"/>
  <cols>
    <col min="1" max="1" width="29.81640625" customWidth="1"/>
    <col min="2" max="35" width="9.54296875" bestFit="1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9">
        <f>'OR comm calcs'!L33</f>
        <v>6292000000000</v>
      </c>
      <c r="C2" s="9">
        <f>'OR comm calcs'!M33</f>
        <v>6270000000000</v>
      </c>
      <c r="D2" s="9">
        <f>'OR comm calcs'!N33</f>
        <v>6209905343814.7559</v>
      </c>
      <c r="E2" s="9">
        <f>'OR comm calcs'!O33</f>
        <v>6143578558614.0039</v>
      </c>
      <c r="F2" s="9">
        <f>'OR comm calcs'!P33</f>
        <v>6072286036241.6309</v>
      </c>
      <c r="G2" s="9">
        <f>'OR comm calcs'!Q33</f>
        <v>5986996669859.4004</v>
      </c>
      <c r="H2" s="9">
        <f>'OR comm calcs'!R33</f>
        <v>5877322850413.7803</v>
      </c>
      <c r="I2" s="9">
        <f>'OR comm calcs'!S33</f>
        <v>5732151238231.8789</v>
      </c>
      <c r="J2" s="9">
        <f>'OR comm calcs'!T33</f>
        <v>5544540823131.3789</v>
      </c>
      <c r="K2" s="9">
        <f>'OR comm calcs'!U33</f>
        <v>5312215629894.7451</v>
      </c>
      <c r="L2" s="9">
        <f>'OR comm calcs'!V33</f>
        <v>5039350840668.999</v>
      </c>
      <c r="M2" s="9">
        <f>'OR comm calcs'!W33</f>
        <v>4736488058516.4502</v>
      </c>
      <c r="N2" s="9">
        <f>'OR comm calcs'!X33</f>
        <v>4418774003983.0664</v>
      </c>
      <c r="O2" s="9">
        <f>'OR comm calcs'!Y33</f>
        <v>4102858823619.4785</v>
      </c>
      <c r="P2" s="9">
        <f>'OR comm calcs'!Z33</f>
        <v>3811356142374.2783</v>
      </c>
      <c r="Q2" s="9">
        <f>'OR comm calcs'!AA33</f>
        <v>3552498627072.0698</v>
      </c>
      <c r="R2" s="9">
        <f>'OR comm calcs'!AB33</f>
        <v>3330327519531.791</v>
      </c>
      <c r="S2" s="9">
        <f>'OR comm calcs'!AC33</f>
        <v>3145354635325.1265</v>
      </c>
      <c r="T2" s="9">
        <f>'OR comm calcs'!AD33</f>
        <v>2995689806531.3882</v>
      </c>
      <c r="U2" s="9">
        <f>'OR comm calcs'!AE33</f>
        <v>2878074499528.8359</v>
      </c>
      <c r="V2" s="9">
        <f>'OR comm calcs'!AF33</f>
        <v>2788630065737.1943</v>
      </c>
      <c r="W2" s="9">
        <f>'OR comm calcs'!AG33</f>
        <v>2723349305662.9717</v>
      </c>
      <c r="X2" s="9">
        <f>'OR comm calcs'!AH33</f>
        <v>2678370481362.6221</v>
      </c>
      <c r="Y2" s="9">
        <f>'OR comm calcs'!AI33</f>
        <v>2650120318236.5098</v>
      </c>
      <c r="Z2" s="9">
        <f>'OR comm calcs'!AJ33</f>
        <v>2635381651158.251</v>
      </c>
      <c r="AA2" s="9">
        <f>'OR comm calcs'!AK33</f>
        <v>2631329393691.3296</v>
      </c>
      <c r="AB2" s="9">
        <f>'OR comm calcs'!AL33</f>
        <v>2635542344833.1064</v>
      </c>
      <c r="AC2" s="9">
        <f>'OR comm calcs'!AM33</f>
        <v>2645998999924.7822</v>
      </c>
      <c r="AD2" s="9">
        <f>'OR comm calcs'!AN33</f>
        <v>2661060807435.0972</v>
      </c>
      <c r="AE2" s="9">
        <f>'OR comm calcs'!AO33</f>
        <v>2679443062337.1704</v>
      </c>
      <c r="AF2" s="9">
        <f>'OR comm calcs'!AP33</f>
        <v>2700162854975.3735</v>
      </c>
      <c r="AG2" s="9">
        <f>'OR comm calcs'!AQ33</f>
        <v>2722497383710.4629</v>
      </c>
      <c r="AH2" s="9">
        <f>'OR comm calcs'!AR33</f>
        <v>2745925774771.9375</v>
      </c>
      <c r="AI2" s="9">
        <f>'OR comm calcs'!AS33</f>
        <v>2770083886834.6963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f t="shared" ref="Z3:AI7" si="0">TREND($P3:$Y3,$P$1:$Y$1,Z$1)</f>
        <v>0</v>
      </c>
      <c r="AA3" s="9">
        <f t="shared" si="0"/>
        <v>0</v>
      </c>
      <c r="AB3" s="9">
        <f t="shared" si="0"/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</row>
    <row r="4" spans="1:37" x14ac:dyDescent="0.35">
      <c r="A4" s="1" t="s">
        <v>110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f t="shared" si="0"/>
        <v>0</v>
      </c>
      <c r="AA4" s="9">
        <f t="shared" si="0"/>
        <v>0</v>
      </c>
      <c r="AB4" s="9">
        <f t="shared" si="0"/>
        <v>0</v>
      </c>
      <c r="AC4" s="9">
        <f t="shared" si="0"/>
        <v>0</v>
      </c>
      <c r="AD4" s="9">
        <f t="shared" si="0"/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</row>
    <row r="5" spans="1:37" x14ac:dyDescent="0.35">
      <c r="A5" s="1" t="s">
        <v>111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f t="shared" si="0"/>
        <v>0</v>
      </c>
      <c r="AA6" s="9">
        <f t="shared" si="0"/>
        <v>0</v>
      </c>
      <c r="AB6" s="9">
        <f t="shared" si="0"/>
        <v>0</v>
      </c>
      <c r="AC6" s="9">
        <f t="shared" si="0"/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f t="shared" si="0"/>
        <v>0</v>
      </c>
      <c r="AA7" s="9">
        <f t="shared" si="0"/>
        <v>0</v>
      </c>
      <c r="AB7" s="9">
        <f t="shared" si="0"/>
        <v>0</v>
      </c>
      <c r="AC7" s="9">
        <f t="shared" si="0"/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AK11"/>
  <sheetViews>
    <sheetView workbookViewId="0">
      <pane xSplit="1" ySplit="1" topLeftCell="N2" activePane="bottomRight" state="frozen"/>
      <selection activeCell="M41" sqref="M41"/>
      <selection pane="topRight" activeCell="M41" sqref="M41"/>
      <selection pane="bottomLeft" activeCell="M41" sqref="M41"/>
      <selection pane="bottomRight" activeCell="AI2" sqref="AI2"/>
    </sheetView>
  </sheetViews>
  <sheetFormatPr defaultRowHeight="14.5" x14ac:dyDescent="0.35"/>
  <cols>
    <col min="1" max="1" width="29.81640625" customWidth="1"/>
    <col min="2" max="35" width="9.81640625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9">
        <f>'OR comm calcs'!L58</f>
        <v>11782544812227.242</v>
      </c>
      <c r="C2" s="9">
        <f>SUM(INDEX('AEO Table 5'!$C$38:$AJ$40,0,MATCH(C$1,'AEO Table 5'!$C$1:$AK$1,0)))*10^15</f>
        <v>2249710000000000.3</v>
      </c>
      <c r="D2" s="9">
        <f>SUM(INDEX('AEO Table 5'!$C$38:$AJ$40,0,MATCH(D$1,'AEO Table 5'!$C$1:$AK$1,0)))*10^15</f>
        <v>2286355000000000.5</v>
      </c>
      <c r="E2" s="9">
        <f>SUM(INDEX('AEO Table 5'!$C$38:$AJ$40,0,MATCH(E$1,'AEO Table 5'!$C$1:$AK$1,0)))*10^15</f>
        <v>2320422000000000</v>
      </c>
      <c r="F2" s="9">
        <f>SUM(INDEX('AEO Table 5'!$C$38:$AJ$40,0,MATCH(F$1,'AEO Table 5'!$C$1:$AK$1,0)))*10^15</f>
        <v>2355081000000000</v>
      </c>
      <c r="G2" s="9">
        <f>SUM(INDEX('AEO Table 5'!$C$38:$AJ$40,0,MATCH(G$1,'AEO Table 5'!$C$1:$AK$1,0)))*10^15</f>
        <v>2388351000000000</v>
      </c>
      <c r="H2" s="9">
        <f>SUM(INDEX('AEO Table 5'!$C$38:$AJ$40,0,MATCH(H$1,'AEO Table 5'!$C$1:$AK$1,0)))*10^15</f>
        <v>2416744000000000</v>
      </c>
      <c r="I2" s="9">
        <f>SUM(INDEX('AEO Table 5'!$C$38:$AJ$40,0,MATCH(I$1,'AEO Table 5'!$C$1:$AK$1,0)))*10^15</f>
        <v>2445006000000000</v>
      </c>
      <c r="J2" s="9">
        <f>SUM(INDEX('AEO Table 5'!$C$38:$AJ$40,0,MATCH(J$1,'AEO Table 5'!$C$1:$AK$1,0)))*10^15</f>
        <v>2473606000000000</v>
      </c>
      <c r="K2" s="9">
        <f>SUM(INDEX('AEO Table 5'!$C$38:$AJ$40,0,MATCH(K$1,'AEO Table 5'!$C$1:$AK$1,0)))*10^15</f>
        <v>2501861000000000</v>
      </c>
      <c r="L2" s="9">
        <f>SUM(INDEX('AEO Table 5'!$C$38:$AJ$40,0,MATCH(L$1,'AEO Table 5'!$C$1:$AK$1,0)))*10^15</f>
        <v>2530456999999999.5</v>
      </c>
      <c r="M2" s="9">
        <f>SUM(INDEX('AEO Table 5'!$C$38:$AJ$40,0,MATCH(M$1,'AEO Table 5'!$C$1:$AK$1,0)))*10^15</f>
        <v>2559834999999999.5</v>
      </c>
      <c r="N2" s="9">
        <f>SUM(INDEX('AEO Table 5'!$C$38:$AJ$40,0,MATCH(N$1,'AEO Table 5'!$C$1:$AK$1,0)))*10^15</f>
        <v>2589949000000000</v>
      </c>
      <c r="O2" s="9">
        <f>SUM(INDEX('AEO Table 5'!$C$38:$AJ$40,0,MATCH(O$1,'AEO Table 5'!$C$1:$AK$1,0)))*10^15</f>
        <v>2619251000000000</v>
      </c>
      <c r="P2" s="9">
        <f>SUM(INDEX('AEO Table 5'!$C$38:$AJ$40,0,MATCH(P$1,'AEO Table 5'!$C$1:$AK$1,0)))*10^15</f>
        <v>2649230000000000</v>
      </c>
      <c r="Q2" s="9">
        <f>SUM(INDEX('AEO Table 5'!$C$38:$AJ$40,0,MATCH(Q$1,'AEO Table 5'!$C$1:$AK$1,0)))*10^15</f>
        <v>2679858000000000.5</v>
      </c>
      <c r="R2" s="9">
        <f>SUM(INDEX('AEO Table 5'!$C$38:$AJ$40,0,MATCH(R$1,'AEO Table 5'!$C$1:$AK$1,0)))*10^15</f>
        <v>2710067999999999.5</v>
      </c>
      <c r="S2" s="9">
        <f>SUM(INDEX('AEO Table 5'!$C$38:$AJ$40,0,MATCH(S$1,'AEO Table 5'!$C$1:$AK$1,0)))*10^15</f>
        <v>2740571000000000</v>
      </c>
      <c r="T2" s="9">
        <f>SUM(INDEX('AEO Table 5'!$C$38:$AJ$40,0,MATCH(T$1,'AEO Table 5'!$C$1:$AK$1,0)))*10^15</f>
        <v>2771768000000000</v>
      </c>
      <c r="U2" s="9">
        <f>SUM(INDEX('AEO Table 5'!$C$38:$AJ$40,0,MATCH(U$1,'AEO Table 5'!$C$1:$AK$1,0)))*10^15</f>
        <v>2803282000000000.5</v>
      </c>
      <c r="V2" s="9">
        <f>SUM(INDEX('AEO Table 5'!$C$38:$AJ$40,0,MATCH(V$1,'AEO Table 5'!$C$1:$AK$1,0)))*10^15</f>
        <v>2835136000000000</v>
      </c>
      <c r="W2" s="9">
        <f>SUM(INDEX('AEO Table 5'!$C$38:$AJ$40,0,MATCH(W$1,'AEO Table 5'!$C$1:$AK$1,0)))*10^15</f>
        <v>2868117000000000</v>
      </c>
      <c r="X2" s="9">
        <f>SUM(INDEX('AEO Table 5'!$C$38:$AJ$40,0,MATCH(X$1,'AEO Table 5'!$C$1:$AK$1,0)))*10^15</f>
        <v>2902046000000000.5</v>
      </c>
      <c r="Y2" s="9">
        <f>SUM(INDEX('AEO Table 5'!$C$38:$AJ$40,0,MATCH(Y$1,'AEO Table 5'!$C$1:$AK$1,0)))*10^15</f>
        <v>2938296000000000</v>
      </c>
      <c r="Z2" s="9">
        <f>SUM(INDEX('AEO Table 5'!$C$38:$AJ$40,0,MATCH(Z$1,'AEO Table 5'!$C$1:$AK$1,0)))*10^15</f>
        <v>2975752000000000</v>
      </c>
      <c r="AA2" s="9">
        <f>SUM(INDEX('AEO Table 5'!$C$38:$AJ$40,0,MATCH(AA$1,'AEO Table 5'!$C$1:$AK$1,0)))*10^15</f>
        <v>3014222000000000</v>
      </c>
      <c r="AB2" s="9">
        <f>SUM(INDEX('AEO Table 5'!$C$38:$AJ$40,0,MATCH(AB$1,'AEO Table 5'!$C$1:$AK$1,0)))*10^15</f>
        <v>3055256000000000</v>
      </c>
      <c r="AC2" s="9">
        <f>SUM(INDEX('AEO Table 5'!$C$38:$AJ$40,0,MATCH(AC$1,'AEO Table 5'!$C$1:$AK$1,0)))*10^15</f>
        <v>3097508000000000</v>
      </c>
      <c r="AD2" s="9">
        <f>SUM(INDEX('AEO Table 5'!$C$38:$AJ$40,0,MATCH(AD$1,'AEO Table 5'!$C$1:$AK$1,0)))*10^15</f>
        <v>3142048000000000</v>
      </c>
      <c r="AE2" s="9">
        <f>SUM(INDEX('AEO Table 5'!$C$38:$AJ$40,0,MATCH(AE$1,'AEO Table 5'!$C$1:$AK$1,0)))*10^15</f>
        <v>3188812000000000.5</v>
      </c>
      <c r="AF2" s="9">
        <f>SUM(INDEX('AEO Table 5'!$C$38:$AJ$40,0,MATCH(AF$1,'AEO Table 5'!$C$1:$AK$1,0)))*10^15</f>
        <v>3238625000000000</v>
      </c>
      <c r="AG2" s="9">
        <f>SUM(INDEX('AEO Table 5'!$C$38:$AJ$40,0,MATCH(AG$1,'AEO Table 5'!$C$1:$AK$1,0)))*10^15</f>
        <v>3290269000000000.5</v>
      </c>
      <c r="AH2" s="9">
        <f>SUM(INDEX('AEO Table 5'!$C$38:$AJ$40,0,MATCH(AH$1,'AEO Table 5'!$C$1:$AK$1,0)))*10^15</f>
        <v>3344926000000000</v>
      </c>
      <c r="AI2" s="9">
        <f>SUM(INDEX('AEO Table 5'!$C$38:$AJ$40,0,MATCH(AI$1,'AEO Table 5'!$C$1:$AK$1,0)))*10^15</f>
        <v>3402583000000000</v>
      </c>
    </row>
    <row r="3" spans="1:37" x14ac:dyDescent="0.35">
      <c r="A3" s="1" t="s">
        <v>109</v>
      </c>
      <c r="B3" s="9">
        <f>'OR comm calcs'!L59</f>
        <v>0</v>
      </c>
      <c r="C3" s="9">
        <f>'OR comm calcs'!M59</f>
        <v>0</v>
      </c>
      <c r="D3" s="9">
        <f>'OR comm calcs'!N59</f>
        <v>0</v>
      </c>
      <c r="E3" s="9">
        <f>'OR comm calcs'!O59</f>
        <v>0</v>
      </c>
      <c r="F3" s="9">
        <f>'OR comm calcs'!P59</f>
        <v>0</v>
      </c>
      <c r="G3" s="9">
        <f>'OR comm calcs'!Q59</f>
        <v>0</v>
      </c>
      <c r="H3" s="9">
        <f>'OR comm calcs'!R59</f>
        <v>0</v>
      </c>
      <c r="I3" s="9">
        <f>'OR comm calcs'!S59</f>
        <v>0</v>
      </c>
      <c r="J3" s="9">
        <f>'OR comm calcs'!T59</f>
        <v>0</v>
      </c>
      <c r="K3" s="9">
        <f>'OR comm calcs'!U59</f>
        <v>0</v>
      </c>
      <c r="L3" s="9">
        <f>'OR comm calcs'!V59</f>
        <v>0</v>
      </c>
      <c r="M3" s="9">
        <f>'OR comm calcs'!W59</f>
        <v>0</v>
      </c>
      <c r="N3" s="9">
        <f>'OR comm calcs'!X59</f>
        <v>0</v>
      </c>
      <c r="O3" s="9">
        <f>'OR comm calcs'!Y59</f>
        <v>0</v>
      </c>
      <c r="P3" s="9">
        <f>'OR comm calcs'!Z59</f>
        <v>0</v>
      </c>
      <c r="Q3" s="9">
        <f>'OR comm calcs'!AA59</f>
        <v>0</v>
      </c>
      <c r="R3" s="9">
        <f>'OR comm calcs'!AB59</f>
        <v>0</v>
      </c>
      <c r="S3" s="9">
        <f>'OR comm calcs'!AC59</f>
        <v>0</v>
      </c>
      <c r="T3" s="9">
        <f>'OR comm calcs'!AD59</f>
        <v>0</v>
      </c>
      <c r="U3" s="9">
        <f>'OR comm calcs'!AE59</f>
        <v>0</v>
      </c>
      <c r="V3" s="9">
        <f>'OR comm calcs'!AF59</f>
        <v>0</v>
      </c>
      <c r="W3" s="9">
        <f>'OR comm calcs'!AG59</f>
        <v>0</v>
      </c>
      <c r="X3" s="9">
        <f>'OR comm calcs'!AH59</f>
        <v>0</v>
      </c>
      <c r="Y3" s="9">
        <f>'OR comm calcs'!AI59</f>
        <v>0</v>
      </c>
      <c r="Z3" s="9">
        <f>'OR comm calcs'!AJ59</f>
        <v>0</v>
      </c>
      <c r="AA3" s="9">
        <f>'OR comm calcs'!AK59</f>
        <v>0</v>
      </c>
      <c r="AB3" s="9">
        <f>'OR comm calcs'!AL59</f>
        <v>0</v>
      </c>
      <c r="AC3" s="9">
        <f>'OR comm calcs'!AM59</f>
        <v>0</v>
      </c>
      <c r="AD3" s="9">
        <f>'OR comm calcs'!AN59</f>
        <v>0</v>
      </c>
      <c r="AE3" s="9">
        <f>'OR comm calcs'!AO59</f>
        <v>0</v>
      </c>
      <c r="AF3" s="9">
        <f>'OR comm calcs'!AP59</f>
        <v>0</v>
      </c>
      <c r="AG3" s="9">
        <f>'OR comm calcs'!AQ59</f>
        <v>0</v>
      </c>
      <c r="AH3" s="9">
        <f>'OR comm calcs'!AR59</f>
        <v>0</v>
      </c>
      <c r="AI3" s="9">
        <f>'OR comm calcs'!AS59</f>
        <v>0</v>
      </c>
    </row>
    <row r="4" spans="1:37" x14ac:dyDescent="0.35">
      <c r="A4" s="1" t="s">
        <v>110</v>
      </c>
      <c r="B4" s="9">
        <f>'OR comm calcs'!L60</f>
        <v>3629002724522.5552</v>
      </c>
      <c r="C4" s="9">
        <f>'OR comm calcs'!M60</f>
        <v>3533232624346.6538</v>
      </c>
      <c r="D4" s="9">
        <f>'OR comm calcs'!N60</f>
        <v>3545986140532.4072</v>
      </c>
      <c r="E4" s="9">
        <f>'OR comm calcs'!O60</f>
        <v>3545098931350.0581</v>
      </c>
      <c r="F4" s="9">
        <f>'OR comm calcs'!P60</f>
        <v>3558015811537.9028</v>
      </c>
      <c r="G4" s="9">
        <f>'OR comm calcs'!Q60</f>
        <v>3558256875229.1108</v>
      </c>
      <c r="H4" s="9">
        <f>'OR comm calcs'!R60</f>
        <v>3553132307868.1782</v>
      </c>
      <c r="I4" s="9">
        <f>'OR comm calcs'!S60</f>
        <v>3548417666946.8838</v>
      </c>
      <c r="J4" s="9">
        <f>'OR comm calcs'!T60</f>
        <v>3537501419080.1929</v>
      </c>
      <c r="K4" s="9">
        <f>'OR comm calcs'!U60</f>
        <v>3525652119173.0313</v>
      </c>
      <c r="L4" s="9">
        <f>'OR comm calcs'!V60</f>
        <v>3512878429942.4868</v>
      </c>
      <c r="M4" s="9">
        <f>'OR comm calcs'!W60</f>
        <v>3499189033890.3428</v>
      </c>
      <c r="N4" s="9">
        <f>'OR comm calcs'!X60</f>
        <v>3484592633302.4272</v>
      </c>
      <c r="O4" s="9">
        <f>'OR comm calcs'!Y60</f>
        <v>3469097950249.9126</v>
      </c>
      <c r="P4" s="9">
        <f>'OR comm calcs'!Z60</f>
        <v>3556029384686.0337</v>
      </c>
      <c r="Q4" s="9">
        <f>'OR comm calcs'!AA60</f>
        <v>3639134269102.0244</v>
      </c>
      <c r="R4" s="9">
        <f>'OR comm calcs'!AB60</f>
        <v>3719229886119.0957</v>
      </c>
      <c r="S4" s="9">
        <f>'OR comm calcs'!AC60</f>
        <v>3795526551593.1489</v>
      </c>
      <c r="T4" s="9">
        <f>'OR comm calcs'!AD60</f>
        <v>3868821556026.439</v>
      </c>
      <c r="U4" s="9">
        <f>'OR comm calcs'!AE60</f>
        <v>3938345286531.9556</v>
      </c>
      <c r="V4" s="9">
        <f>'OR comm calcs'!AF60</f>
        <v>4004875041492.5605</v>
      </c>
      <c r="W4" s="9">
        <f>'OR comm calcs'!AG60</f>
        <v>4068032978383.9624</v>
      </c>
      <c r="X4" s="9">
        <f>'OR comm calcs'!AH60</f>
        <v>4127461306154.48</v>
      </c>
      <c r="Y4" s="9">
        <f>'OR comm calcs'!AI60</f>
        <v>4183907335007.998</v>
      </c>
      <c r="Z4" s="9">
        <f>'OR comm calcs'!AJ60</f>
        <v>4236651630201.0938</v>
      </c>
      <c r="AA4" s="9">
        <f>'OR comm calcs'!AK60</f>
        <v>4286421509818.48</v>
      </c>
      <c r="AB4" s="9">
        <f>'OR comm calcs'!AL60</f>
        <v>4332517610374.0381</v>
      </c>
      <c r="AC4" s="9">
        <f>'OR comm calcs'!AM60</f>
        <v>4375647257833.3071</v>
      </c>
      <c r="AD4" s="9">
        <f>'OR comm calcs'!AN60</f>
        <v>4415467803617.5742</v>
      </c>
      <c r="AE4" s="9">
        <f>'OR comm calcs'!AO60</f>
        <v>4451656650622.0381</v>
      </c>
      <c r="AF4" s="9">
        <f>'OR comm calcs'!AP60</f>
        <v>4484891136632.6064</v>
      </c>
      <c r="AG4" s="9">
        <f>'OR comm calcs'!AQ60</f>
        <v>4514522076306.9678</v>
      </c>
      <c r="AH4" s="9">
        <f>'OR comm calcs'!AR60</f>
        <v>4541206815312.293</v>
      </c>
      <c r="AI4" s="9">
        <f>'OR comm calcs'!AS60</f>
        <v>4564316239563.1396</v>
      </c>
    </row>
    <row r="5" spans="1:37" x14ac:dyDescent="0.35">
      <c r="A5" s="1" t="s">
        <v>111</v>
      </c>
      <c r="B5" s="9">
        <f>'OR comm calcs'!L61</f>
        <v>503452463250.203</v>
      </c>
      <c r="C5" s="9">
        <f>'OR comm calcs'!M61</f>
        <v>490166253098.45398</v>
      </c>
      <c r="D5" s="9">
        <f>'OR comm calcs'!N61</f>
        <v>490166253098.45398</v>
      </c>
      <c r="E5" s="9">
        <f>'OR comm calcs'!O61</f>
        <v>490166253098.45398</v>
      </c>
      <c r="F5" s="9">
        <f>'OR comm calcs'!P61</f>
        <v>490166253098.45398</v>
      </c>
      <c r="G5" s="9">
        <f>'OR comm calcs'!Q61</f>
        <v>490166253098.45398</v>
      </c>
      <c r="H5" s="9">
        <f>'OR comm calcs'!R61</f>
        <v>490166253098.45398</v>
      </c>
      <c r="I5" s="9">
        <f>'OR comm calcs'!S61</f>
        <v>490166253098.45398</v>
      </c>
      <c r="J5" s="9">
        <f>'OR comm calcs'!T61</f>
        <v>490166253098.45398</v>
      </c>
      <c r="K5" s="9">
        <f>'OR comm calcs'!U61</f>
        <v>490166253098.45398</v>
      </c>
      <c r="L5" s="9">
        <f>'OR comm calcs'!V61</f>
        <v>490166253098.45398</v>
      </c>
      <c r="M5" s="9">
        <f>'OR comm calcs'!W61</f>
        <v>490166253098.45398</v>
      </c>
      <c r="N5" s="9">
        <f>'OR comm calcs'!X61</f>
        <v>490166253098.45398</v>
      </c>
      <c r="O5" s="9">
        <f>'OR comm calcs'!Y61</f>
        <v>490166253098.45398</v>
      </c>
      <c r="P5" s="9">
        <f>'OR comm calcs'!Z61</f>
        <v>490166253098.45398</v>
      </c>
      <c r="Q5" s="9">
        <f>'OR comm calcs'!AA61</f>
        <v>490166253098.45398</v>
      </c>
      <c r="R5" s="9">
        <f>'OR comm calcs'!AB61</f>
        <v>490166253098.45398</v>
      </c>
      <c r="S5" s="9">
        <f>'OR comm calcs'!AC61</f>
        <v>490166253098.45398</v>
      </c>
      <c r="T5" s="9">
        <f>'OR comm calcs'!AD61</f>
        <v>490166253098.45398</v>
      </c>
      <c r="U5" s="9">
        <f>'OR comm calcs'!AE61</f>
        <v>490166253098.45398</v>
      </c>
      <c r="V5" s="9">
        <f>'OR comm calcs'!AF61</f>
        <v>490166253098.45398</v>
      </c>
      <c r="W5" s="9">
        <f>'OR comm calcs'!AG61</f>
        <v>490166253098.45398</v>
      </c>
      <c r="X5" s="9">
        <f>'OR comm calcs'!AH61</f>
        <v>490166253098.45398</v>
      </c>
      <c r="Y5" s="9">
        <f>'OR comm calcs'!AI61</f>
        <v>490166253098.45398</v>
      </c>
      <c r="Z5" s="9">
        <f>'OR comm calcs'!AJ61</f>
        <v>490166253098.45398</v>
      </c>
      <c r="AA5" s="9">
        <f>'OR comm calcs'!AK61</f>
        <v>490166253098.45398</v>
      </c>
      <c r="AB5" s="9">
        <f>'OR comm calcs'!AL61</f>
        <v>490166253098.45398</v>
      </c>
      <c r="AC5" s="9">
        <f>'OR comm calcs'!AM61</f>
        <v>490166253098.45398</v>
      </c>
      <c r="AD5" s="9">
        <f>'OR comm calcs'!AN61</f>
        <v>490166253098.45398</v>
      </c>
      <c r="AE5" s="9">
        <f>'OR comm calcs'!AO61</f>
        <v>490166253098.45398</v>
      </c>
      <c r="AF5" s="9">
        <f>'OR comm calcs'!AP61</f>
        <v>490166253098.45398</v>
      </c>
      <c r="AG5" s="9">
        <f>'OR comm calcs'!AQ61</f>
        <v>490166253098.45398</v>
      </c>
      <c r="AH5" s="9">
        <f>'OR comm calcs'!AR61</f>
        <v>490166253098.45398</v>
      </c>
      <c r="AI5" s="9">
        <f>'OR comm calcs'!AS61</f>
        <v>490166253098.45398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AK11"/>
  <sheetViews>
    <sheetView workbookViewId="0">
      <pane xSplit="1" ySplit="1" topLeftCell="N2" activePane="bottomRight" state="frozen"/>
      <selection activeCell="M41" sqref="M41"/>
      <selection pane="topRight" activeCell="M41" sqref="M41"/>
      <selection pane="bottomLeft" activeCell="M41" sqref="M41"/>
      <selection pane="bottomRight" activeCell="B2" sqref="B2:AI11"/>
    </sheetView>
  </sheetViews>
  <sheetFormatPr defaultRowHeight="14.5" x14ac:dyDescent="0.35"/>
  <cols>
    <col min="1" max="1" width="29.81640625" customWidth="1"/>
    <col min="2" max="35" width="10.1796875" customWidth="1"/>
  </cols>
  <sheetData>
    <row r="1" spans="1:37" x14ac:dyDescent="0.35">
      <c r="A1" s="1" t="s">
        <v>107</v>
      </c>
      <c r="B1" s="1">
        <v>2017</v>
      </c>
      <c r="C1" s="1">
        <v>2018</v>
      </c>
      <c r="D1" s="1">
        <v>2019</v>
      </c>
      <c r="E1" s="1">
        <v>2020</v>
      </c>
      <c r="F1" s="1">
        <v>2021</v>
      </c>
      <c r="G1" s="1">
        <v>2022</v>
      </c>
      <c r="H1" s="1">
        <v>2023</v>
      </c>
      <c r="I1" s="1">
        <v>2024</v>
      </c>
      <c r="J1" s="1">
        <v>2025</v>
      </c>
      <c r="K1" s="1">
        <v>2026</v>
      </c>
      <c r="L1" s="1">
        <v>2027</v>
      </c>
      <c r="M1" s="1">
        <v>2028</v>
      </c>
      <c r="N1" s="1">
        <v>2029</v>
      </c>
      <c r="O1" s="1">
        <v>2030</v>
      </c>
      <c r="P1" s="1">
        <v>2031</v>
      </c>
      <c r="Q1" s="1">
        <v>2032</v>
      </c>
      <c r="R1" s="1">
        <v>2033</v>
      </c>
      <c r="S1" s="1">
        <v>2034</v>
      </c>
      <c r="T1" s="1">
        <v>2035</v>
      </c>
      <c r="U1" s="1">
        <v>2036</v>
      </c>
      <c r="V1" s="1">
        <v>2037</v>
      </c>
      <c r="W1" s="1">
        <v>2038</v>
      </c>
      <c r="X1" s="1">
        <v>2039</v>
      </c>
      <c r="Y1" s="1">
        <v>2040</v>
      </c>
      <c r="Z1" s="1">
        <v>2041</v>
      </c>
      <c r="AA1" s="1">
        <v>2042</v>
      </c>
      <c r="AB1" s="1">
        <v>2043</v>
      </c>
      <c r="AC1" s="1">
        <v>2044</v>
      </c>
      <c r="AD1" s="1">
        <v>2045</v>
      </c>
      <c r="AE1" s="1">
        <v>2046</v>
      </c>
      <c r="AF1" s="1">
        <v>2047</v>
      </c>
      <c r="AG1" s="1">
        <v>2048</v>
      </c>
      <c r="AH1" s="1">
        <v>2049</v>
      </c>
      <c r="AI1" s="1">
        <v>2050</v>
      </c>
      <c r="AJ1" s="1"/>
      <c r="AK1" s="1"/>
    </row>
    <row r="2" spans="1:37" x14ac:dyDescent="0.35">
      <c r="A2" s="1" t="s">
        <v>108</v>
      </c>
      <c r="B2" s="9">
        <f>'OR comm calcs'!L45</f>
        <v>19491923042691.465</v>
      </c>
      <c r="C2" s="9">
        <f>'OR comm calcs'!M45</f>
        <v>18977527335627.035</v>
      </c>
      <c r="D2" s="9">
        <f>'OR comm calcs'!N45</f>
        <v>19091738403383.238</v>
      </c>
      <c r="E2" s="9">
        <f>'OR comm calcs'!O45</f>
        <v>19130574747526.488</v>
      </c>
      <c r="F2" s="9">
        <f>'OR comm calcs'!P45</f>
        <v>19098372705490.602</v>
      </c>
      <c r="G2" s="9">
        <f>'OR comm calcs'!Q45</f>
        <v>19013665040170.094</v>
      </c>
      <c r="H2" s="9">
        <f>'OR comm calcs'!R45</f>
        <v>18904503505852.344</v>
      </c>
      <c r="I2" s="9">
        <f>'OR comm calcs'!S45</f>
        <v>18785925034533.066</v>
      </c>
      <c r="J2" s="9">
        <f>'OR comm calcs'!T45</f>
        <v>18678698366867.227</v>
      </c>
      <c r="K2" s="9">
        <f>'OR comm calcs'!U45</f>
        <v>18571852007366.777</v>
      </c>
      <c r="L2" s="9">
        <f>'OR comm calcs'!V45</f>
        <v>18467167658026.695</v>
      </c>
      <c r="M2" s="9">
        <f>'OR comm calcs'!W45</f>
        <v>18367775423044.719</v>
      </c>
      <c r="N2" s="9">
        <f>'OR comm calcs'!X45</f>
        <v>18278386820269.848</v>
      </c>
      <c r="O2" s="9">
        <f>'OR comm calcs'!Y45</f>
        <v>18204093685368.086</v>
      </c>
      <c r="P2" s="9">
        <f>'OR comm calcs'!Z45</f>
        <v>18148064373074.469</v>
      </c>
      <c r="Q2" s="9">
        <f>'OR comm calcs'!AA45</f>
        <v>18112284548407.742</v>
      </c>
      <c r="R2" s="9">
        <f>'OR comm calcs'!AB45</f>
        <v>18096849108668.23</v>
      </c>
      <c r="S2" s="9">
        <f>'OR comm calcs'!AC45</f>
        <v>18100444495777.75</v>
      </c>
      <c r="T2" s="9">
        <f>'OR comm calcs'!AD45</f>
        <v>18120970530594.184</v>
      </c>
      <c r="U2" s="9">
        <f>'OR comm calcs'!AE45</f>
        <v>18156034513203.23</v>
      </c>
      <c r="V2" s="9">
        <f>'OR comm calcs'!AF45</f>
        <v>18203365372340.633</v>
      </c>
      <c r="W2" s="9">
        <f>'OR comm calcs'!AG45</f>
        <v>18261038067349.715</v>
      </c>
      <c r="X2" s="9">
        <f>'OR comm calcs'!AH45</f>
        <v>18327506876353.117</v>
      </c>
      <c r="Y2" s="9">
        <f>'OR comm calcs'!AI45</f>
        <v>18401614704014.336</v>
      </c>
      <c r="Z2" s="9">
        <f>'OR comm calcs'!AJ45</f>
        <v>18485717376485.316</v>
      </c>
      <c r="AA2" s="9">
        <f>'OR comm calcs'!AK45</f>
        <v>18579001513805.426</v>
      </c>
      <c r="AB2" s="9">
        <f>'OR comm calcs'!AL45</f>
        <v>18680729510853.41</v>
      </c>
      <c r="AC2" s="9">
        <f>'OR comm calcs'!AM45</f>
        <v>18790223180358.543</v>
      </c>
      <c r="AD2" s="9">
        <f>'OR comm calcs'!AN45</f>
        <v>18906767894747.852</v>
      </c>
      <c r="AE2" s="9">
        <f>'OR comm calcs'!AO45</f>
        <v>19029691057739.082</v>
      </c>
      <c r="AF2" s="9">
        <f>'OR comm calcs'!AP45</f>
        <v>19158320446708.133</v>
      </c>
      <c r="AG2" s="9">
        <f>'OR comm calcs'!AQ45</f>
        <v>19292032301055.125</v>
      </c>
      <c r="AH2" s="9">
        <f>'OR comm calcs'!AR45</f>
        <v>19430269326649.73</v>
      </c>
      <c r="AI2" s="9">
        <f>'OR comm calcs'!AS45</f>
        <v>19572578234823.473</v>
      </c>
    </row>
    <row r="3" spans="1:37" x14ac:dyDescent="0.35">
      <c r="A3" s="1" t="s">
        <v>109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7" x14ac:dyDescent="0.35">
      <c r="A4" s="1" t="s">
        <v>110</v>
      </c>
      <c r="B4" s="9">
        <f>'OR comm calcs'!L47</f>
        <v>23830140266627.848</v>
      </c>
      <c r="C4" s="9">
        <f>'OR comm calcs'!M47</f>
        <v>23201258148375.648</v>
      </c>
      <c r="D4" s="9">
        <f>'OR comm calcs'!N47</f>
        <v>24616242914443</v>
      </c>
      <c r="E4" s="9">
        <f>'OR comm calcs'!O47</f>
        <v>25334965335302.75</v>
      </c>
      <c r="F4" s="9">
        <f>'OR comm calcs'!P47</f>
        <v>25728016659210.25</v>
      </c>
      <c r="G4" s="9">
        <f>'OR comm calcs'!Q47</f>
        <v>26794870252674</v>
      </c>
      <c r="H4" s="9">
        <f>'OR comm calcs'!R47</f>
        <v>27350757125057.5</v>
      </c>
      <c r="I4" s="9">
        <f>'OR comm calcs'!S47</f>
        <v>28080709583743.25</v>
      </c>
      <c r="J4" s="9">
        <f>'OR comm calcs'!T47</f>
        <v>28892079816667</v>
      </c>
      <c r="K4" s="9">
        <f>'OR comm calcs'!U47</f>
        <v>29534999482201.75</v>
      </c>
      <c r="L4" s="9">
        <f>'OR comm calcs'!V47</f>
        <v>30305660828006.5</v>
      </c>
      <c r="M4" s="9">
        <f>'OR comm calcs'!W47</f>
        <v>31032805777235.5</v>
      </c>
      <c r="N4" s="9">
        <f>'OR comm calcs'!X47</f>
        <v>31739596282905.25</v>
      </c>
      <c r="O4" s="9">
        <f>'OR comm calcs'!Y47</f>
        <v>32488499430422.25</v>
      </c>
      <c r="P4" s="9">
        <f>'OR comm calcs'!Z47</f>
        <v>33205467157871.75</v>
      </c>
      <c r="Q4" s="9">
        <f>'OR comm calcs'!AA47</f>
        <v>33933313984465.25</v>
      </c>
      <c r="R4" s="9">
        <f>'OR comm calcs'!AB47</f>
        <v>34666249421948.25</v>
      </c>
      <c r="S4" s="9">
        <f>'OR comm calcs'!AC47</f>
        <v>35388656698969.75</v>
      </c>
      <c r="T4" s="9">
        <f>'OR comm calcs'!AD47</f>
        <v>36119047831008</v>
      </c>
      <c r="U4" s="9">
        <f>'OR comm calcs'!AE47</f>
        <v>36846719188260.25</v>
      </c>
      <c r="V4" s="9">
        <f>'OR comm calcs'!AF47</f>
        <v>37573118392790</v>
      </c>
      <c r="W4" s="9">
        <f>'OR comm calcs'!AG47</f>
        <v>38302149637435.25</v>
      </c>
      <c r="X4" s="9">
        <f>'OR comm calcs'!AH47</f>
        <v>39029184918326.5</v>
      </c>
      <c r="Y4" s="9">
        <f>'OR comm calcs'!AI47</f>
        <v>39756900142914</v>
      </c>
      <c r="Z4" s="9">
        <f>'OR comm calcs'!AJ47</f>
        <v>40484933405682.25</v>
      </c>
      <c r="AA4" s="9">
        <f>'OR comm calcs'!AK47</f>
        <v>41212308658421.75</v>
      </c>
      <c r="AB4" s="9">
        <f>'OR comm calcs'!AL47</f>
        <v>41940182902099.5</v>
      </c>
      <c r="AC4" s="9">
        <f>'OR comm calcs'!AM47</f>
        <v>42667887159853.25</v>
      </c>
      <c r="AD4" s="9">
        <f>'OR comm calcs'!AN47</f>
        <v>43395511908062</v>
      </c>
      <c r="AE4" s="9">
        <f>'OR comm calcs'!AO47</f>
        <v>44123301158777.75</v>
      </c>
      <c r="AF4" s="9">
        <f>'OR comm calcs'!AP47</f>
        <v>44850965661759</v>
      </c>
      <c r="AG4" s="9">
        <f>'OR comm calcs'!AQ47</f>
        <v>45578672661221.25</v>
      </c>
      <c r="AH4" s="9">
        <f>'OR comm calcs'!AR47</f>
        <v>46306399538069.75</v>
      </c>
      <c r="AI4" s="9">
        <f>'OR comm calcs'!AS47</f>
        <v>47034085289291.75</v>
      </c>
    </row>
    <row r="5" spans="1:37" x14ac:dyDescent="0.35">
      <c r="A5" s="1" t="s">
        <v>111</v>
      </c>
      <c r="B5" s="9">
        <f>'OR comm calcs'!L48</f>
        <v>178936690680.68924</v>
      </c>
      <c r="C5" s="9">
        <f>'OR comm calcs'!M48</f>
        <v>174214515997.31573</v>
      </c>
      <c r="D5" s="9">
        <f>'OR comm calcs'!N48</f>
        <v>184839409034.90625</v>
      </c>
      <c r="E5" s="9">
        <f>'OR comm calcs'!O48</f>
        <v>184839409034.90625</v>
      </c>
      <c r="F5" s="9">
        <f>'OR comm calcs'!P48</f>
        <v>184839409034.90625</v>
      </c>
      <c r="G5" s="9">
        <f>'OR comm calcs'!Q48</f>
        <v>184839409034.90625</v>
      </c>
      <c r="H5" s="9">
        <f>'OR comm calcs'!R48</f>
        <v>184839409034.90625</v>
      </c>
      <c r="I5" s="9">
        <f>'OR comm calcs'!S48</f>
        <v>184839409034.90625</v>
      </c>
      <c r="J5" s="9">
        <f>'OR comm calcs'!T48</f>
        <v>184839409034.90625</v>
      </c>
      <c r="K5" s="9">
        <f>'OR comm calcs'!U48</f>
        <v>184839409034.90625</v>
      </c>
      <c r="L5" s="9">
        <f>'OR comm calcs'!V48</f>
        <v>184839409034.90625</v>
      </c>
      <c r="M5" s="9">
        <f>'OR comm calcs'!W48</f>
        <v>184839409034.90625</v>
      </c>
      <c r="N5" s="9">
        <f>'OR comm calcs'!X48</f>
        <v>184839409034.90625</v>
      </c>
      <c r="O5" s="9">
        <f>'OR comm calcs'!Y48</f>
        <v>184839409034.90625</v>
      </c>
      <c r="P5" s="9">
        <f>'OR comm calcs'!Z48</f>
        <v>184839409034.90625</v>
      </c>
      <c r="Q5" s="9">
        <f>'OR comm calcs'!AA48</f>
        <v>184839409034.90625</v>
      </c>
      <c r="R5" s="9">
        <f>'OR comm calcs'!AB48</f>
        <v>184839409034.90625</v>
      </c>
      <c r="S5" s="9">
        <f>'OR comm calcs'!AC48</f>
        <v>184839409034.90625</v>
      </c>
      <c r="T5" s="9">
        <f>'OR comm calcs'!AD48</f>
        <v>184839409034.90625</v>
      </c>
      <c r="U5" s="9">
        <f>'OR comm calcs'!AE48</f>
        <v>184839409034.90625</v>
      </c>
      <c r="V5" s="9">
        <f>'OR comm calcs'!AF48</f>
        <v>184839409034.90625</v>
      </c>
      <c r="W5" s="9">
        <f>'OR comm calcs'!AG48</f>
        <v>184839409034.90625</v>
      </c>
      <c r="X5" s="9">
        <f>'OR comm calcs'!AH48</f>
        <v>184839409034.90625</v>
      </c>
      <c r="Y5" s="9">
        <f>'OR comm calcs'!AI48</f>
        <v>184839409034.90625</v>
      </c>
      <c r="Z5" s="9">
        <f>'OR comm calcs'!AJ48</f>
        <v>184839409034.90625</v>
      </c>
      <c r="AA5" s="9">
        <f>'OR comm calcs'!AK48</f>
        <v>184839409034.90625</v>
      </c>
      <c r="AB5" s="9">
        <f>'OR comm calcs'!AL48</f>
        <v>184839409034.90625</v>
      </c>
      <c r="AC5" s="9">
        <f>'OR comm calcs'!AM48</f>
        <v>184839409034.90625</v>
      </c>
      <c r="AD5" s="9">
        <f>'OR comm calcs'!AN48</f>
        <v>184839409034.90625</v>
      </c>
      <c r="AE5" s="9">
        <f>'OR comm calcs'!AO48</f>
        <v>184839409034.90625</v>
      </c>
      <c r="AF5" s="9">
        <f>'OR comm calcs'!AP48</f>
        <v>184839409034.90625</v>
      </c>
      <c r="AG5" s="9">
        <f>'OR comm calcs'!AQ48</f>
        <v>184839409034.90625</v>
      </c>
      <c r="AH5" s="9">
        <f>'OR comm calcs'!AR48</f>
        <v>184839409034.90625</v>
      </c>
      <c r="AI5" s="9">
        <f>'OR comm calcs'!AS48</f>
        <v>184839409034.90625</v>
      </c>
    </row>
    <row r="6" spans="1:37" x14ac:dyDescent="0.35">
      <c r="A6" s="1" t="s">
        <v>113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</row>
    <row r="7" spans="1:37" x14ac:dyDescent="0.35">
      <c r="A7" s="1" t="s">
        <v>156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7" x14ac:dyDescent="0.35">
      <c r="A8" s="1" t="s">
        <v>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7" x14ac:dyDescent="0.35">
      <c r="A9" s="1" t="s">
        <v>371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7" x14ac:dyDescent="0.35">
      <c r="A10" s="1" t="s">
        <v>372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7" x14ac:dyDescent="0.35">
      <c r="A11" s="1" t="s">
        <v>373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About</vt:lpstr>
      <vt:lpstr>AEO Table 4</vt:lpstr>
      <vt:lpstr>AEO Table 5</vt:lpstr>
      <vt:lpstr>District Heat</vt:lpstr>
      <vt:lpstr>OR H2</vt:lpstr>
      <vt:lpstr>OR res calcs</vt:lpstr>
      <vt:lpstr>US res heating&amp;cooling</vt:lpstr>
      <vt:lpstr>US res appliances&amp;other</vt:lpstr>
      <vt:lpstr>OR comm calcs</vt:lpstr>
      <vt:lpstr>US comm appliances&amp;other</vt:lpstr>
      <vt:lpstr>US comm heating&amp;cooling</vt:lpstr>
      <vt:lpstr>CA res growth rates</vt:lpstr>
      <vt:lpstr>CA comm growth rates</vt:lpstr>
      <vt:lpstr>BCEU-urban-residential-heating</vt:lpstr>
      <vt:lpstr>BCEU-urban-residential-cooling</vt:lpstr>
      <vt:lpstr>BCEU-urban-residential-lighting</vt:lpstr>
      <vt:lpstr>BCEU-urban-residential-appl</vt:lpstr>
      <vt:lpstr>BCEU-urban-residential-other</vt:lpstr>
      <vt:lpstr>BCEU-rural-residential-heating</vt:lpstr>
      <vt:lpstr>BCEU-rural-residential-cooling</vt:lpstr>
      <vt:lpstr>BCEU-rural-residential-lighting</vt:lpstr>
      <vt:lpstr>BCEU-rural-residential-appl</vt:lpstr>
      <vt:lpstr>BCEU-rural-residential-other</vt:lpstr>
      <vt:lpstr>BCEU-commercial-heating</vt:lpstr>
      <vt:lpstr>BCEU-commercial-cooling</vt:lpstr>
      <vt:lpstr>BCEU-commercial-lighting</vt:lpstr>
      <vt:lpstr>BCEU-commercial-other</vt:lpstr>
      <vt:lpstr>BCEU-commercial-appl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Katelyn</cp:lastModifiedBy>
  <dcterms:created xsi:type="dcterms:W3CDTF">2014-04-18T00:48:59Z</dcterms:created>
  <dcterms:modified xsi:type="dcterms:W3CDTF">2020-07-10T15:16:21Z</dcterms:modified>
</cp:coreProperties>
</file>