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onah\Documents\EPS Model\Test\.USE THIS TO TEST\InputData\elec\DRCo\"/>
    </mc:Choice>
  </mc:AlternateContent>
  <xr:revisionPtr revIDLastSave="0" documentId="13_ncr:1_{1E6FEB4A-F996-4E6E-AADA-78AE0E452999}" xr6:coauthVersionLast="45" xr6:coauthVersionMax="45" xr10:uidLastSave="{00000000-0000-0000-0000-000000000000}"/>
  <bookViews>
    <workbookView xWindow="2340" yWindow="2340" windowWidth="13560" windowHeight="13575" xr2:uid="{00000000-000D-0000-FFFF-FFFF00000000}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Response_States'!$A$3:$AN$8</definedName>
    <definedName name="_xlnm.Print_Titles" localSheetId="1">'Demand Response_States'!$1:$3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6" l="1"/>
  <c r="B4" i="5" l="1"/>
  <c r="B3" i="5"/>
  <c r="B2" i="5"/>
  <c r="C7" i="6"/>
  <c r="B10" i="5" l="1"/>
  <c r="B7" i="5"/>
  <c r="B6" i="5"/>
  <c r="B8" i="5"/>
  <c r="B9" i="5"/>
  <c r="C9" i="6"/>
  <c r="C8" i="6"/>
  <c r="C16" i="6"/>
  <c r="C17" i="6" l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B4" i="7" l="1"/>
  <c r="B3" i="7" l="1"/>
  <c r="B8" i="6" a="1"/>
  <c r="B8" i="6" s="1"/>
  <c r="B9" i="6" a="1"/>
  <c r="B9" i="6" s="1"/>
  <c r="B7" i="6" a="1"/>
  <c r="B7" i="6" s="1"/>
  <c r="B16" i="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<sst xmlns="http://schemas.openxmlformats.org/spreadsheetml/2006/main" count="198" uniqueCount="91">
  <si>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</si>
  <si>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</si>
  <si>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</si>
  <si>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</si>
  <si>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</si>
  <si>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</si>
  <si>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</si>
  <si>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</si>
  <si>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</si>
  <si>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</si>
  <si>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</si>
  <si>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</si>
  <si>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</si>
  <si>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</si>
  <si>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</si>
  <si>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</si>
  <si>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</si>
  <si>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</si>
  <si>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</si>
  <si>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</si>
  <si>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</si>
  <si>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</si>
  <si>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.</t>
  </si>
  <si>
    <t>Idaho Power Co</t>
  </si>
  <si>
    <t>OR</t>
  </si>
  <si>
    <t>City of Milton-Freewater- (OR)</t>
  </si>
  <si>
    <t>PacifiCorp</t>
  </si>
  <si>
    <t>Portland General Electric Co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</si>
  <si>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</si>
  <si>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</si>
  <si>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</si>
  <si>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</si>
  <si>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</si>
  <si>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</si>
  <si>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</si>
  <si>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</si>
  <si>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</si>
  <si>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</si>
  <si>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</si>
  <si>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</si>
  <si>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</si>
  <si>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</si>
  <si>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</si>
  <si>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</si>
  <si>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</si>
  <si>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</si>
  <si>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</si>
  <si>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</si>
  <si>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</si>
  <si>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</si>
  <si>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</si>
  <si>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</si>
  <si>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</si>
  <si>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</si>
  <si>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</si>
  <si>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</si>
  <si>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</si>
  <si>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</si>
  <si>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</si>
  <si>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</si>
  <si>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</si>
  <si>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</si>
  <si>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</si>
  <si>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Cost ($/MW)</t>
  </si>
  <si>
    <t>% of DR (dimensionless)</t>
  </si>
  <si>
    <t>BA Code</t>
  </si>
  <si>
    <t>BPAT</t>
  </si>
  <si>
    <t>IPCO</t>
  </si>
  <si>
    <t>Midstate Electric Coop, Inc</t>
  </si>
  <si>
    <t>PACW</t>
  </si>
  <si>
    <t>PGE</t>
  </si>
  <si>
    <t>Form 861 with data from 2018</t>
  </si>
  <si>
    <t>Demand_Response_2018.xlsx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</si>
  <si>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</si>
  <si>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</si>
  <si>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</si>
  <si>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</si>
  <si>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</si>
  <si>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</si>
  <si>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</si>
  <si>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Additional notes for Oregon EPS</t>
  </si>
  <si>
    <t>We have adjusted the U.S. data to only reflect Oregon providers. We have also not</t>
  </si>
  <si>
    <t>adjusted the dollar amounts to be consistent with the 2018$.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</si>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</sst>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2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11" fillId="39" borderId="0" xfId="11" applyNumberFormat="1" applyFill="1" applyBorder="1" applyAlignment="1" applyProtection="1"/>
    <xf numFmtId="0" fontId="0" fillId="0" borderId="0" xfId="0" applyFont="1" applyAlignment="1">
      <alignment horizontal="left"/>
    </xf>
    <xf numFmtId="166" fontId="0" fillId="0" borderId="0" xfId="0" applyNumberFormat="1" applyFont="1" applyFill="1" applyBorder="1" applyAlignment="1"/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5" sqref="A35"/>
    </sheetView>
  </sheetViews>
  <sheetFormatPr defaultRowHeight="15" x14ac:dyDescent="0.25"/>
  <cols>
    <col min="2" max="2" width="49.28515625" customWidth="1"/>
  </cols>
  <sheetData>
    <row r="1" spans="1:2" x14ac:dyDescent="0.25">
      <c r="A1" s="5" t="s">
        <v>73</v>
      </c>
    </row>
    <row r="2" spans="1:2" x14ac:dyDescent="0.25">
      <c r="A2" s="5" t="s">
        <v>74</v>
      </c>
    </row>
    <row r="4" spans="1:2" x14ac:dyDescent="0.25">
      <c r="A4" s="5" t="s">
        <v>33</v>
      </c>
      <c r="B4" t="s">
        <v>34</v>
      </c>
    </row>
    <row r="5" spans="1:2" x14ac:dyDescent="0.25">
      <c r="B5" s="6">
        <v>2020</v>
      </c>
    </row>
    <row r="6" spans="1:2" x14ac:dyDescent="0.25">
      <c r="B6" t="s">
        <v>71</v>
      </c>
    </row>
    <row r="7" spans="1:2" x14ac:dyDescent="0.25">
      <c r="B7" s="7" t="s">
        <v>35</v>
      </c>
    </row>
    <row r="8" spans="1:2" x14ac:dyDescent="0.25">
      <c r="B8" t="s">
        <v>72</v>
      </c>
    </row>
    <row r="10" spans="1:2" x14ac:dyDescent="0.25">
      <c r="A10" s="5" t="s">
        <v>36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62</v>
      </c>
    </row>
    <row r="21" spans="1:1" x14ac:dyDescent="0.25">
      <c r="A21" t="s">
        <v>61</v>
      </c>
    </row>
    <row r="22" spans="1:1" x14ac:dyDescent="0.25">
      <c r="A22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2" spans="1:1" x14ac:dyDescent="0.25">
      <c r="A32" s="5" t="s">
        <v>80</v>
      </c>
    </row>
    <row r="33" spans="1:1" x14ac:dyDescent="0.25">
      <c r="A33" s="6" t="s">
        <v>81</v>
      </c>
    </row>
    <row r="34" spans="1:1" x14ac:dyDescent="0.25">
      <c r="A34" s="36" t="s">
        <v>82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8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9" sqref="A9:AN120"/>
    </sheetView>
  </sheetViews>
  <sheetFormatPr defaultColWidth="9.140625"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0.28515625" style="1" customWidth="1"/>
    <col min="6" max="6" width="10.28515625" style="34" customWidth="1"/>
    <col min="7" max="7" width="13.140625" style="34" customWidth="1"/>
    <col min="8" max="8" width="10.28515625" style="34" customWidth="1"/>
    <col min="9" max="9" width="14.85546875" style="34" customWidth="1"/>
    <col min="10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39" width="13.7109375" style="1" bestFit="1" customWidth="1"/>
    <col min="40" max="40" width="15.42578125" style="1" bestFit="1" customWidth="1"/>
    <col min="41" max="16384" width="9.140625" style="1"/>
  </cols>
  <sheetData>
    <row r="1" spans="1:40" ht="30" customHeight="1" x14ac:dyDescent="0.25">
      <c r="A1" s="37" t="s">
        <v>0</v>
      </c>
      <c r="B1" s="38"/>
      <c r="C1" s="38"/>
      <c r="D1" s="39"/>
      <c r="E1" s="15"/>
      <c r="F1" s="58" t="s">
        <v>28</v>
      </c>
      <c r="G1" s="59"/>
      <c r="H1" s="59"/>
      <c r="I1" s="59"/>
      <c r="J1" s="40" t="s">
        <v>1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2"/>
      <c r="AD1" s="43" t="s">
        <v>2</v>
      </c>
      <c r="AE1" s="44"/>
      <c r="AF1" s="44"/>
      <c r="AG1" s="44"/>
      <c r="AH1" s="44"/>
      <c r="AI1" s="44"/>
      <c r="AJ1" s="44"/>
      <c r="AK1" s="44"/>
      <c r="AL1" s="44"/>
      <c r="AM1" s="45"/>
      <c r="AN1" s="2" t="s">
        <v>3</v>
      </c>
    </row>
    <row r="2" spans="1:40" ht="14.25" customHeight="1" x14ac:dyDescent="0.25">
      <c r="A2" s="37" t="s">
        <v>4</v>
      </c>
      <c r="B2" s="38"/>
      <c r="C2" s="38"/>
      <c r="D2" s="39"/>
      <c r="E2" s="15"/>
      <c r="F2" s="60"/>
      <c r="G2" s="61"/>
      <c r="H2" s="61"/>
      <c r="I2" s="61"/>
      <c r="J2" s="46" t="s">
        <v>5</v>
      </c>
      <c r="K2" s="47"/>
      <c r="L2" s="47"/>
      <c r="M2" s="47"/>
      <c r="N2" s="48"/>
      <c r="O2" s="49" t="s">
        <v>6</v>
      </c>
      <c r="P2" s="50"/>
      <c r="Q2" s="50"/>
      <c r="R2" s="50"/>
      <c r="S2" s="51"/>
      <c r="T2" s="46" t="s">
        <v>7</v>
      </c>
      <c r="U2" s="47"/>
      <c r="V2" s="47"/>
      <c r="W2" s="47"/>
      <c r="X2" s="48"/>
      <c r="Y2" s="49" t="s">
        <v>8</v>
      </c>
      <c r="Z2" s="50"/>
      <c r="AA2" s="50"/>
      <c r="AB2" s="50"/>
      <c r="AC2" s="51"/>
      <c r="AD2" s="52" t="s">
        <v>9</v>
      </c>
      <c r="AE2" s="53"/>
      <c r="AF2" s="53"/>
      <c r="AG2" s="53"/>
      <c r="AH2" s="54"/>
      <c r="AI2" s="55" t="s">
        <v>10</v>
      </c>
      <c r="AJ2" s="56"/>
      <c r="AK2" s="56"/>
      <c r="AL2" s="56"/>
      <c r="AM2" s="57"/>
      <c r="AN2" s="16" t="s">
        <v>11</v>
      </c>
    </row>
    <row r="3" spans="1:40" ht="60" x14ac:dyDescent="0.2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65</v>
      </c>
      <c r="F3" s="3" t="s">
        <v>29</v>
      </c>
      <c r="G3" s="3" t="s">
        <v>30</v>
      </c>
      <c r="H3" s="3" t="s">
        <v>31</v>
      </c>
      <c r="I3" s="3" t="s">
        <v>32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25">
      <c r="A4" s="31">
        <v>2018</v>
      </c>
      <c r="B4" s="32">
        <v>9191</v>
      </c>
      <c r="C4" s="33" t="s">
        <v>23</v>
      </c>
      <c r="D4" s="33" t="s">
        <v>24</v>
      </c>
      <c r="E4" s="33" t="s">
        <v>67</v>
      </c>
      <c r="F4" s="4">
        <f t="shared" ref="F4:I8" si="0">IFERROR(SUM(AD4,AI4)*10^3/T4,"")</f>
        <v>90000</v>
      </c>
      <c r="G4" s="4">
        <f t="shared" si="0"/>
        <v>26666.666666666668</v>
      </c>
      <c r="H4" s="4">
        <f t="shared" si="0"/>
        <v>20449.438202247191</v>
      </c>
      <c r="I4" s="4" t="str">
        <f t="shared" si="0"/>
        <v/>
      </c>
      <c r="J4" s="24">
        <v>337</v>
      </c>
      <c r="K4" s="24">
        <v>9</v>
      </c>
      <c r="L4" s="24">
        <v>50</v>
      </c>
      <c r="M4" s="24">
        <v>0</v>
      </c>
      <c r="N4" s="24">
        <v>396</v>
      </c>
      <c r="O4" s="25" t="s">
        <v>22</v>
      </c>
      <c r="P4" s="25" t="s">
        <v>22</v>
      </c>
      <c r="Q4" s="25" t="s">
        <v>22</v>
      </c>
      <c r="R4" s="25" t="s">
        <v>22</v>
      </c>
      <c r="S4" s="25" t="s">
        <v>22</v>
      </c>
      <c r="T4" s="26">
        <v>0.4</v>
      </c>
      <c r="U4" s="26">
        <v>2.4</v>
      </c>
      <c r="V4" s="26">
        <v>8.9</v>
      </c>
      <c r="W4" s="26">
        <v>0</v>
      </c>
      <c r="X4" s="26">
        <v>11.6</v>
      </c>
      <c r="Y4" s="27" t="s">
        <v>22</v>
      </c>
      <c r="Z4" s="27" t="s">
        <v>22</v>
      </c>
      <c r="AA4" s="27" t="s">
        <v>22</v>
      </c>
      <c r="AB4" s="27" t="s">
        <v>22</v>
      </c>
      <c r="AC4" s="27" t="s">
        <v>22</v>
      </c>
      <c r="AD4" s="28">
        <v>5</v>
      </c>
      <c r="AE4" s="28">
        <v>61</v>
      </c>
      <c r="AF4" s="28">
        <v>169</v>
      </c>
      <c r="AG4" s="28">
        <v>0</v>
      </c>
      <c r="AH4" s="28">
        <v>235</v>
      </c>
      <c r="AI4" s="29">
        <v>31</v>
      </c>
      <c r="AJ4" s="29">
        <v>3</v>
      </c>
      <c r="AK4" s="29">
        <v>13</v>
      </c>
      <c r="AL4" s="29">
        <v>0</v>
      </c>
      <c r="AM4" s="29">
        <v>47</v>
      </c>
      <c r="AN4" s="30" t="s">
        <v>22</v>
      </c>
    </row>
    <row r="5" spans="1:40" x14ac:dyDescent="0.25">
      <c r="A5" s="31">
        <v>2018</v>
      </c>
      <c r="B5" s="32">
        <v>12439</v>
      </c>
      <c r="C5" s="33" t="s">
        <v>68</v>
      </c>
      <c r="D5" s="33" t="s">
        <v>24</v>
      </c>
      <c r="E5" s="33" t="s">
        <v>66</v>
      </c>
      <c r="F5" s="4">
        <f t="shared" si="0"/>
        <v>8947.3684210526317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225</v>
      </c>
      <c r="K5" s="24" t="s">
        <v>22</v>
      </c>
      <c r="L5" s="24" t="s">
        <v>22</v>
      </c>
      <c r="M5" s="24" t="s">
        <v>22</v>
      </c>
      <c r="N5" s="24">
        <v>225</v>
      </c>
      <c r="O5" s="25" t="s">
        <v>22</v>
      </c>
      <c r="P5" s="25" t="s">
        <v>22</v>
      </c>
      <c r="Q5" s="25" t="s">
        <v>22</v>
      </c>
      <c r="R5" s="25" t="s">
        <v>22</v>
      </c>
      <c r="S5" s="25" t="s">
        <v>22</v>
      </c>
      <c r="T5" s="26">
        <v>3.8</v>
      </c>
      <c r="U5" s="26" t="s">
        <v>22</v>
      </c>
      <c r="V5" s="26" t="s">
        <v>22</v>
      </c>
      <c r="W5" s="26" t="s">
        <v>22</v>
      </c>
      <c r="X5" s="26">
        <v>3.8</v>
      </c>
      <c r="Y5" s="27">
        <v>2.2000000000000002</v>
      </c>
      <c r="Z5" s="27" t="s">
        <v>22</v>
      </c>
      <c r="AA5" s="27" t="s">
        <v>22</v>
      </c>
      <c r="AB5" s="27" t="s">
        <v>22</v>
      </c>
      <c r="AC5" s="27">
        <v>2.2000000000000002</v>
      </c>
      <c r="AD5" s="28">
        <v>9</v>
      </c>
      <c r="AE5" s="28" t="s">
        <v>22</v>
      </c>
      <c r="AF5" s="28" t="s">
        <v>22</v>
      </c>
      <c r="AG5" s="28" t="s">
        <v>22</v>
      </c>
      <c r="AH5" s="28">
        <v>9</v>
      </c>
      <c r="AI5" s="29">
        <v>25</v>
      </c>
      <c r="AJ5" s="29" t="s">
        <v>22</v>
      </c>
      <c r="AK5" s="29" t="s">
        <v>22</v>
      </c>
      <c r="AL5" s="29" t="s">
        <v>22</v>
      </c>
      <c r="AM5" s="29">
        <v>25</v>
      </c>
      <c r="AN5" s="30" t="s">
        <v>22</v>
      </c>
    </row>
    <row r="6" spans="1:40" x14ac:dyDescent="0.25">
      <c r="A6" s="31">
        <v>2018</v>
      </c>
      <c r="B6" s="32">
        <v>12615</v>
      </c>
      <c r="C6" s="33" t="s">
        <v>25</v>
      </c>
      <c r="D6" s="33" t="s">
        <v>24</v>
      </c>
      <c r="E6" s="33" t="s">
        <v>66</v>
      </c>
      <c r="F6" s="4">
        <f t="shared" si="0"/>
        <v>9750</v>
      </c>
      <c r="G6" s="4" t="str">
        <f t="shared" si="0"/>
        <v/>
      </c>
      <c r="H6" s="4" t="str">
        <f t="shared" si="0"/>
        <v/>
      </c>
      <c r="I6" s="4" t="str">
        <f t="shared" si="0"/>
        <v/>
      </c>
      <c r="J6" s="24">
        <v>700</v>
      </c>
      <c r="K6" s="24">
        <v>62</v>
      </c>
      <c r="L6" s="24">
        <v>80</v>
      </c>
      <c r="M6" s="24" t="s">
        <v>22</v>
      </c>
      <c r="N6" s="24">
        <v>842</v>
      </c>
      <c r="O6" s="25">
        <v>147</v>
      </c>
      <c r="P6" s="25">
        <v>12</v>
      </c>
      <c r="Q6" s="25">
        <v>18</v>
      </c>
      <c r="R6" s="25" t="s">
        <v>22</v>
      </c>
      <c r="S6" s="25">
        <v>177</v>
      </c>
      <c r="T6" s="26">
        <v>4</v>
      </c>
      <c r="U6" s="26" t="s">
        <v>22</v>
      </c>
      <c r="V6" s="26" t="s">
        <v>22</v>
      </c>
      <c r="W6" s="26" t="s">
        <v>22</v>
      </c>
      <c r="X6" s="26">
        <v>4</v>
      </c>
      <c r="Y6" s="27">
        <v>3</v>
      </c>
      <c r="Z6" s="27" t="s">
        <v>22</v>
      </c>
      <c r="AA6" s="27" t="s">
        <v>22</v>
      </c>
      <c r="AB6" s="27" t="s">
        <v>22</v>
      </c>
      <c r="AC6" s="27">
        <v>3</v>
      </c>
      <c r="AD6" s="28">
        <v>39</v>
      </c>
      <c r="AE6" s="28">
        <v>3</v>
      </c>
      <c r="AF6" s="28">
        <v>5</v>
      </c>
      <c r="AG6" s="28" t="s">
        <v>22</v>
      </c>
      <c r="AH6" s="28">
        <v>47</v>
      </c>
      <c r="AI6" s="29" t="s">
        <v>22</v>
      </c>
      <c r="AJ6" s="29" t="s">
        <v>22</v>
      </c>
      <c r="AK6" s="29" t="s">
        <v>22</v>
      </c>
      <c r="AL6" s="29" t="s">
        <v>22</v>
      </c>
      <c r="AM6" s="29" t="s">
        <v>22</v>
      </c>
      <c r="AN6" s="30" t="s">
        <v>22</v>
      </c>
    </row>
    <row r="7" spans="1:40" x14ac:dyDescent="0.25">
      <c r="A7" s="31">
        <v>2018</v>
      </c>
      <c r="B7" s="32">
        <v>14354</v>
      </c>
      <c r="C7" s="33" t="s">
        <v>26</v>
      </c>
      <c r="D7" s="33" t="s">
        <v>24</v>
      </c>
      <c r="E7" s="33" t="s">
        <v>69</v>
      </c>
      <c r="F7" s="4" t="str">
        <f t="shared" si="0"/>
        <v/>
      </c>
      <c r="G7" s="4" t="str">
        <f t="shared" si="0"/>
        <v/>
      </c>
      <c r="H7" s="4">
        <f t="shared" si="0"/>
        <v>301666.66666666669</v>
      </c>
      <c r="I7" s="4" t="str">
        <f t="shared" si="0"/>
        <v/>
      </c>
      <c r="J7" s="24">
        <v>0</v>
      </c>
      <c r="K7" s="24">
        <v>0</v>
      </c>
      <c r="L7" s="24">
        <v>3</v>
      </c>
      <c r="M7" s="24">
        <v>0</v>
      </c>
      <c r="N7" s="24">
        <v>3</v>
      </c>
      <c r="O7" s="25" t="s">
        <v>22</v>
      </c>
      <c r="P7" s="25" t="s">
        <v>22</v>
      </c>
      <c r="Q7" s="25" t="s">
        <v>22</v>
      </c>
      <c r="R7" s="25" t="s">
        <v>22</v>
      </c>
      <c r="S7" s="25" t="s">
        <v>22</v>
      </c>
      <c r="T7" s="26">
        <v>0</v>
      </c>
      <c r="U7" s="26">
        <v>0</v>
      </c>
      <c r="V7" s="26">
        <v>0.6</v>
      </c>
      <c r="W7" s="26">
        <v>0</v>
      </c>
      <c r="X7" s="26">
        <v>0.6</v>
      </c>
      <c r="Y7" s="27">
        <v>0</v>
      </c>
      <c r="Z7" s="27">
        <v>0</v>
      </c>
      <c r="AA7" s="27">
        <v>0.5</v>
      </c>
      <c r="AB7" s="27">
        <v>0</v>
      </c>
      <c r="AC7" s="27">
        <v>0.5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9">
        <v>0</v>
      </c>
      <c r="AJ7" s="29">
        <v>0</v>
      </c>
      <c r="AK7" s="29">
        <v>181</v>
      </c>
      <c r="AL7" s="29">
        <v>0</v>
      </c>
      <c r="AM7" s="29">
        <v>181</v>
      </c>
      <c r="AN7" s="30">
        <v>0</v>
      </c>
    </row>
    <row r="8" spans="1:40" x14ac:dyDescent="0.25">
      <c r="A8" s="31">
        <v>2018</v>
      </c>
      <c r="B8" s="32">
        <v>15248</v>
      </c>
      <c r="C8" s="33" t="s">
        <v>27</v>
      </c>
      <c r="D8" s="33" t="s">
        <v>24</v>
      </c>
      <c r="E8" s="33" t="s">
        <v>70</v>
      </c>
      <c r="F8" s="4">
        <f t="shared" si="0"/>
        <v>111951.21951219514</v>
      </c>
      <c r="G8" s="4">
        <f t="shared" si="0"/>
        <v>259937.5</v>
      </c>
      <c r="H8" s="4" t="str">
        <f t="shared" si="0"/>
        <v/>
      </c>
      <c r="I8" s="4" t="str">
        <f t="shared" si="0"/>
        <v/>
      </c>
      <c r="J8" s="24">
        <v>15365</v>
      </c>
      <c r="K8" s="24">
        <v>1850</v>
      </c>
      <c r="L8" s="24" t="s">
        <v>22</v>
      </c>
      <c r="M8" s="24" t="s">
        <v>22</v>
      </c>
      <c r="N8" s="24">
        <v>17215</v>
      </c>
      <c r="O8" s="25" t="s">
        <v>22</v>
      </c>
      <c r="P8" s="25" t="s">
        <v>22</v>
      </c>
      <c r="Q8" s="25" t="s">
        <v>22</v>
      </c>
      <c r="R8" s="25" t="s">
        <v>22</v>
      </c>
      <c r="S8" s="25" t="s">
        <v>22</v>
      </c>
      <c r="T8" s="26">
        <v>8.1999999999999993</v>
      </c>
      <c r="U8" s="26">
        <v>16</v>
      </c>
      <c r="V8" s="26" t="s">
        <v>22</v>
      </c>
      <c r="W8" s="26" t="s">
        <v>22</v>
      </c>
      <c r="X8" s="26">
        <v>24.2</v>
      </c>
      <c r="Y8" s="27">
        <v>8.1999999999999993</v>
      </c>
      <c r="Z8" s="27">
        <v>14.4</v>
      </c>
      <c r="AA8" s="27" t="s">
        <v>22</v>
      </c>
      <c r="AB8" s="27" t="s">
        <v>22</v>
      </c>
      <c r="AC8" s="27">
        <v>22.6</v>
      </c>
      <c r="AD8" s="28">
        <v>351</v>
      </c>
      <c r="AE8" s="28">
        <v>553</v>
      </c>
      <c r="AF8" s="28" t="s">
        <v>22</v>
      </c>
      <c r="AG8" s="28" t="s">
        <v>22</v>
      </c>
      <c r="AH8" s="28">
        <v>904</v>
      </c>
      <c r="AI8" s="29">
        <v>567</v>
      </c>
      <c r="AJ8" s="29">
        <v>3606</v>
      </c>
      <c r="AK8" s="29" t="s">
        <v>22</v>
      </c>
      <c r="AL8" s="29" t="s">
        <v>22</v>
      </c>
      <c r="AM8" s="29">
        <v>4174</v>
      </c>
      <c r="AN8" s="30" t="s">
        <v>22</v>
      </c>
    </row>
  </sheetData>
  <autoFilter ref="A3:AN8" xr:uid="{00000000-0009-0000-0000-000001000000}">
    <sortState xmlns:xlrd2="http://schemas.microsoft.com/office/spreadsheetml/2017/richdata2" ref="A4:AN8">
      <sortCondition ref="D3:D8"/>
    </sortState>
  </autoFilter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8" sqref="B18"/>
    </sheetView>
  </sheetViews>
  <sheetFormatPr defaultRowHeight="15" x14ac:dyDescent="0.25"/>
  <cols>
    <col min="1" max="1" width="24.85546875" customWidth="1"/>
    <col min="2" max="2" width="26.7109375" customWidth="1"/>
    <col min="3" max="3" width="21.140625" customWidth="1"/>
    <col min="4" max="4" width="22" customWidth="1"/>
  </cols>
  <sheetData>
    <row r="1" spans="1:3" s="10" customFormat="1" x14ac:dyDescent="0.25">
      <c r="A1" s="35" t="s">
        <v>79</v>
      </c>
    </row>
    <row r="2" spans="1:3" x14ac:dyDescent="0.25">
      <c r="A2" t="s">
        <v>76</v>
      </c>
      <c r="B2" s="11"/>
      <c r="C2" s="9"/>
    </row>
    <row r="3" spans="1:3" x14ac:dyDescent="0.25">
      <c r="A3" t="s">
        <v>77</v>
      </c>
      <c r="B3" s="11"/>
      <c r="C3" s="9"/>
    </row>
    <row r="4" spans="1:3" x14ac:dyDescent="0.25">
      <c r="A4" t="s">
        <v>78</v>
      </c>
      <c r="B4" s="11"/>
      <c r="C4" s="9"/>
    </row>
    <row r="6" spans="1:3" x14ac:dyDescent="0.25">
      <c r="B6" s="10" t="s">
        <v>75</v>
      </c>
      <c r="C6" s="10" t="s">
        <v>41</v>
      </c>
    </row>
    <row r="7" spans="1:3" x14ac:dyDescent="0.25">
      <c r="A7" t="s">
        <v>38</v>
      </c>
      <c r="B7" s="11" cm="1">
        <f t="array" ref="B7">MEDIAN(IF('Demand Response_States'!F:F&lt;&gt;0,'Demand Response_States'!F:F))</f>
        <v>49875</v>
      </c>
      <c r="C7" s="9">
        <f>SUM('Demand Response_States'!T:T)/SUM('Demand Response_States'!X:X)</f>
        <v>0.37104072398190041</v>
      </c>
    </row>
    <row r="8" spans="1:3" x14ac:dyDescent="0.25">
      <c r="A8" t="s">
        <v>39</v>
      </c>
      <c r="B8" s="11" cm="1">
        <f t="array" ref="B8">MEDIAN(IF('Demand Response_States'!G:G&lt;&gt;0,'Demand Response_States'!G:G))</f>
        <v>143302.08333333334</v>
      </c>
      <c r="C8" s="9">
        <f>SUM('Demand Response_States'!U:U)/SUM('Demand Response_States'!X:X)</f>
        <v>0.41628959276018096</v>
      </c>
    </row>
    <row r="9" spans="1:3" x14ac:dyDescent="0.25">
      <c r="A9" t="s">
        <v>40</v>
      </c>
      <c r="B9" s="11" cm="1">
        <f t="array" ref="B9">MEDIAN(IF('Demand Response_States'!H:H&lt;&gt;0,'Demand Response_States'!H:H))</f>
        <v>161058.05243445694</v>
      </c>
      <c r="C9" s="9">
        <f>SUM('Demand Response_States'!V:V)/SUM('Demand Response_States'!X:X)</f>
        <v>0.21493212669683256</v>
      </c>
    </row>
    <row r="12" spans="1:3" x14ac:dyDescent="0.25">
      <c r="A12" t="s">
        <v>42</v>
      </c>
    </row>
    <row r="13" spans="1:3" x14ac:dyDescent="0.25">
      <c r="A13" t="s">
        <v>43</v>
      </c>
    </row>
    <row r="14" spans="1:3" x14ac:dyDescent="0.25">
      <c r="A14" t="s">
        <v>44</v>
      </c>
    </row>
    <row r="16" spans="1:3" x14ac:dyDescent="0.25">
      <c r="A16" t="s">
        <v>38</v>
      </c>
      <c r="B16" s="11">
        <f>B7</f>
        <v>49875</v>
      </c>
      <c r="C16" s="12">
        <f>C7</f>
        <v>0.37104072398190041</v>
      </c>
    </row>
    <row r="17" spans="1:3" x14ac:dyDescent="0.25">
      <c r="A17" t="s">
        <v>45</v>
      </c>
      <c r="B17" s="11">
        <f>(B8*C8+B9*C9)/SUM(C8:C9)</f>
        <v>149348.02263299905</v>
      </c>
      <c r="C17" s="12">
        <f>SUM(C8:C9)</f>
        <v>0.63122171945701355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10"/>
  <sheetViews>
    <sheetView workbookViewId="0">
      <selection activeCell="A11" sqref="A11"/>
    </sheetView>
  </sheetViews>
  <sheetFormatPr defaultRowHeight="15" x14ac:dyDescent="0.25"/>
  <cols>
    <col min="1" max="1" width="36.42578125" customWidth="1"/>
    <col min="2" max="2" width="9.140625" customWidth="1"/>
  </cols>
  <sheetData>
    <row r="1" spans="1:2" ht="30" x14ac:dyDescent="0.25">
      <c r="B1" s="14" t="s">
        <v>63</v>
      </c>
    </row>
    <row r="2" spans="1:2" x14ac:dyDescent="0.25">
      <c r="A2" t="s">
        <v>37</v>
      </c>
      <c r="B2" s="11">
        <f>Calculations!B17</f>
        <v>149348.02263299905</v>
      </c>
    </row>
    <row r="3" spans="1:2" x14ac:dyDescent="0.25">
      <c r="A3" t="s">
        <v>83</v>
      </c>
      <c r="B3" s="11">
        <f>Calculations!B17</f>
        <v>149348.02263299905</v>
      </c>
    </row>
    <row r="4" spans="1:2" x14ac:dyDescent="0.25">
      <c r="A4" t="s">
        <v>84</v>
      </c>
      <c r="B4" s="11">
        <f>Calculations!B16</f>
        <v>49875</v>
      </c>
    </row>
    <row r="5" spans="1:2" x14ac:dyDescent="0.25">
      <c r="A5" t="s">
        <v>85</v>
      </c>
      <c r="B5">
        <v>0</v>
      </c>
    </row>
    <row r="6" spans="1:2" x14ac:dyDescent="0.25">
      <c r="A6" t="s">
        <v>86</v>
      </c>
      <c r="B6" s="11">
        <f>B$3</f>
        <v>149348.02263299905</v>
      </c>
    </row>
    <row r="7" spans="1:2" x14ac:dyDescent="0.25">
      <c r="A7" t="s">
        <v>87</v>
      </c>
      <c r="B7" s="11">
        <f t="shared" ref="B7:B10" si="0">B$3</f>
        <v>149348.02263299905</v>
      </c>
    </row>
    <row r="8" spans="1:2" x14ac:dyDescent="0.25">
      <c r="A8" t="s">
        <v>88</v>
      </c>
      <c r="B8" s="11">
        <f t="shared" si="0"/>
        <v>149348.02263299905</v>
      </c>
    </row>
    <row r="9" spans="1:2" x14ac:dyDescent="0.25">
      <c r="A9" t="s">
        <v>89</v>
      </c>
      <c r="B9" s="11">
        <f t="shared" si="0"/>
        <v>149348.02263299905</v>
      </c>
    </row>
    <row r="10" spans="1:2" x14ac:dyDescent="0.25">
      <c r="A10" t="s">
        <v>90</v>
      </c>
      <c r="B10" s="11">
        <f t="shared" si="0"/>
        <v>149348.02263299905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10"/>
  <sheetViews>
    <sheetView workbookViewId="0">
      <selection activeCell="A14" sqref="A14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64</v>
      </c>
      <c r="B1" s="8" t="s">
        <v>46</v>
      </c>
    </row>
    <row r="2" spans="1:2" x14ac:dyDescent="0.25">
      <c r="A2" t="s">
        <v>37</v>
      </c>
      <c r="B2">
        <v>0</v>
      </c>
    </row>
    <row r="3" spans="1:2" x14ac:dyDescent="0.25">
      <c r="A3" t="s">
        <v>83</v>
      </c>
      <c r="B3" s="13">
        <f>Calculations!C17</f>
        <v>0.63122171945701355</v>
      </c>
    </row>
    <row r="4" spans="1:2" x14ac:dyDescent="0.25">
      <c r="A4" t="s">
        <v>84</v>
      </c>
      <c r="B4" s="13">
        <f>Calculations!C16</f>
        <v>0.37104072398190041</v>
      </c>
    </row>
    <row r="5" spans="1:2" x14ac:dyDescent="0.25">
      <c r="A5" t="s">
        <v>85</v>
      </c>
      <c r="B5">
        <v>0</v>
      </c>
    </row>
    <row r="6" spans="1:2" x14ac:dyDescent="0.25">
      <c r="A6" t="s">
        <v>86</v>
      </c>
      <c r="B6">
        <v>0</v>
      </c>
    </row>
    <row r="7" spans="1:2" x14ac:dyDescent="0.25">
      <c r="A7" t="s">
        <v>87</v>
      </c>
      <c r="B7">
        <v>0</v>
      </c>
    </row>
    <row r="8" spans="1:2" x14ac:dyDescent="0.25">
      <c r="A8" t="s">
        <v>88</v>
      </c>
      <c r="B8">
        <v>0</v>
      </c>
    </row>
    <row r="9" spans="1:2" x14ac:dyDescent="0.25">
      <c r="A9" t="s">
        <v>89</v>
      </c>
      <c r="B9">
        <v>0</v>
      </c>
    </row>
    <row r="10" spans="1:2" x14ac:dyDescent="0.25">
      <c r="A10" t="s">
        <v>90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Jonah De Lira</cp:lastModifiedBy>
  <dcterms:created xsi:type="dcterms:W3CDTF">2017-11-03T17:50:06Z</dcterms:created>
  <dcterms:modified xsi:type="dcterms:W3CDTF">2020-07-06T18:36:43Z</dcterms:modified>
</cp:coreProperties>
</file>