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elec\MPCbS\"/>
    </mc:Choice>
  </mc:AlternateContent>
  <xr:revisionPtr revIDLastSave="0" documentId="13_ncr:1_{AE419E30-FE92-43BF-952B-7D57603CCBC9}" xr6:coauthVersionLast="45" xr6:coauthVersionMax="45" xr10:uidLastSave="{00000000-0000-0000-0000-000000000000}"/>
  <bookViews>
    <workbookView xWindow="1515" yWindow="1515" windowWidth="13560" windowHeight="13575" xr2:uid="{00000000-000D-0000-FFFF-FFFF00000000}"/>
  </bookViews>
  <sheets>
    <sheet name="About" sheetId="1" r:id="rId1"/>
    <sheet name="MPCbS" sheetId="3" r:id="rId2"/>
    <sheet name="solar PV" sheetId="4" r:id="rId3"/>
    <sheet name="solar thermal" sheetId="5" r:id="rId4"/>
    <sheet name="wind" sheetId="7" r:id="rId5"/>
    <sheet name="bio" sheetId="8" r:id="rId6"/>
    <sheet name="geothermal" sheetId="10" r:id="rId7"/>
    <sheet name="hydro" sheetId="11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3" l="1"/>
  <c r="B15" i="3"/>
  <c r="F16" i="10" l="1"/>
  <c r="D16" i="10"/>
  <c r="H16" i="10" s="1"/>
  <c r="D3" i="8"/>
  <c r="B6" i="3"/>
  <c r="F10" i="7"/>
  <c r="C4" i="7"/>
  <c r="K4" i="5"/>
  <c r="J6" i="4"/>
  <c r="E12" i="4"/>
  <c r="E6" i="4"/>
  <c r="C4" i="11"/>
  <c r="B14" i="3" l="1"/>
  <c r="H3" i="8"/>
  <c r="B9" i="3" s="1"/>
  <c r="B10" i="3"/>
  <c r="B7" i="3"/>
  <c r="B4" i="5"/>
  <c r="B8" i="3" s="1"/>
  <c r="B5" i="3"/>
  <c r="C14" i="10" l="1"/>
  <c r="B14" i="10"/>
  <c r="B13" i="8"/>
  <c r="B14" i="7"/>
  <c r="B3" i="5"/>
  <c r="B14" i="5" s="1"/>
  <c r="B16" i="5" s="1"/>
  <c r="C16" i="4"/>
  <c r="D16" i="4"/>
  <c r="B16" i="4"/>
  <c r="G16" i="4" s="1"/>
  <c r="G17" i="4" s="1"/>
  <c r="B12" i="3" l="1"/>
  <c r="B11" i="3"/>
  <c r="B4" i="3"/>
  <c r="B3" i="3"/>
  <c r="B2" i="3"/>
  <c r="B13" i="3" s="1"/>
</calcChain>
</file>

<file path=xl/sharedStrings.xml><?xml version="1.0" encoding="utf-8"?>
<sst xmlns="http://schemas.openxmlformats.org/spreadsheetml/2006/main" count="158" uniqueCount="94">
  <si>
    <t>Source:</t>
  </si>
  <si>
    <t>National Renewable Energy Laboratory</t>
  </si>
  <si>
    <t>U.S. Renewable Energy Technical Potentials: A GIS-Based Analysis</t>
  </si>
  <si>
    <t>http://www.nrel.gov/docs/fy12osti/51946.pdf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</si>
  <si>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</si>
  <si>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</si>
  <si>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</si>
  <si>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</si>
  <si>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</si>
  <si>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</si>
  <si>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</si>
  <si>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</si>
  <si>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</si>
  <si>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</si>
  <si>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</si>
  <si>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</si>
  <si>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</si>
  <si>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</si>
  <si>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</si>
  <si>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</si>
  <si>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</si>
  <si>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</si>
  <si>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</si>
  <si>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</si>
  <si>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WECC</t>
  </si>
  <si>
    <t>Az</t>
  </si>
  <si>
    <t>CA</t>
  </si>
  <si>
    <t>GW</t>
  </si>
  <si>
    <t>CO</t>
  </si>
  <si>
    <t>ID</t>
  </si>
  <si>
    <t>roof PV</t>
  </si>
  <si>
    <t>MON</t>
  </si>
  <si>
    <t>NV</t>
  </si>
  <si>
    <t>NM</t>
  </si>
  <si>
    <t>OR</t>
  </si>
  <si>
    <t>UT</t>
  </si>
  <si>
    <t>WA</t>
  </si>
  <si>
    <t>WY</t>
  </si>
  <si>
    <t>urban utility scale</t>
  </si>
  <si>
    <t>rural utility scale</t>
  </si>
  <si>
    <t>subtotal</t>
  </si>
  <si>
    <t>total</t>
  </si>
  <si>
    <t>MW</t>
  </si>
  <si>
    <t>concentrating solar power</t>
  </si>
  <si>
    <t>total in MW</t>
  </si>
  <si>
    <t>For most values that are listed as &lt;1, use zero, but for larger producers based on megawatts (highlighted as light green in Figure 8), use 1.</t>
  </si>
  <si>
    <t>hydrothermal</t>
  </si>
  <si>
    <t>Hydropower supplement (See worksheet for details)</t>
  </si>
  <si>
    <t>https://nhaap.ornl.gov/sites/default/files/ORNL_NSD_FY14_Final_Report.pdf</t>
  </si>
  <si>
    <t>Kao, S.-C., R. A. McManamay, K. M. Stewart, N. M. Samu, B. Hadjerioua, S. T. DeNeale, D. Yeasmin, M. F. K. Pasha, A. A. Oubeidillah, and B. T. Smith (2014), New Stream-reach Development: A Comprehensive Assessment of Hydropower Energy Potential in the United States, GPO DOE/EE-1063, Wind and Water Power Program, Department of Energy, Washington, DC.</t>
  </si>
  <si>
    <t>additional capacity available</t>
  </si>
  <si>
    <t>=</t>
  </si>
  <si>
    <t>Notes</t>
  </si>
  <si>
    <t>For resources not believed to be bounded, arbitrarily high numbers are entered (9000000000000).</t>
  </si>
  <si>
    <t>subtract existing:</t>
  </si>
  <si>
    <t>net=</t>
  </si>
  <si>
    <t>existing</t>
  </si>
  <si>
    <t>(per SYC)</t>
  </si>
  <si>
    <t>Net</t>
  </si>
  <si>
    <t>net</t>
  </si>
  <si>
    <t>in MW</t>
  </si>
  <si>
    <t>installed</t>
  </si>
  <si>
    <t>Net potential</t>
  </si>
  <si>
    <t>Figures 1-6</t>
  </si>
  <si>
    <t>Solar, Biomass, Offshore Wind</t>
  </si>
  <si>
    <t>Onshore Wind</t>
  </si>
  <si>
    <t>Department of Energy</t>
  </si>
  <si>
    <t>US Installed and Potential Wind Power Capacity and Generation</t>
  </si>
  <si>
    <t>https://windexchange.energy.gov/maps-data/321</t>
  </si>
  <si>
    <t>"Potential"</t>
  </si>
  <si>
    <t>data: https://www.nrel.gov/docs/fy12osti/51946.pdf</t>
  </si>
  <si>
    <t>tables 2-4</t>
  </si>
  <si>
    <t>1960-2017</t>
  </si>
  <si>
    <t>Exisiting production</t>
  </si>
  <si>
    <t>State Energy Data System (SEDS)</t>
  </si>
  <si>
    <t>Production: full report and data file</t>
  </si>
  <si>
    <t>Oregon</t>
  </si>
  <si>
    <t>U.S. Energy Information Administration</t>
  </si>
  <si>
    <t>https://www.eia.gov/state/seds/seds-data-complete.php?sid=OR</t>
  </si>
  <si>
    <t>https://solarpaces.nrel.gov/by-country/US</t>
  </si>
  <si>
    <t>source:</t>
  </si>
  <si>
    <t>No Concentrated Solar Power projects in Oregon</t>
  </si>
  <si>
    <t>^ source: https://www.oregon.gov/energy/energy-oregon/Pages/Bioenergy.aspx</t>
  </si>
  <si>
    <t>^source: https://www.oregon.gov/energy/energy-oregon/Pages/Solar.aspx</t>
  </si>
  <si>
    <t xml:space="preserve">2018 capacity </t>
  </si>
  <si>
    <t>source: https://www.oregon.gov/energy/energy-oregon/Pages/Geothermal.aspx</t>
  </si>
  <si>
    <t>capacity</t>
  </si>
  <si>
    <t>planned</t>
  </si>
  <si>
    <t>https://www.oregon.gov/energy/energy-oregon/Pages/Renewable-Energy.aspx</t>
  </si>
  <si>
    <t>crude oil</t>
  </si>
  <si>
    <t>heavy or residual fuel oil</t>
  </si>
  <si>
    <t>municipal solid waste</t>
  </si>
  <si>
    <t>Additional Notes for Oregon EPS</t>
  </si>
  <si>
    <t>For MSW, good data is lacking. Therefore, we keep the capacity at the starting capacity as in elec/SYC.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</si>
</sst>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1"/>
    <xf numFmtId="0" fontId="0" fillId="0" borderId="0" xfId="0" applyFill="1"/>
    <xf numFmtId="1" fontId="0" fillId="0" borderId="0" xfId="0" applyNumberFormat="1"/>
    <xf numFmtId="43" fontId="0" fillId="0" borderId="0" xfId="2" applyFont="1"/>
    <xf numFmtId="0" fontId="0" fillId="0" borderId="1" xfId="0" applyBorder="1"/>
    <xf numFmtId="0" fontId="0" fillId="0" borderId="0" xfId="0" applyAlignment="1">
      <alignment wrapText="1"/>
    </xf>
    <xf numFmtId="0" fontId="5" fillId="0" borderId="0" xfId="0" applyFont="1"/>
    <xf numFmtId="3" fontId="6" fillId="0" borderId="0" xfId="0" applyNumberFormat="1" applyFont="1"/>
    <xf numFmtId="1" fontId="0" fillId="0" borderId="0" xfId="0" applyNumberFormat="1" applyFill="1"/>
    <xf numFmtId="1" fontId="0" fillId="0" borderId="0" xfId="2" applyNumberFormat="1" applyFont="1" applyFill="1"/>
    <xf numFmtId="0" fontId="8" fillId="0" borderId="2" xfId="3" applyFont="1" applyBorder="1" applyAlignment="1">
      <alignment horizontal="right" wrapText="1"/>
    </xf>
    <xf numFmtId="0" fontId="3" fillId="0" borderId="0" xfId="0" applyFont="1" applyFill="1"/>
    <xf numFmtId="0" fontId="9" fillId="0" borderId="0" xfId="0" applyFont="1" applyFill="1"/>
  </cellXfs>
  <cellStyles count="4">
    <cellStyle name="Comma" xfId="2" builtinId="3"/>
    <cellStyle name="Hyperlink" xfId="1" builtinId="8"/>
    <cellStyle name="Normal" xfId="0" builtinId="0"/>
    <cellStyle name="Normal_Data" xfId="3" xr:uid="{0E49C742-8C21-40C4-A602-9534AE52E2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977900</xdr:colOff>
      <xdr:row>4</xdr:row>
      <xdr:rowOff>176213</xdr:rowOff>
    </xdr:from>
    <xdr:to>
      <xdr:col>18</xdr:col>
      <xdr:colOff>220662</xdr:colOff>
      <xdr:row>22</xdr:row>
      <xdr:rowOff>135865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1281113"/>
          <a:ext cx="7624762" cy="3274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egon.gov/energy/energy-oregon/Pages/Renewable-Energy.aspx" TargetMode="External"/><Relationship Id="rId2" Type="http://schemas.openxmlformats.org/officeDocument/2006/relationships/hyperlink" Target="https://www.eia.gov/state/seds/seds-data-complete.php?sid=OR" TargetMode="External"/><Relationship Id="rId1" Type="http://schemas.openxmlformats.org/officeDocument/2006/relationships/hyperlink" Target="http://www.nrel.gov/docs/fy12osti/5194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olarpaces.nrel.gov/by-country/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haap.ornl.gov/sites/default/files/ORNL_NSD_FY14_Final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A37" sqref="A37"/>
    </sheetView>
  </sheetViews>
  <sheetFormatPr defaultRowHeight="15" x14ac:dyDescent="0.25"/>
  <cols>
    <col min="2" max="2" width="60.85546875" customWidth="1"/>
  </cols>
  <sheetData>
    <row r="1" spans="1:2" x14ac:dyDescent="0.25">
      <c r="A1" s="1" t="s">
        <v>8</v>
      </c>
    </row>
    <row r="3" spans="1:2" x14ac:dyDescent="0.25">
      <c r="A3" s="1" t="s">
        <v>0</v>
      </c>
      <c r="B3" s="2" t="s">
        <v>64</v>
      </c>
    </row>
    <row r="4" spans="1:2" x14ac:dyDescent="0.25">
      <c r="B4" t="s">
        <v>1</v>
      </c>
    </row>
    <row r="5" spans="1:2" x14ac:dyDescent="0.25">
      <c r="B5" s="4">
        <v>2012</v>
      </c>
    </row>
    <row r="6" spans="1:2" x14ac:dyDescent="0.25">
      <c r="B6" t="s">
        <v>2</v>
      </c>
    </row>
    <row r="7" spans="1:2" x14ac:dyDescent="0.25">
      <c r="B7" s="5" t="s">
        <v>3</v>
      </c>
    </row>
    <row r="8" spans="1:2" x14ac:dyDescent="0.25">
      <c r="B8" t="s">
        <v>63</v>
      </c>
    </row>
    <row r="10" spans="1:2" x14ac:dyDescent="0.25">
      <c r="B10" s="2" t="s">
        <v>65</v>
      </c>
    </row>
    <row r="11" spans="1:2" x14ac:dyDescent="0.25">
      <c r="B11" t="s">
        <v>66</v>
      </c>
    </row>
    <row r="12" spans="1:2" x14ac:dyDescent="0.25">
      <c r="B12" s="4">
        <v>2018</v>
      </c>
    </row>
    <row r="13" spans="1:2" x14ac:dyDescent="0.25">
      <c r="B13" t="s">
        <v>67</v>
      </c>
    </row>
    <row r="14" spans="1:2" x14ac:dyDescent="0.25">
      <c r="B14" t="s">
        <v>68</v>
      </c>
    </row>
    <row r="15" spans="1:2" x14ac:dyDescent="0.25">
      <c r="B15" t="s">
        <v>69</v>
      </c>
    </row>
    <row r="17" spans="1:2" x14ac:dyDescent="0.25">
      <c r="B17" s="3" t="s">
        <v>47</v>
      </c>
    </row>
    <row r="18" spans="1:2" x14ac:dyDescent="0.25">
      <c r="B18" t="s">
        <v>18</v>
      </c>
    </row>
    <row r="19" spans="1:2" x14ac:dyDescent="0.25">
      <c r="B19" s="4">
        <v>2016</v>
      </c>
    </row>
    <row r="20" spans="1:2" x14ac:dyDescent="0.25">
      <c r="B20" t="s">
        <v>19</v>
      </c>
    </row>
    <row r="21" spans="1:2" x14ac:dyDescent="0.25">
      <c r="B21" s="5" t="s">
        <v>17</v>
      </c>
    </row>
    <row r="22" spans="1:2" x14ac:dyDescent="0.25">
      <c r="B22" t="s">
        <v>16</v>
      </c>
    </row>
    <row r="24" spans="1:2" x14ac:dyDescent="0.25">
      <c r="B24" s="3" t="s">
        <v>73</v>
      </c>
    </row>
    <row r="25" spans="1:2" x14ac:dyDescent="0.25">
      <c r="B25" s="17" t="s">
        <v>77</v>
      </c>
    </row>
    <row r="26" spans="1:2" x14ac:dyDescent="0.25">
      <c r="B26" s="17" t="s">
        <v>74</v>
      </c>
    </row>
    <row r="27" spans="1:2" x14ac:dyDescent="0.25">
      <c r="B27" s="17" t="s">
        <v>72</v>
      </c>
    </row>
    <row r="28" spans="1:2" x14ac:dyDescent="0.25">
      <c r="B28" s="17" t="s">
        <v>76</v>
      </c>
    </row>
    <row r="29" spans="1:2" x14ac:dyDescent="0.25">
      <c r="B29" s="17" t="s">
        <v>75</v>
      </c>
    </row>
    <row r="30" spans="1:2" x14ac:dyDescent="0.25">
      <c r="B30" s="5" t="s">
        <v>78</v>
      </c>
    </row>
    <row r="31" spans="1:2" x14ac:dyDescent="0.25">
      <c r="B31" s="5" t="s">
        <v>88</v>
      </c>
    </row>
    <row r="32" spans="1:2" x14ac:dyDescent="0.25">
      <c r="A32" s="1" t="s">
        <v>52</v>
      </c>
      <c r="B32" s="16"/>
    </row>
    <row r="33" spans="1:2" x14ac:dyDescent="0.25">
      <c r="A33" t="s">
        <v>53</v>
      </c>
      <c r="B33" s="16"/>
    </row>
    <row r="35" spans="1:2" x14ac:dyDescent="0.25">
      <c r="A35" s="1" t="s">
        <v>92</v>
      </c>
    </row>
    <row r="36" spans="1:2" x14ac:dyDescent="0.25">
      <c r="A36" t="s">
        <v>93</v>
      </c>
    </row>
  </sheetData>
  <hyperlinks>
    <hyperlink ref="B7" r:id="rId1" xr:uid="{00000000-0004-0000-0000-000000000000}"/>
    <hyperlink ref="B30" r:id="rId2" xr:uid="{47EB0029-1193-47B8-9E64-6DBCFACBB21B}"/>
    <hyperlink ref="B31" r:id="rId3" xr:uid="{FA6E399E-12A5-4654-8334-4AAECA09C02D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8" sqref="B18"/>
    </sheetView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21</v>
      </c>
      <c r="B2" s="7">
        <f>9*10^12</f>
        <v>9000000000000</v>
      </c>
    </row>
    <row r="3" spans="1:2" x14ac:dyDescent="0.25">
      <c r="A3" t="s">
        <v>12</v>
      </c>
      <c r="B3" s="7">
        <f>9*10^12</f>
        <v>9000000000000</v>
      </c>
    </row>
    <row r="4" spans="1:2" x14ac:dyDescent="0.25">
      <c r="A4" t="s">
        <v>9</v>
      </c>
      <c r="B4" s="7">
        <f>9*10^12</f>
        <v>9000000000000</v>
      </c>
    </row>
    <row r="5" spans="1:2" x14ac:dyDescent="0.25">
      <c r="A5" t="s">
        <v>4</v>
      </c>
      <c r="B5" s="6">
        <f>hydro!$C$4</f>
        <v>25225</v>
      </c>
    </row>
    <row r="6" spans="1:2" x14ac:dyDescent="0.25">
      <c r="A6" t="s">
        <v>22</v>
      </c>
      <c r="B6" s="6">
        <f>wind!F10</f>
        <v>27000</v>
      </c>
    </row>
    <row r="7" spans="1:2" x14ac:dyDescent="0.25">
      <c r="A7" t="s">
        <v>6</v>
      </c>
      <c r="B7" s="13">
        <f>'solar PV'!$J$6</f>
        <v>1905315</v>
      </c>
    </row>
    <row r="8" spans="1:2" x14ac:dyDescent="0.25">
      <c r="A8" t="s">
        <v>7</v>
      </c>
      <c r="B8" s="14">
        <f>'solar thermal'!$K$4*1000</f>
        <v>1017000</v>
      </c>
    </row>
    <row r="9" spans="1:2" x14ac:dyDescent="0.25">
      <c r="A9" t="s">
        <v>5</v>
      </c>
      <c r="B9">
        <f>bio!$H$3</f>
        <v>1669</v>
      </c>
    </row>
    <row r="10" spans="1:2" x14ac:dyDescent="0.25">
      <c r="A10" t="s">
        <v>13</v>
      </c>
      <c r="B10">
        <f>geothermal!$H$16</f>
        <v>115868</v>
      </c>
    </row>
    <row r="11" spans="1:2" x14ac:dyDescent="0.25">
      <c r="A11" t="s">
        <v>14</v>
      </c>
      <c r="B11" s="7">
        <f>9*10^12</f>
        <v>9000000000000</v>
      </c>
    </row>
    <row r="12" spans="1:2" x14ac:dyDescent="0.25">
      <c r="A12" t="s">
        <v>15</v>
      </c>
      <c r="B12" s="7">
        <f>9*10^12</f>
        <v>9000000000000</v>
      </c>
    </row>
    <row r="13" spans="1:2" x14ac:dyDescent="0.25">
      <c r="A13" t="s">
        <v>20</v>
      </c>
      <c r="B13" s="7">
        <f>B2</f>
        <v>9000000000000</v>
      </c>
    </row>
    <row r="14" spans="1:2" x14ac:dyDescent="0.25">
      <c r="A14" t="s">
        <v>23</v>
      </c>
      <c r="B14">
        <f>wind!$C$4</f>
        <v>255000</v>
      </c>
    </row>
    <row r="15" spans="1:2" x14ac:dyDescent="0.25">
      <c r="A15" t="s">
        <v>89</v>
      </c>
      <c r="B15" s="7">
        <f>B11</f>
        <v>9000000000000</v>
      </c>
    </row>
    <row r="16" spans="1:2" x14ac:dyDescent="0.25">
      <c r="A16" t="s">
        <v>90</v>
      </c>
      <c r="B16" s="7">
        <f>B11</f>
        <v>9000000000000</v>
      </c>
    </row>
    <row r="17" spans="1:2" x14ac:dyDescent="0.25">
      <c r="A17" t="s">
        <v>91</v>
      </c>
      <c r="B17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G9" sqref="G9"/>
    </sheetView>
  </sheetViews>
  <sheetFormatPr defaultRowHeight="15" x14ac:dyDescent="0.25"/>
  <sheetData>
    <row r="1" spans="1:10" x14ac:dyDescent="0.25">
      <c r="A1" t="s">
        <v>70</v>
      </c>
    </row>
    <row r="2" spans="1:10" x14ac:dyDescent="0.25">
      <c r="A2" t="s">
        <v>71</v>
      </c>
    </row>
    <row r="3" spans="1:10" x14ac:dyDescent="0.25">
      <c r="B3" t="s">
        <v>30</v>
      </c>
      <c r="C3" t="s">
        <v>38</v>
      </c>
      <c r="D3" t="s">
        <v>39</v>
      </c>
    </row>
    <row r="4" spans="1:10" x14ac:dyDescent="0.25">
      <c r="A4" t="s">
        <v>24</v>
      </c>
      <c r="B4" t="s">
        <v>27</v>
      </c>
      <c r="G4" t="s">
        <v>84</v>
      </c>
    </row>
    <row r="5" spans="1:10" x14ac:dyDescent="0.25">
      <c r="A5" t="s">
        <v>25</v>
      </c>
      <c r="B5">
        <v>15</v>
      </c>
      <c r="C5">
        <v>53</v>
      </c>
      <c r="D5">
        <v>5147</v>
      </c>
      <c r="G5" t="s">
        <v>56</v>
      </c>
      <c r="H5" t="s">
        <v>57</v>
      </c>
      <c r="J5" t="s">
        <v>58</v>
      </c>
    </row>
    <row r="6" spans="1:10" x14ac:dyDescent="0.25">
      <c r="A6" t="s">
        <v>26</v>
      </c>
      <c r="B6">
        <v>76</v>
      </c>
      <c r="C6">
        <v>111</v>
      </c>
      <c r="D6">
        <v>4010</v>
      </c>
      <c r="E6">
        <f>SUM(B6:D6)*1000</f>
        <v>4197000</v>
      </c>
      <c r="G6" s="7"/>
      <c r="H6" s="15">
        <v>685</v>
      </c>
      <c r="J6" s="7">
        <f>E12-H6</f>
        <v>1905315</v>
      </c>
    </row>
    <row r="7" spans="1:10" x14ac:dyDescent="0.25">
      <c r="A7" t="s">
        <v>28</v>
      </c>
      <c r="B7">
        <v>12</v>
      </c>
      <c r="C7">
        <v>19</v>
      </c>
      <c r="D7">
        <v>4514</v>
      </c>
      <c r="H7" t="s">
        <v>83</v>
      </c>
    </row>
    <row r="8" spans="1:10" x14ac:dyDescent="0.25">
      <c r="A8" t="s">
        <v>29</v>
      </c>
      <c r="B8">
        <v>3</v>
      </c>
      <c r="C8">
        <v>12</v>
      </c>
      <c r="D8">
        <v>2045</v>
      </c>
    </row>
    <row r="9" spans="1:10" x14ac:dyDescent="0.25">
      <c r="A9" t="s">
        <v>31</v>
      </c>
      <c r="B9">
        <v>2</v>
      </c>
      <c r="C9">
        <v>6</v>
      </c>
      <c r="D9">
        <v>4403</v>
      </c>
    </row>
    <row r="10" spans="1:10" x14ac:dyDescent="0.25">
      <c r="A10" t="s">
        <v>32</v>
      </c>
      <c r="B10">
        <v>7</v>
      </c>
      <c r="C10">
        <v>11</v>
      </c>
      <c r="D10">
        <v>3732</v>
      </c>
    </row>
    <row r="11" spans="1:10" x14ac:dyDescent="0.25">
      <c r="A11" t="s">
        <v>33</v>
      </c>
      <c r="B11">
        <v>4</v>
      </c>
      <c r="C11">
        <v>31</v>
      </c>
      <c r="D11">
        <v>7078</v>
      </c>
    </row>
    <row r="12" spans="1:10" x14ac:dyDescent="0.25">
      <c r="A12" t="s">
        <v>34</v>
      </c>
      <c r="B12">
        <v>8</v>
      </c>
      <c r="C12">
        <v>13</v>
      </c>
      <c r="D12">
        <v>1885</v>
      </c>
      <c r="E12">
        <f>SUM(B12:D12)*1000</f>
        <v>1906000</v>
      </c>
    </row>
    <row r="13" spans="1:10" x14ac:dyDescent="0.25">
      <c r="A13" t="s">
        <v>35</v>
      </c>
      <c r="B13">
        <v>6</v>
      </c>
      <c r="C13">
        <v>14</v>
      </c>
      <c r="D13">
        <v>2390</v>
      </c>
    </row>
    <row r="14" spans="1:10" x14ac:dyDescent="0.25">
      <c r="A14" t="s">
        <v>36</v>
      </c>
      <c r="B14">
        <v>13</v>
      </c>
      <c r="C14">
        <v>19</v>
      </c>
      <c r="D14">
        <v>996</v>
      </c>
    </row>
    <row r="15" spans="1:10" x14ac:dyDescent="0.25">
      <c r="A15" t="s">
        <v>37</v>
      </c>
      <c r="B15">
        <v>1</v>
      </c>
      <c r="C15">
        <v>4</v>
      </c>
      <c r="D15">
        <v>2854</v>
      </c>
    </row>
    <row r="16" spans="1:10" x14ac:dyDescent="0.25">
      <c r="A16" t="s">
        <v>40</v>
      </c>
      <c r="B16">
        <f>SUM(B5:B15)</f>
        <v>147</v>
      </c>
      <c r="C16">
        <f t="shared" ref="C16:D16" si="0">SUM(C5:C15)</f>
        <v>293</v>
      </c>
      <c r="D16">
        <f t="shared" si="0"/>
        <v>39054</v>
      </c>
      <c r="F16" t="s">
        <v>41</v>
      </c>
      <c r="G16">
        <f>'solar PV'!B16+'solar PV'!C16+'solar PV'!D16</f>
        <v>39494</v>
      </c>
      <c r="H16" t="s">
        <v>27</v>
      </c>
    </row>
    <row r="17" spans="7:8" x14ac:dyDescent="0.25">
      <c r="G17">
        <f>G16*1000</f>
        <v>39494000</v>
      </c>
      <c r="H1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workbookViewId="0">
      <selection activeCell="K4" sqref="K4"/>
    </sheetView>
  </sheetViews>
  <sheetFormatPr defaultRowHeight="15" x14ac:dyDescent="0.25"/>
  <cols>
    <col min="2" max="2" width="13.42578125" bestFit="1" customWidth="1"/>
  </cols>
  <sheetData>
    <row r="1" spans="1:11" x14ac:dyDescent="0.25">
      <c r="B1" t="s">
        <v>43</v>
      </c>
    </row>
    <row r="2" spans="1:11" x14ac:dyDescent="0.25">
      <c r="A2" t="s">
        <v>24</v>
      </c>
      <c r="B2" t="s">
        <v>27</v>
      </c>
      <c r="E2" t="s">
        <v>80</v>
      </c>
      <c r="F2" s="5" t="s">
        <v>79</v>
      </c>
    </row>
    <row r="3" spans="1:11" x14ac:dyDescent="0.25">
      <c r="A3" t="s">
        <v>25</v>
      </c>
      <c r="B3">
        <f>3528</f>
        <v>3528</v>
      </c>
      <c r="E3" t="s">
        <v>81</v>
      </c>
    </row>
    <row r="4" spans="1:11" x14ac:dyDescent="0.25">
      <c r="A4" t="s">
        <v>26</v>
      </c>
      <c r="B4">
        <f>2726</f>
        <v>2726</v>
      </c>
      <c r="D4" t="s">
        <v>54</v>
      </c>
      <c r="F4">
        <v>0</v>
      </c>
      <c r="J4" t="s">
        <v>55</v>
      </c>
      <c r="K4">
        <f>B10-F4</f>
        <v>1017</v>
      </c>
    </row>
    <row r="5" spans="1:11" x14ac:dyDescent="0.25">
      <c r="A5" t="s">
        <v>28</v>
      </c>
      <c r="B5">
        <v>3098</v>
      </c>
    </row>
    <row r="6" spans="1:11" x14ac:dyDescent="0.25">
      <c r="A6" t="s">
        <v>29</v>
      </c>
      <c r="B6">
        <v>1267</v>
      </c>
    </row>
    <row r="7" spans="1:11" x14ac:dyDescent="0.25">
      <c r="A7" t="s">
        <v>31</v>
      </c>
      <c r="B7">
        <v>557</v>
      </c>
    </row>
    <row r="8" spans="1:11" x14ac:dyDescent="0.25">
      <c r="A8" t="s">
        <v>32</v>
      </c>
      <c r="B8">
        <v>2558</v>
      </c>
    </row>
    <row r="9" spans="1:11" x14ac:dyDescent="0.25">
      <c r="A9" t="s">
        <v>33</v>
      </c>
      <c r="B9">
        <v>4860</v>
      </c>
    </row>
    <row r="10" spans="1:11" x14ac:dyDescent="0.25">
      <c r="A10" t="s">
        <v>34</v>
      </c>
      <c r="B10">
        <v>1017</v>
      </c>
    </row>
    <row r="11" spans="1:11" x14ac:dyDescent="0.25">
      <c r="A11" t="s">
        <v>35</v>
      </c>
      <c r="B11">
        <v>1638</v>
      </c>
    </row>
    <row r="12" spans="1:11" x14ac:dyDescent="0.25">
      <c r="A12" t="s">
        <v>36</v>
      </c>
      <c r="B12">
        <v>59</v>
      </c>
    </row>
    <row r="13" spans="1:11" x14ac:dyDescent="0.25">
      <c r="A13" t="s">
        <v>37</v>
      </c>
      <c r="B13">
        <v>1956</v>
      </c>
    </row>
    <row r="14" spans="1:11" x14ac:dyDescent="0.25">
      <c r="A14" t="s">
        <v>41</v>
      </c>
      <c r="B14">
        <f>SUM(B3:B13)</f>
        <v>23264</v>
      </c>
    </row>
    <row r="16" spans="1:11" x14ac:dyDescent="0.25">
      <c r="A16" t="s">
        <v>44</v>
      </c>
      <c r="B16" s="8">
        <f>B14*1000</f>
        <v>23264000</v>
      </c>
    </row>
  </sheetData>
  <hyperlinks>
    <hyperlink ref="F2" r:id="rId1" xr:uid="{AC320777-2D7E-48B5-96A1-96F593FDAE6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23</v>
      </c>
      <c r="E1" t="s">
        <v>22</v>
      </c>
    </row>
    <row r="2" spans="1:6" x14ac:dyDescent="0.25">
      <c r="A2" t="s">
        <v>24</v>
      </c>
      <c r="B2" t="s">
        <v>27</v>
      </c>
      <c r="C2" t="s">
        <v>42</v>
      </c>
      <c r="E2" t="s">
        <v>27</v>
      </c>
      <c r="F2" t="s">
        <v>42</v>
      </c>
    </row>
    <row r="3" spans="1:6" x14ac:dyDescent="0.25">
      <c r="A3" t="s">
        <v>25</v>
      </c>
    </row>
    <row r="4" spans="1:6" x14ac:dyDescent="0.25">
      <c r="A4" t="s">
        <v>26</v>
      </c>
      <c r="B4">
        <v>655</v>
      </c>
      <c r="C4">
        <f>B10*1000</f>
        <v>255000</v>
      </c>
    </row>
    <row r="5" spans="1:6" x14ac:dyDescent="0.25">
      <c r="A5" t="s">
        <v>28</v>
      </c>
    </row>
    <row r="6" spans="1:6" x14ac:dyDescent="0.25">
      <c r="A6" t="s">
        <v>29</v>
      </c>
    </row>
    <row r="7" spans="1:6" x14ac:dyDescent="0.25">
      <c r="A7" t="s">
        <v>31</v>
      </c>
    </row>
    <row r="8" spans="1:6" x14ac:dyDescent="0.25">
      <c r="A8" t="s">
        <v>32</v>
      </c>
    </row>
    <row r="9" spans="1:6" x14ac:dyDescent="0.25">
      <c r="A9" t="s">
        <v>33</v>
      </c>
    </row>
    <row r="10" spans="1:6" x14ac:dyDescent="0.25">
      <c r="A10" t="s">
        <v>34</v>
      </c>
      <c r="B10">
        <v>255</v>
      </c>
      <c r="E10">
        <v>27</v>
      </c>
      <c r="F10">
        <f>E10*1000</f>
        <v>27000</v>
      </c>
    </row>
    <row r="11" spans="1:6" x14ac:dyDescent="0.25">
      <c r="A11" t="s">
        <v>35</v>
      </c>
    </row>
    <row r="12" spans="1:6" x14ac:dyDescent="0.25">
      <c r="A12" t="s">
        <v>36</v>
      </c>
    </row>
    <row r="13" spans="1:6" x14ac:dyDescent="0.25">
      <c r="A13" t="s">
        <v>37</v>
      </c>
      <c r="B13">
        <v>121</v>
      </c>
    </row>
    <row r="14" spans="1:6" x14ac:dyDescent="0.25">
      <c r="A14" t="s">
        <v>41</v>
      </c>
      <c r="B14">
        <f>SUM(B4:B13)</f>
        <v>1031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F8" sqref="F8"/>
    </sheetView>
  </sheetViews>
  <sheetFormatPr defaultRowHeight="15" x14ac:dyDescent="0.25"/>
  <sheetData>
    <row r="1" spans="1:8" x14ac:dyDescent="0.25">
      <c r="A1" t="s">
        <v>24</v>
      </c>
      <c r="B1" t="s">
        <v>27</v>
      </c>
      <c r="D1" t="s">
        <v>60</v>
      </c>
      <c r="F1" t="s">
        <v>61</v>
      </c>
      <c r="H1" t="s">
        <v>62</v>
      </c>
    </row>
    <row r="2" spans="1:8" x14ac:dyDescent="0.25">
      <c r="A2" t="s">
        <v>25</v>
      </c>
    </row>
    <row r="3" spans="1:8" x14ac:dyDescent="0.25">
      <c r="A3" t="s">
        <v>26</v>
      </c>
      <c r="B3">
        <v>4</v>
      </c>
      <c r="D3">
        <f>B9*1000</f>
        <v>2000</v>
      </c>
      <c r="F3">
        <v>331</v>
      </c>
      <c r="H3">
        <f>D3-F3</f>
        <v>1669</v>
      </c>
    </row>
    <row r="4" spans="1:8" x14ac:dyDescent="0.25">
      <c r="A4" t="s">
        <v>28</v>
      </c>
      <c r="F4" t="s">
        <v>82</v>
      </c>
    </row>
    <row r="5" spans="1:8" x14ac:dyDescent="0.25">
      <c r="A5" t="s">
        <v>29</v>
      </c>
      <c r="B5">
        <v>1</v>
      </c>
    </row>
    <row r="6" spans="1:8" x14ac:dyDescent="0.25">
      <c r="A6" t="s">
        <v>31</v>
      </c>
    </row>
    <row r="7" spans="1:8" x14ac:dyDescent="0.25">
      <c r="A7" t="s">
        <v>32</v>
      </c>
    </row>
    <row r="8" spans="1:8" x14ac:dyDescent="0.25">
      <c r="A8" t="s">
        <v>33</v>
      </c>
    </row>
    <row r="9" spans="1:8" x14ac:dyDescent="0.25">
      <c r="A9" t="s">
        <v>34</v>
      </c>
      <c r="B9">
        <v>2</v>
      </c>
    </row>
    <row r="10" spans="1:8" x14ac:dyDescent="0.25">
      <c r="A10" t="s">
        <v>35</v>
      </c>
    </row>
    <row r="11" spans="1:8" x14ac:dyDescent="0.25">
      <c r="A11" t="s">
        <v>36</v>
      </c>
      <c r="B11">
        <v>2</v>
      </c>
    </row>
    <row r="12" spans="1:8" x14ac:dyDescent="0.25">
      <c r="A12" t="s">
        <v>37</v>
      </c>
      <c r="B12">
        <v>1</v>
      </c>
    </row>
    <row r="13" spans="1:8" x14ac:dyDescent="0.25">
      <c r="A13" t="s">
        <v>41</v>
      </c>
      <c r="B13">
        <f>SUM(B3:B12)</f>
        <v>10</v>
      </c>
    </row>
    <row r="15" spans="1:8" x14ac:dyDescent="0.25">
      <c r="B15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6"/>
  <sheetViews>
    <sheetView workbookViewId="0">
      <selection activeCell="F17" sqref="F17"/>
    </sheetView>
  </sheetViews>
  <sheetFormatPr defaultRowHeight="15" x14ac:dyDescent="0.25"/>
  <sheetData>
    <row r="2" spans="1:8" x14ac:dyDescent="0.25">
      <c r="A2" t="s">
        <v>24</v>
      </c>
      <c r="B2" t="s">
        <v>13</v>
      </c>
      <c r="C2" t="s">
        <v>46</v>
      </c>
    </row>
    <row r="3" spans="1:8" x14ac:dyDescent="0.25">
      <c r="A3" t="s">
        <v>25</v>
      </c>
      <c r="B3">
        <v>157</v>
      </c>
    </row>
    <row r="4" spans="1:8" x14ac:dyDescent="0.25">
      <c r="A4" t="s">
        <v>26</v>
      </c>
      <c r="B4">
        <v>170</v>
      </c>
      <c r="C4">
        <v>17</v>
      </c>
    </row>
    <row r="5" spans="1:8" x14ac:dyDescent="0.25">
      <c r="A5" t="s">
        <v>28</v>
      </c>
      <c r="B5">
        <v>159</v>
      </c>
    </row>
    <row r="6" spans="1:8" x14ac:dyDescent="0.25">
      <c r="A6" t="s">
        <v>29</v>
      </c>
      <c r="B6">
        <v>126</v>
      </c>
      <c r="C6">
        <v>2</v>
      </c>
    </row>
    <row r="7" spans="1:8" x14ac:dyDescent="0.25">
      <c r="A7" t="s">
        <v>31</v>
      </c>
      <c r="B7">
        <v>209</v>
      </c>
    </row>
    <row r="8" spans="1:8" x14ac:dyDescent="0.25">
      <c r="A8" t="s">
        <v>32</v>
      </c>
      <c r="B8">
        <v>160</v>
      </c>
    </row>
    <row r="9" spans="1:8" x14ac:dyDescent="0.25">
      <c r="A9" t="s">
        <v>33</v>
      </c>
      <c r="B9">
        <v>180</v>
      </c>
      <c r="C9">
        <v>2</v>
      </c>
    </row>
    <row r="10" spans="1:8" x14ac:dyDescent="0.25">
      <c r="A10" t="s">
        <v>34</v>
      </c>
      <c r="B10">
        <v>116</v>
      </c>
    </row>
    <row r="11" spans="1:8" x14ac:dyDescent="0.25">
      <c r="A11" t="s">
        <v>35</v>
      </c>
      <c r="B11">
        <v>119</v>
      </c>
      <c r="E11">
        <v>2018</v>
      </c>
    </row>
    <row r="12" spans="1:8" x14ac:dyDescent="0.25">
      <c r="A12" t="s">
        <v>36</v>
      </c>
      <c r="B12">
        <v>71</v>
      </c>
      <c r="E12" t="s">
        <v>85</v>
      </c>
    </row>
    <row r="13" spans="1:8" x14ac:dyDescent="0.25">
      <c r="A13" t="s">
        <v>37</v>
      </c>
      <c r="B13">
        <v>136</v>
      </c>
      <c r="E13" t="s">
        <v>86</v>
      </c>
      <c r="F13">
        <v>33</v>
      </c>
    </row>
    <row r="14" spans="1:8" x14ac:dyDescent="0.25">
      <c r="A14" t="s">
        <v>41</v>
      </c>
      <c r="B14">
        <f>SUM(B3:B13)</f>
        <v>1603</v>
      </c>
      <c r="C14">
        <f>SUM(C4:C12)</f>
        <v>21</v>
      </c>
      <c r="E14" t="s">
        <v>87</v>
      </c>
      <c r="F14">
        <v>99</v>
      </c>
    </row>
    <row r="15" spans="1:8" x14ac:dyDescent="0.25">
      <c r="F15" t="s">
        <v>56</v>
      </c>
      <c r="H15" t="s">
        <v>59</v>
      </c>
    </row>
    <row r="16" spans="1:8" x14ac:dyDescent="0.25">
      <c r="C16" t="s">
        <v>26</v>
      </c>
      <c r="D16">
        <f>B10</f>
        <v>116</v>
      </c>
      <c r="F16" s="12">
        <f>F13+F14</f>
        <v>132</v>
      </c>
      <c r="H16">
        <f>D16*1000-F16</f>
        <v>115868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5"/>
  <sheetViews>
    <sheetView workbookViewId="0">
      <selection activeCell="C5" sqref="C5"/>
    </sheetView>
  </sheetViews>
  <sheetFormatPr defaultRowHeight="15" x14ac:dyDescent="0.25"/>
  <cols>
    <col min="5" max="5" width="22.5703125" customWidth="1"/>
    <col min="6" max="6" width="15.28515625" customWidth="1"/>
  </cols>
  <sheetData>
    <row r="2" spans="1:7" x14ac:dyDescent="0.25">
      <c r="A2" s="9"/>
      <c r="B2" s="9"/>
      <c r="C2" s="9"/>
      <c r="D2" s="9"/>
      <c r="E2" s="9"/>
      <c r="F2" s="9"/>
      <c r="G2" s="5" t="s">
        <v>48</v>
      </c>
    </row>
    <row r="4" spans="1:7" ht="60" x14ac:dyDescent="0.25">
      <c r="A4" s="10" t="s">
        <v>50</v>
      </c>
      <c r="B4" t="s">
        <v>51</v>
      </c>
      <c r="C4">
        <f>(15997+9228)</f>
        <v>25225</v>
      </c>
      <c r="G4" s="11" t="s">
        <v>49</v>
      </c>
    </row>
    <row r="15" spans="1:7" s="9" customFormat="1" x14ac:dyDescent="0.25">
      <c r="A15"/>
      <c r="B15"/>
      <c r="C15"/>
      <c r="D15"/>
      <c r="E15"/>
      <c r="F15"/>
    </row>
  </sheetData>
  <hyperlinks>
    <hyperlink ref="G2" r:id="rId1" xr:uid="{92C75E28-514C-4E54-AADF-E0C9419E80A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MPCbS</vt:lpstr>
      <vt:lpstr>solar PV</vt:lpstr>
      <vt:lpstr>solar thermal</vt:lpstr>
      <vt:lpstr>wind</vt:lpstr>
      <vt:lpstr>bio</vt:lpstr>
      <vt:lpstr>geothermal</vt:lpstr>
      <vt:lpstr>hydro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2015-01-16T02:18:43Z</dcterms:created>
  <dcterms:modified xsi:type="dcterms:W3CDTF">2020-07-06T19:17:49Z</dcterms:modified>
</cp:coreProperties>
</file>