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elyn\Dropbox\OR EPS Input Data\OR EPS\OR InputData\trans\BESP\"/>
    </mc:Choice>
  </mc:AlternateContent>
  <xr:revisionPtr revIDLastSave="0" documentId="13_ncr:1_{320DE3ED-6B52-4F82-A92C-956E5A33387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LDV psg calculations" sheetId="2" r:id="rId2"/>
    <sheet name="Weighted avg truck incentives" sheetId="13" state="hidden" r:id="rId3"/>
    <sheet name="HDV psg calculations" sheetId="10" state="hidden" r:id="rId4"/>
    <sheet name="BESP-passengers" sheetId="3" r:id="rId5"/>
    <sheet name="BESP-freight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2" l="1"/>
  <c r="D24" i="2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C24" i="2"/>
  <c r="O23" i="2"/>
  <c r="N23" i="2"/>
  <c r="L23" i="2"/>
  <c r="O18" i="2"/>
  <c r="N18" i="2"/>
  <c r="M18" i="2"/>
  <c r="L18" i="2"/>
  <c r="K18" i="2"/>
  <c r="J18" i="2"/>
  <c r="J23" i="2"/>
  <c r="H17" i="2" l="1"/>
  <c r="I17" i="2" s="1"/>
  <c r="J17" i="2" s="1"/>
  <c r="K17" i="2" s="1"/>
  <c r="L17" i="2" s="1"/>
  <c r="M17" i="2" s="1"/>
  <c r="N17" i="2" s="1"/>
  <c r="D17" i="13" l="1"/>
  <c r="D5" i="13"/>
  <c r="D6" i="13"/>
  <c r="D7" i="13"/>
  <c r="D8" i="13"/>
  <c r="D10" i="13" l="1"/>
  <c r="D14" i="13" s="1"/>
  <c r="K2" i="3"/>
  <c r="B17" i="2"/>
  <c r="B18" i="2" s="1"/>
  <c r="B3" i="2"/>
  <c r="D16" i="2" s="1"/>
  <c r="B23" i="2" l="1"/>
  <c r="B24" i="2" s="1"/>
  <c r="J2" i="3" s="1"/>
  <c r="C17" i="2"/>
  <c r="D17" i="2" s="1"/>
  <c r="E17" i="2" s="1"/>
  <c r="F17" i="2" s="1"/>
  <c r="G17" i="2" s="1"/>
  <c r="E16" i="2"/>
  <c r="K23" i="2"/>
  <c r="B2" i="3" l="1"/>
  <c r="C2" i="3"/>
  <c r="G2" i="3"/>
  <c r="F2" i="3"/>
  <c r="H2" i="3"/>
  <c r="E2" i="3"/>
  <c r="I2" i="3"/>
  <c r="D2" i="3"/>
  <c r="D18" i="2"/>
  <c r="D23" i="2" s="1"/>
  <c r="C18" i="2"/>
  <c r="C23" i="2" s="1"/>
  <c r="F16" i="2"/>
  <c r="E18" i="2"/>
  <c r="E23" i="2" s="1"/>
  <c r="F18" i="2" l="1"/>
  <c r="F23" i="2" s="1"/>
  <c r="G16" i="2"/>
  <c r="H16" i="2" l="1"/>
  <c r="G18" i="2"/>
  <c r="G23" i="2" s="1"/>
  <c r="L2" i="3"/>
  <c r="M2" i="3"/>
  <c r="N2" i="3"/>
  <c r="I16" i="2" l="1"/>
  <c r="H18" i="2"/>
  <c r="H23" i="2" s="1"/>
  <c r="B7" i="10"/>
  <c r="J16" i="2" l="1"/>
  <c r="I18" i="2"/>
  <c r="I23" i="2" s="1"/>
  <c r="E12" i="10"/>
  <c r="E14" i="10" s="1"/>
  <c r="D12" i="10"/>
  <c r="D14" i="10" s="1"/>
  <c r="G12" i="10"/>
  <c r="C12" i="10"/>
  <c r="C14" i="10" s="1"/>
  <c r="F12" i="10"/>
  <c r="F14" i="10" s="1"/>
  <c r="D16" i="10" s="1"/>
  <c r="E16" i="10" l="1"/>
  <c r="H12" i="10"/>
  <c r="G14" i="10"/>
  <c r="F16" i="10" l="1"/>
  <c r="I12" i="10"/>
  <c r="H14" i="10"/>
  <c r="G16" i="10" l="1"/>
  <c r="J12" i="10"/>
  <c r="I14" i="10"/>
  <c r="H16" i="10" l="1"/>
  <c r="K12" i="10"/>
  <c r="J14" i="10"/>
  <c r="I16" i="10" l="1"/>
  <c r="L12" i="10"/>
  <c r="K14" i="10"/>
  <c r="J16" i="10" l="1"/>
  <c r="M12" i="10"/>
  <c r="L14" i="10"/>
  <c r="K16" i="10" l="1"/>
  <c r="N12" i="10"/>
  <c r="M14" i="10"/>
  <c r="L16" i="10" l="1"/>
  <c r="O12" i="10"/>
  <c r="O14" i="10" s="1"/>
  <c r="N14" i="10"/>
  <c r="M16" i="10" l="1"/>
  <c r="N16" i="10" l="1"/>
  <c r="O16" i="10" l="1"/>
</calcChain>
</file>

<file path=xl/sharedStrings.xml><?xml version="1.0" encoding="utf-8"?>
<sst xmlns="http://schemas.openxmlformats.org/spreadsheetml/2006/main" count="84" uniqueCount="77">
  <si>
    <t>BESP BAU EV Subsidy Percentage</t>
  </si>
  <si>
    <t>Sources:</t>
  </si>
  <si>
    <t>Federal Tax Credit Amount</t>
  </si>
  <si>
    <t>DOE</t>
  </si>
  <si>
    <t>Federal Tax Credits for All-Electric and Plug-in Hybrid Vehicles</t>
  </si>
  <si>
    <t>https://www.fueleconomy.gov/feg/taxevb.shtml</t>
  </si>
  <si>
    <t>Notes</t>
  </si>
  <si>
    <t>Federal EV Subsidy Amount</t>
  </si>
  <si>
    <t>State Rebate Amounts</t>
  </si>
  <si>
    <t>LDVs</t>
  </si>
  <si>
    <t>HDVs</t>
  </si>
  <si>
    <t>aircraft</t>
  </si>
  <si>
    <t>rail</t>
  </si>
  <si>
    <t>ships</t>
  </si>
  <si>
    <t>motorbikes</t>
  </si>
  <si>
    <t>State EV Subsidy</t>
  </si>
  <si>
    <t>California also offers incentive for heavy duty vehicles.</t>
  </si>
  <si>
    <t>Half strenght for next five years</t>
  </si>
  <si>
    <t>Five future years at full strength</t>
  </si>
  <si>
    <t>HD vehicle notes.</t>
  </si>
  <si>
    <t>Only incentives for ZEVs, not for low Nox engines, are included.</t>
  </si>
  <si>
    <t>Only incentives for new vehicles, not for conversion of existing vehicles, are included.</t>
  </si>
  <si>
    <t>We make the assumption that these incentives will phased out after 10 years.</t>
  </si>
  <si>
    <t>Current year incentive (applied to 2018 and previous years)</t>
  </si>
  <si>
    <t>battery electric vehicle</t>
  </si>
  <si>
    <t>See BNVP for details</t>
  </si>
  <si>
    <t>raw % of price</t>
  </si>
  <si>
    <t>Incentive levels calculated on the sheet "HDV passenger - Bus"</t>
  </si>
  <si>
    <t>incentive level</t>
  </si>
  <si>
    <t>Vehicle Price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</si>
  <si>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</si>
  <si>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</si>
  <si>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</si>
  <si>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</si>
  <si>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</si>
  <si>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</si>
  <si>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>These are sorted in to bus and truck incentives, and applied to the relevant  vehicle type,</t>
  </si>
  <si>
    <t>whether LD/MDV freight or HD passenger (Bus)</t>
  </si>
  <si>
    <t>Ramp down in Tesla incentive after htting 200,000 threshold</t>
  </si>
  <si>
    <t>Rebate for full BEV</t>
  </si>
  <si>
    <t>EV Subsidy Percentage</t>
  </si>
  <si>
    <t>https://www.reuters.com/article/gm-electric/gm-hit-200000-us-electric-vehicles-sold-in-2018-source-idUSL1N1Z20TO</t>
  </si>
  <si>
    <t>https://www.wired.com/story/tesla-tax-credit-price-cut/</t>
  </si>
  <si>
    <t xml:space="preserve">On GM and Tesla hitting their 200,000 thresholds for stepdowns in incentives. </t>
  </si>
  <si>
    <t>This includes rebates on the EV itself, not on charging equipment.</t>
  </si>
  <si>
    <t>This is the value for all-electric vehicles.</t>
  </si>
  <si>
    <t>Suppose that the average value of the federal tax credit falls to half as much as companies start hitting their 200K thresholds in 2019.</t>
  </si>
  <si>
    <t>If reduced by half</t>
  </si>
  <si>
    <t>Phased out in 2026</t>
  </si>
  <si>
    <t>Federal tax credits over time</t>
  </si>
  <si>
    <t>State rebates over time</t>
  </si>
  <si>
    <t>Total incentives</t>
  </si>
  <si>
    <t>SMOOTHED EV Subsidy Percentage</t>
  </si>
  <si>
    <t>LDV passenger notes:</t>
  </si>
  <si>
    <t>Background notes</t>
  </si>
  <si>
    <t>shown below</t>
  </si>
  <si>
    <t>Before start year</t>
  </si>
  <si>
    <t>Smooth from highest value -- pull that forward to 2017 and set straightline path to 0 in 2029</t>
  </si>
  <si>
    <t>See the BAU New Vehicle Price input data for details on EV price</t>
  </si>
  <si>
    <t>EV price (involving adjustments)</t>
  </si>
  <si>
    <t>A challenge is to account for companies starting to face declining incentive levels as they exceed EV sales of 200,000.</t>
  </si>
  <si>
    <t>We make an assumption federal and state support is phased out in 2026.</t>
  </si>
  <si>
    <t xml:space="preserve">Backround notes below on GM and Tesla having reached these levels. </t>
  </si>
  <si>
    <t xml:space="preserve">Annual results are calculated as a linear interpolation.  </t>
  </si>
  <si>
    <t>We account for both federal and state-level subsidies for EVs.</t>
  </si>
  <si>
    <t>Rough weighted average:</t>
  </si>
  <si>
    <t>Suppose 25% of trucks are purchased without incentives.</t>
  </si>
  <si>
    <t>Implies this result</t>
  </si>
  <si>
    <t>7-8 tractors</t>
  </si>
  <si>
    <t>MDV - proportion of new sales by class</t>
  </si>
  <si>
    <t>2-3</t>
  </si>
  <si>
    <t>4-5</t>
  </si>
  <si>
    <t>6-7</t>
  </si>
  <si>
    <t>https://www.oregon.gov/deq/aq/programs/Pages/EV-Rebates.aspx</t>
  </si>
  <si>
    <t>accessed 6/25/2020</t>
  </si>
  <si>
    <t>Department of Environmental Quality, Clean Vehicle Rebate</t>
  </si>
  <si>
    <t>OR EPS assumes same price evolution as CA: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</si>
</sst>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Font="1"/>
    <xf numFmtId="6" fontId="2" fillId="0" borderId="0" xfId="0" applyNumberFormat="1" applyFont="1"/>
    <xf numFmtId="6" fontId="0" fillId="0" borderId="0" xfId="0" applyNumberFormat="1" applyFont="1"/>
    <xf numFmtId="9" fontId="0" fillId="0" borderId="0" xfId="1" applyFont="1"/>
    <xf numFmtId="164" fontId="2" fillId="0" borderId="0" xfId="1" applyNumberFormat="1" applyFont="1"/>
    <xf numFmtId="164" fontId="0" fillId="0" borderId="0" xfId="1" applyNumberFormat="1" applyFont="1"/>
    <xf numFmtId="0" fontId="0" fillId="3" borderId="0" xfId="0" applyFill="1"/>
    <xf numFmtId="0" fontId="0" fillId="4" borderId="0" xfId="0" applyFill="1"/>
    <xf numFmtId="2" fontId="0" fillId="0" borderId="0" xfId="0" applyNumberFormat="1"/>
    <xf numFmtId="2" fontId="0" fillId="0" borderId="0" xfId="1" applyNumberFormat="1" applyFont="1"/>
    <xf numFmtId="0" fontId="0" fillId="0" borderId="0" xfId="0" applyFont="1" applyAlignment="1">
      <alignment horizontal="left"/>
    </xf>
    <xf numFmtId="0" fontId="0" fillId="0" borderId="0" xfId="0" applyAlignment="1">
      <alignment wrapText="1"/>
    </xf>
    <xf numFmtId="165" fontId="0" fillId="0" borderId="0" xfId="2" applyNumberFormat="1" applyFont="1"/>
    <xf numFmtId="0" fontId="0" fillId="0" borderId="0" xfId="0" applyFont="1" applyAlignment="1">
      <alignment wrapText="1"/>
    </xf>
    <xf numFmtId="43" fontId="0" fillId="0" borderId="0" xfId="0" applyNumberFormat="1"/>
    <xf numFmtId="165" fontId="0" fillId="0" borderId="0" xfId="0" applyNumberFormat="1"/>
    <xf numFmtId="0" fontId="3" fillId="0" borderId="0" xfId="3"/>
    <xf numFmtId="8" fontId="0" fillId="0" borderId="0" xfId="0" applyNumberFormat="1"/>
    <xf numFmtId="0" fontId="0" fillId="0" borderId="0" xfId="0" applyFill="1"/>
    <xf numFmtId="0" fontId="0" fillId="0" borderId="0" xfId="0" applyFont="1" applyFill="1" applyAlignment="1">
      <alignment wrapText="1"/>
    </xf>
    <xf numFmtId="4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4" fillId="2" borderId="0" xfId="0" applyFont="1" applyFill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0</xdr:rowOff>
    </xdr:from>
    <xdr:to>
      <xdr:col>1</xdr:col>
      <xdr:colOff>2794000</xdr:colOff>
      <xdr:row>56</xdr:row>
      <xdr:rowOff>36513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236450"/>
          <a:ext cx="3403600" cy="9572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519112</xdr:colOff>
      <xdr:row>1</xdr:row>
      <xdr:rowOff>47625</xdr:rowOff>
    </xdr:from>
    <xdr:to>
      <xdr:col>8</xdr:col>
      <xdr:colOff>478983</xdr:colOff>
      <xdr:row>14</xdr:row>
      <xdr:rowOff>14310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7612" y="228600"/>
          <a:ext cx="1902971" cy="2319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regon.gov/deq/aq/programs/Pages/EV-Rebates.aspx" TargetMode="External"/><Relationship Id="rId2" Type="http://schemas.openxmlformats.org/officeDocument/2006/relationships/hyperlink" Target="https://www.wired.com/story/tesla-tax-credit-price-cut/" TargetMode="External"/><Relationship Id="rId1" Type="http://schemas.openxmlformats.org/officeDocument/2006/relationships/hyperlink" Target="https://www.reuters.com/article/gm-electric/gm-hit-200000-us-electric-vehicles-sold-in-2018-source-idUSL1N1Z20TO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regon.gov/deq/aq/programs/Pages/EV-Rebates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workbookViewId="0">
      <selection activeCell="A15" sqref="A15"/>
    </sheetView>
  </sheetViews>
  <sheetFormatPr defaultRowHeight="14.5" x14ac:dyDescent="0.35"/>
  <cols>
    <col min="2" max="2" width="70.81640625" style="3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4" t="s">
        <v>2</v>
      </c>
    </row>
    <row r="4" spans="1:2" x14ac:dyDescent="0.35">
      <c r="B4" s="3" t="s">
        <v>3</v>
      </c>
    </row>
    <row r="5" spans="1:2" x14ac:dyDescent="0.35">
      <c r="B5" s="3">
        <v>2017</v>
      </c>
    </row>
    <row r="6" spans="1:2" x14ac:dyDescent="0.35">
      <c r="B6" s="3" t="s">
        <v>4</v>
      </c>
    </row>
    <row r="7" spans="1:2" x14ac:dyDescent="0.35">
      <c r="B7" s="3" t="s">
        <v>5</v>
      </c>
    </row>
    <row r="9" spans="1:2" x14ac:dyDescent="0.35">
      <c r="B9" s="4" t="s">
        <v>8</v>
      </c>
    </row>
    <row r="10" spans="1:2" x14ac:dyDescent="0.35">
      <c r="B10" s="3" t="s">
        <v>75</v>
      </c>
    </row>
    <row r="11" spans="1:2" x14ac:dyDescent="0.35">
      <c r="B11" s="3" t="s">
        <v>74</v>
      </c>
    </row>
    <row r="12" spans="1:2" x14ac:dyDescent="0.35">
      <c r="B12" s="21" t="s">
        <v>73</v>
      </c>
    </row>
    <row r="15" spans="1:2" x14ac:dyDescent="0.35">
      <c r="B15" s="28" t="s">
        <v>29</v>
      </c>
    </row>
    <row r="16" spans="1:2" x14ac:dyDescent="0.35">
      <c r="B16" s="31" t="s">
        <v>76</v>
      </c>
    </row>
    <row r="17" spans="1:2" x14ac:dyDescent="0.35">
      <c r="B17" s="29" t="s">
        <v>30</v>
      </c>
    </row>
    <row r="18" spans="1:2" x14ac:dyDescent="0.35">
      <c r="B18" s="29" t="s">
        <v>31</v>
      </c>
    </row>
    <row r="19" spans="1:2" x14ac:dyDescent="0.35">
      <c r="B19" s="29" t="s">
        <v>32</v>
      </c>
    </row>
    <row r="20" spans="1:2" x14ac:dyDescent="0.35">
      <c r="B20" s="29" t="s">
        <v>33</v>
      </c>
    </row>
    <row r="21" spans="1:2" x14ac:dyDescent="0.35">
      <c r="B21" s="29" t="s">
        <v>34</v>
      </c>
    </row>
    <row r="22" spans="1:2" x14ac:dyDescent="0.35">
      <c r="B22" s="30" t="s">
        <v>35</v>
      </c>
    </row>
    <row r="23" spans="1:2" x14ac:dyDescent="0.35">
      <c r="A23" s="1" t="s">
        <v>6</v>
      </c>
    </row>
    <row r="24" spans="1:2" x14ac:dyDescent="0.35">
      <c r="A24" t="s">
        <v>64</v>
      </c>
    </row>
    <row r="25" spans="1:2" x14ac:dyDescent="0.35">
      <c r="A25" s="2" t="s">
        <v>61</v>
      </c>
    </row>
    <row r="26" spans="1:2" x14ac:dyDescent="0.35">
      <c r="A26" s="23" t="s">
        <v>63</v>
      </c>
      <c r="B26" s="15"/>
    </row>
    <row r="27" spans="1:2" x14ac:dyDescent="0.35">
      <c r="B27" s="15"/>
    </row>
    <row r="28" spans="1:2" x14ac:dyDescent="0.35">
      <c r="B28" s="15"/>
    </row>
    <row r="29" spans="1:2" x14ac:dyDescent="0.35">
      <c r="B29" s="15"/>
    </row>
    <row r="30" spans="1:2" x14ac:dyDescent="0.35">
      <c r="A30" s="1" t="s">
        <v>53</v>
      </c>
    </row>
    <row r="31" spans="1:2" x14ac:dyDescent="0.35">
      <c r="A31" s="5" t="s">
        <v>60</v>
      </c>
    </row>
    <row r="32" spans="1:2" x14ac:dyDescent="0.35">
      <c r="A32" s="5" t="s">
        <v>62</v>
      </c>
    </row>
    <row r="34" spans="1:1" x14ac:dyDescent="0.35">
      <c r="A34" s="1" t="s">
        <v>19</v>
      </c>
    </row>
    <row r="35" spans="1:1" x14ac:dyDescent="0.35">
      <c r="A35" t="s">
        <v>16</v>
      </c>
    </row>
    <row r="36" spans="1:1" x14ac:dyDescent="0.35">
      <c r="A36" t="s">
        <v>36</v>
      </c>
    </row>
    <row r="37" spans="1:1" x14ac:dyDescent="0.35">
      <c r="A37" t="s">
        <v>37</v>
      </c>
    </row>
    <row r="39" spans="1:1" x14ac:dyDescent="0.35">
      <c r="A39" t="s">
        <v>20</v>
      </c>
    </row>
    <row r="40" spans="1:1" x14ac:dyDescent="0.35">
      <c r="A40" t="s">
        <v>21</v>
      </c>
    </row>
    <row r="42" spans="1:1" x14ac:dyDescent="0.35">
      <c r="A42" s="1" t="s">
        <v>54</v>
      </c>
    </row>
    <row r="43" spans="1:1" x14ac:dyDescent="0.35">
      <c r="A43" t="s">
        <v>43</v>
      </c>
    </row>
    <row r="45" spans="1:1" x14ac:dyDescent="0.35">
      <c r="A45" s="21" t="s">
        <v>42</v>
      </c>
    </row>
    <row r="47" spans="1:1" x14ac:dyDescent="0.35">
      <c r="A47" s="21" t="s">
        <v>41</v>
      </c>
    </row>
    <row r="49" spans="1:1" x14ac:dyDescent="0.35">
      <c r="A49" s="2" t="s">
        <v>38</v>
      </c>
    </row>
    <row r="50" spans="1:1" x14ac:dyDescent="0.35">
      <c r="A50" s="2" t="s">
        <v>55</v>
      </c>
    </row>
  </sheetData>
  <hyperlinks>
    <hyperlink ref="A47" r:id="rId1" xr:uid="{00000000-0004-0000-0000-000000000000}"/>
    <hyperlink ref="A45" r:id="rId2" xr:uid="{00000000-0004-0000-0000-000001000000}"/>
    <hyperlink ref="B12" r:id="rId3" xr:uid="{58775C06-ECD3-4B0C-A610-C1D91DBEAE57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4"/>
  <sheetViews>
    <sheetView topLeftCell="A8" workbookViewId="0">
      <selection activeCell="A24" sqref="A24"/>
    </sheetView>
  </sheetViews>
  <sheetFormatPr defaultRowHeight="14.5" x14ac:dyDescent="0.35"/>
  <cols>
    <col min="1" max="1" width="52.36328125" customWidth="1"/>
    <col min="2" max="2" width="15.7265625" customWidth="1"/>
    <col min="3" max="3" width="20" bestFit="1" customWidth="1"/>
    <col min="4" max="4" width="16.36328125" customWidth="1"/>
    <col min="5" max="5" width="18.7265625" customWidth="1"/>
    <col min="6" max="16" width="10.08984375" bestFit="1" customWidth="1"/>
  </cols>
  <sheetData>
    <row r="1" spans="1:15" x14ac:dyDescent="0.35">
      <c r="A1" s="1" t="s">
        <v>7</v>
      </c>
    </row>
    <row r="2" spans="1:15" x14ac:dyDescent="0.35">
      <c r="A2" s="5" t="s">
        <v>45</v>
      </c>
      <c r="B2" s="2">
        <v>7500</v>
      </c>
    </row>
    <row r="3" spans="1:15" x14ac:dyDescent="0.35">
      <c r="A3" t="s">
        <v>47</v>
      </c>
      <c r="B3" s="2">
        <f>B2/2</f>
        <v>3750</v>
      </c>
    </row>
    <row r="4" spans="1:15" x14ac:dyDescent="0.35">
      <c r="A4" s="2"/>
    </row>
    <row r="5" spans="1:15" x14ac:dyDescent="0.35">
      <c r="A5" s="2" t="s">
        <v>46</v>
      </c>
    </row>
    <row r="6" spans="1:15" x14ac:dyDescent="0.35">
      <c r="A6" s="2" t="s">
        <v>48</v>
      </c>
    </row>
    <row r="7" spans="1:15" x14ac:dyDescent="0.35">
      <c r="A7" s="2"/>
    </row>
    <row r="8" spans="1:15" x14ac:dyDescent="0.35">
      <c r="A8" s="6" t="s">
        <v>15</v>
      </c>
    </row>
    <row r="9" spans="1:15" x14ac:dyDescent="0.35">
      <c r="A9" s="7" t="s">
        <v>44</v>
      </c>
    </row>
    <row r="11" spans="1:15" x14ac:dyDescent="0.35">
      <c r="A11" s="7" t="s">
        <v>39</v>
      </c>
      <c r="B11" s="2">
        <v>2500</v>
      </c>
    </row>
    <row r="12" spans="1:15" x14ac:dyDescent="0.35">
      <c r="A12" s="21" t="s">
        <v>73</v>
      </c>
    </row>
    <row r="13" spans="1:15" x14ac:dyDescent="0.35">
      <c r="A13" s="7"/>
      <c r="B13" s="1"/>
      <c r="C13" s="1"/>
    </row>
    <row r="14" spans="1:15" x14ac:dyDescent="0.35">
      <c r="A14" s="2"/>
    </row>
    <row r="15" spans="1:15" x14ac:dyDescent="0.35">
      <c r="A15" s="2"/>
      <c r="B15">
        <v>2017</v>
      </c>
      <c r="C15">
        <v>2018</v>
      </c>
      <c r="D15">
        <v>2019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</row>
    <row r="16" spans="1:15" x14ac:dyDescent="0.35">
      <c r="A16" s="2" t="s">
        <v>49</v>
      </c>
      <c r="B16" s="2">
        <v>7500</v>
      </c>
      <c r="C16" s="2">
        <v>7500</v>
      </c>
      <c r="D16" s="2">
        <f>B3</f>
        <v>3750</v>
      </c>
      <c r="E16" s="2">
        <f>$D$16</f>
        <v>3750</v>
      </c>
      <c r="F16" s="22">
        <f>E16-$E$16/6</f>
        <v>3125</v>
      </c>
      <c r="G16" s="22">
        <f t="shared" ref="G16:J16" si="0">F16-$E$16/6</f>
        <v>2500</v>
      </c>
      <c r="H16" s="22">
        <f t="shared" si="0"/>
        <v>1875</v>
      </c>
      <c r="I16" s="22">
        <f t="shared" si="0"/>
        <v>1250</v>
      </c>
      <c r="J16" s="22">
        <f t="shared" si="0"/>
        <v>625</v>
      </c>
      <c r="K16" s="22">
        <v>0</v>
      </c>
      <c r="L16" s="22">
        <v>0</v>
      </c>
      <c r="M16" s="2">
        <v>0</v>
      </c>
    </row>
    <row r="17" spans="1:35" x14ac:dyDescent="0.35">
      <c r="A17" t="s">
        <v>50</v>
      </c>
      <c r="B17" s="2">
        <f>B11</f>
        <v>2500</v>
      </c>
      <c r="C17" s="2">
        <f>B17</f>
        <v>2500</v>
      </c>
      <c r="D17" s="2">
        <f>C17</f>
        <v>2500</v>
      </c>
      <c r="E17" s="2">
        <f t="shared" ref="E17:F17" si="1">D17</f>
        <v>2500</v>
      </c>
      <c r="F17" s="2">
        <f t="shared" si="1"/>
        <v>2500</v>
      </c>
      <c r="G17" s="2">
        <f>F17</f>
        <v>2500</v>
      </c>
      <c r="H17" s="22">
        <f>G17-$B$17/10</f>
        <v>2250</v>
      </c>
      <c r="I17" s="22">
        <f t="shared" ref="I17:O17" si="2">H17-$B$17/9</f>
        <v>1972.2222222222222</v>
      </c>
      <c r="J17" s="22">
        <f t="shared" si="2"/>
        <v>1694.4444444444443</v>
      </c>
      <c r="K17" s="22">
        <f t="shared" si="2"/>
        <v>1416.6666666666665</v>
      </c>
      <c r="L17" s="22">
        <f t="shared" si="2"/>
        <v>1138.8888888888887</v>
      </c>
      <c r="M17" s="22">
        <f t="shared" si="2"/>
        <v>861.11111111111086</v>
      </c>
      <c r="N17" s="22">
        <f t="shared" si="2"/>
        <v>583.33333333333303</v>
      </c>
      <c r="O17" s="22">
        <v>0</v>
      </c>
    </row>
    <row r="18" spans="1:35" x14ac:dyDescent="0.35">
      <c r="A18" s="2" t="s">
        <v>51</v>
      </c>
      <c r="B18" s="2">
        <f>B16+B17</f>
        <v>10000</v>
      </c>
      <c r="C18" s="2">
        <f t="shared" ref="C18:J18" si="3">C16+C17</f>
        <v>10000</v>
      </c>
      <c r="D18" s="2">
        <f t="shared" si="3"/>
        <v>6250</v>
      </c>
      <c r="E18" s="2">
        <f t="shared" si="3"/>
        <v>6250</v>
      </c>
      <c r="F18" s="2">
        <f t="shared" si="3"/>
        <v>5625</v>
      </c>
      <c r="G18" s="2">
        <f t="shared" si="3"/>
        <v>5000</v>
      </c>
      <c r="H18" s="2">
        <f t="shared" si="3"/>
        <v>4125</v>
      </c>
      <c r="I18" s="2">
        <f t="shared" si="3"/>
        <v>3222.2222222222222</v>
      </c>
      <c r="J18" s="2">
        <f>J16+J17</f>
        <v>2319.4444444444443</v>
      </c>
      <c r="K18" s="2">
        <f t="shared" ref="K18:O18" si="4">K16+K17</f>
        <v>1416.6666666666665</v>
      </c>
      <c r="L18" s="2">
        <f t="shared" si="4"/>
        <v>1138.8888888888887</v>
      </c>
      <c r="M18" s="2">
        <f t="shared" si="4"/>
        <v>861.11111111111086</v>
      </c>
      <c r="N18" s="2">
        <f t="shared" si="4"/>
        <v>583.33333333333303</v>
      </c>
      <c r="O18" s="2">
        <f t="shared" si="4"/>
        <v>0</v>
      </c>
    </row>
    <row r="19" spans="1:35" x14ac:dyDescent="0.35">
      <c r="A19" s="2"/>
    </row>
    <row r="20" spans="1:35" x14ac:dyDescent="0.35">
      <c r="A20" s="2" t="s">
        <v>58</v>
      </c>
    </row>
    <row r="21" spans="1:35" x14ac:dyDescent="0.35">
      <c r="A21" t="s">
        <v>59</v>
      </c>
      <c r="B21" s="26">
        <v>50164.044705954933</v>
      </c>
      <c r="C21" s="26">
        <v>47530.039134128485</v>
      </c>
      <c r="D21" s="26">
        <v>44982.388631097114</v>
      </c>
      <c r="E21" s="26">
        <v>42946.222675350829</v>
      </c>
      <c r="F21" s="26">
        <v>41271.003079015594</v>
      </c>
      <c r="G21" s="26">
        <v>39742.912243753555</v>
      </c>
      <c r="H21" s="26">
        <v>38233.762835438873</v>
      </c>
      <c r="I21" s="26">
        <v>36820.019194879889</v>
      </c>
      <c r="J21" s="26">
        <v>35554.527691650372</v>
      </c>
      <c r="K21" s="26">
        <v>34700.289402488779</v>
      </c>
      <c r="L21" s="26">
        <v>33803.221254452088</v>
      </c>
      <c r="M21" s="26">
        <v>33007.908609456441</v>
      </c>
      <c r="N21" s="25">
        <v>32079.461473608506</v>
      </c>
      <c r="O21" s="25">
        <v>31445.866105801753</v>
      </c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x14ac:dyDescent="0.35">
      <c r="A22" s="1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35" x14ac:dyDescent="0.35">
      <c r="A23" s="18" t="s">
        <v>40</v>
      </c>
      <c r="B23" s="8">
        <f>B18/B21</f>
        <v>0.19934596698923898</v>
      </c>
      <c r="C23" s="8">
        <f t="shared" ref="C23:O23" si="5">C18/C21</f>
        <v>0.21039326249617155</v>
      </c>
      <c r="D23" s="8">
        <f t="shared" si="5"/>
        <v>0.13894326624707665</v>
      </c>
      <c r="E23" s="8">
        <f t="shared" si="5"/>
        <v>0.14553084324194163</v>
      </c>
      <c r="F23" s="8">
        <f t="shared" si="5"/>
        <v>0.13629424003169077</v>
      </c>
      <c r="G23" s="8">
        <f t="shared" si="5"/>
        <v>0.12580859624311644</v>
      </c>
      <c r="H23" s="8">
        <f t="shared" si="5"/>
        <v>0.10788893621991445</v>
      </c>
      <c r="I23" s="8">
        <f t="shared" si="5"/>
        <v>8.7512779533539656E-2</v>
      </c>
      <c r="J23" s="8">
        <f>J18/J21</f>
        <v>6.5236260893690418E-2</v>
      </c>
      <c r="K23" s="8">
        <f t="shared" si="5"/>
        <v>4.082578823002727E-2</v>
      </c>
      <c r="L23" s="8">
        <f t="shared" si="5"/>
        <v>3.3691726605460423E-2</v>
      </c>
      <c r="M23" s="8">
        <f>M18/M21</f>
        <v>2.608802397327321E-2</v>
      </c>
      <c r="N23" s="8">
        <f t="shared" si="5"/>
        <v>1.8184012652869386E-2</v>
      </c>
      <c r="O23" s="8">
        <f t="shared" si="5"/>
        <v>0</v>
      </c>
    </row>
    <row r="24" spans="1:35" x14ac:dyDescent="0.35">
      <c r="A24" s="24" t="s">
        <v>52</v>
      </c>
      <c r="B24" s="13">
        <f>$B$23</f>
        <v>0.19934596698923898</v>
      </c>
      <c r="C24" s="13">
        <f>B24-$B$24/13</f>
        <v>0.18401166183622059</v>
      </c>
      <c r="D24" s="13">
        <f t="shared" ref="D24:O24" si="6">C24-$B$24/13</f>
        <v>0.16867735668320219</v>
      </c>
      <c r="E24" s="13">
        <f t="shared" si="6"/>
        <v>0.15334305153018379</v>
      </c>
      <c r="F24" s="13">
        <f t="shared" si="6"/>
        <v>0.1380087463771654</v>
      </c>
      <c r="G24" s="13">
        <f t="shared" si="6"/>
        <v>0.12267444122414702</v>
      </c>
      <c r="H24" s="13">
        <f t="shared" si="6"/>
        <v>0.10734013607112863</v>
      </c>
      <c r="I24" s="13">
        <f t="shared" si="6"/>
        <v>9.2005830918110251E-2</v>
      </c>
      <c r="J24" s="13">
        <f t="shared" si="6"/>
        <v>7.6671525765091869E-2</v>
      </c>
      <c r="K24" s="13">
        <f t="shared" si="6"/>
        <v>6.1337220612073487E-2</v>
      </c>
      <c r="L24" s="13">
        <f t="shared" si="6"/>
        <v>4.6002915459055105E-2</v>
      </c>
      <c r="M24" s="13">
        <f t="shared" si="6"/>
        <v>3.0668610306036723E-2</v>
      </c>
      <c r="N24" s="13">
        <f t="shared" si="6"/>
        <v>1.5334305153018339E-2</v>
      </c>
      <c r="O24" s="13">
        <f t="shared" si="6"/>
        <v>-4.5102810375396984E-17</v>
      </c>
    </row>
  </sheetData>
  <hyperlinks>
    <hyperlink ref="A12" r:id="rId1" xr:uid="{200A5DC1-BE82-43FA-A858-ECD14ACF41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17"/>
  <sheetViews>
    <sheetView workbookViewId="0">
      <selection activeCell="D5" sqref="D5"/>
    </sheetView>
  </sheetViews>
  <sheetFormatPr defaultRowHeight="14.5" x14ac:dyDescent="0.35"/>
  <sheetData>
    <row r="3" spans="1:5" x14ac:dyDescent="0.35">
      <c r="A3" t="s">
        <v>69</v>
      </c>
    </row>
    <row r="5" spans="1:5" x14ac:dyDescent="0.35">
      <c r="A5" t="s">
        <v>70</v>
      </c>
      <c r="B5">
        <v>0.73702684429546816</v>
      </c>
      <c r="D5" s="27" t="e">
        <f>#REF!</f>
        <v>#REF!</v>
      </c>
    </row>
    <row r="6" spans="1:5" x14ac:dyDescent="0.35">
      <c r="A6" t="s">
        <v>71</v>
      </c>
      <c r="B6">
        <v>9.0421185948406382E-2</v>
      </c>
      <c r="D6" t="e">
        <f>#REF!</f>
        <v>#REF!</v>
      </c>
    </row>
    <row r="7" spans="1:5" x14ac:dyDescent="0.35">
      <c r="A7" t="s">
        <v>72</v>
      </c>
      <c r="B7">
        <v>0.10615066706026872</v>
      </c>
      <c r="D7" t="e">
        <f>#REF!</f>
        <v>#REF!</v>
      </c>
    </row>
    <row r="8" spans="1:5" x14ac:dyDescent="0.35">
      <c r="A8" s="3">
        <v>8</v>
      </c>
      <c r="B8">
        <v>6.6401302695856701E-2</v>
      </c>
      <c r="D8" s="27" t="e">
        <f>#REF!</f>
        <v>#REF!</v>
      </c>
      <c r="E8" s="27"/>
    </row>
    <row r="10" spans="1:5" x14ac:dyDescent="0.35">
      <c r="A10" t="s">
        <v>65</v>
      </c>
      <c r="D10" t="e">
        <f>B5*D5+B6*D6+B7*D7+B8*D8</f>
        <v>#REF!</v>
      </c>
    </row>
    <row r="12" spans="1:5" x14ac:dyDescent="0.35">
      <c r="A12" t="s">
        <v>66</v>
      </c>
    </row>
    <row r="14" spans="1:5" x14ac:dyDescent="0.35">
      <c r="A14" t="s">
        <v>67</v>
      </c>
      <c r="D14" t="e">
        <f>0.75*D10</f>
        <v>#REF!</v>
      </c>
    </row>
    <row r="17" spans="1:4" x14ac:dyDescent="0.35">
      <c r="A17" t="s">
        <v>68</v>
      </c>
      <c r="D17" t="e">
        <f>#REF!</f>
        <v>#REF!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6"/>
  <sheetViews>
    <sheetView workbookViewId="0">
      <selection activeCell="C12" sqref="C12"/>
    </sheetView>
  </sheetViews>
  <sheetFormatPr defaultRowHeight="14.5" x14ac:dyDescent="0.35"/>
  <cols>
    <col min="1" max="1" width="12.81640625" customWidth="1"/>
    <col min="8" max="8" width="11.08984375" bestFit="1" customWidth="1"/>
    <col min="9" max="9" width="10.08984375" bestFit="1" customWidth="1"/>
    <col min="15" max="15" width="10.08984375" bestFit="1" customWidth="1"/>
  </cols>
  <sheetData>
    <row r="1" spans="1:16" x14ac:dyDescent="0.35">
      <c r="A1" t="s">
        <v>27</v>
      </c>
    </row>
    <row r="3" spans="1:16" x14ac:dyDescent="0.35">
      <c r="A3" t="s">
        <v>22</v>
      </c>
    </row>
    <row r="6" spans="1:16" x14ac:dyDescent="0.35">
      <c r="B6" t="s">
        <v>23</v>
      </c>
    </row>
    <row r="7" spans="1:16" x14ac:dyDescent="0.35">
      <c r="B7" s="17" t="e">
        <f>#REF!</f>
        <v>#REF!</v>
      </c>
    </row>
    <row r="8" spans="1:16" x14ac:dyDescent="0.35">
      <c r="B8" s="17"/>
    </row>
    <row r="10" spans="1:16" x14ac:dyDescent="0.35">
      <c r="F10" s="11" t="s">
        <v>18</v>
      </c>
      <c r="G10" s="11"/>
      <c r="H10" s="11"/>
      <c r="I10" s="11"/>
      <c r="J10" s="11"/>
      <c r="K10" s="12" t="s">
        <v>17</v>
      </c>
      <c r="L10" s="12"/>
      <c r="M10" s="12"/>
      <c r="N10" s="12"/>
      <c r="O10" s="12"/>
    </row>
    <row r="11" spans="1:16" x14ac:dyDescent="0.35">
      <c r="C11">
        <v>2016</v>
      </c>
      <c r="D11">
        <v>2017</v>
      </c>
      <c r="E11">
        <v>2018</v>
      </c>
      <c r="F11">
        <v>2019</v>
      </c>
      <c r="G11">
        <v>2020</v>
      </c>
      <c r="H11">
        <v>2021</v>
      </c>
      <c r="I11">
        <v>2022</v>
      </c>
      <c r="J11">
        <v>2023</v>
      </c>
      <c r="K11">
        <v>2024</v>
      </c>
      <c r="L11">
        <v>2025</v>
      </c>
      <c r="M11">
        <v>2026</v>
      </c>
      <c r="N11">
        <v>2027</v>
      </c>
      <c r="O11">
        <v>2028</v>
      </c>
    </row>
    <row r="12" spans="1:16" ht="29" x14ac:dyDescent="0.35">
      <c r="B12" s="16" t="s">
        <v>28</v>
      </c>
      <c r="C12" s="20" t="e">
        <f>$B$7</f>
        <v>#REF!</v>
      </c>
      <c r="D12" s="20" t="e">
        <f>$B$7</f>
        <v>#REF!</v>
      </c>
      <c r="E12" s="20" t="e">
        <f>$B$7</f>
        <v>#REF!</v>
      </c>
      <c r="F12" s="20" t="e">
        <f>$B$7</f>
        <v>#REF!</v>
      </c>
      <c r="G12" s="20" t="e">
        <f>B7- 0.1*B7</f>
        <v>#REF!</v>
      </c>
      <c r="H12" s="19" t="e">
        <f>G12-0.1*$B$7</f>
        <v>#REF!</v>
      </c>
      <c r="I12" s="19" t="e">
        <f t="shared" ref="I12:O12" si="0">H12-0.1*$B$7</f>
        <v>#REF!</v>
      </c>
      <c r="J12" s="19" t="e">
        <f t="shared" si="0"/>
        <v>#REF!</v>
      </c>
      <c r="K12" s="19" t="e">
        <f t="shared" si="0"/>
        <v>#REF!</v>
      </c>
      <c r="L12" s="19" t="e">
        <f t="shared" si="0"/>
        <v>#REF!</v>
      </c>
      <c r="M12" s="19" t="e">
        <f t="shared" si="0"/>
        <v>#REF!</v>
      </c>
      <c r="N12" s="19" t="e">
        <f t="shared" si="0"/>
        <v>#REF!</v>
      </c>
      <c r="O12" s="19" t="e">
        <f t="shared" si="0"/>
        <v>#REF!</v>
      </c>
    </row>
    <row r="13" spans="1:16" ht="43.5" x14ac:dyDescent="0.35">
      <c r="A13" s="16" t="s">
        <v>25</v>
      </c>
      <c r="B13" s="16" t="s">
        <v>24</v>
      </c>
      <c r="C13">
        <v>760584</v>
      </c>
      <c r="D13">
        <v>747778</v>
      </c>
      <c r="E13">
        <v>735178</v>
      </c>
      <c r="F13">
        <v>722766</v>
      </c>
      <c r="G13">
        <v>696509</v>
      </c>
      <c r="H13">
        <v>675588</v>
      </c>
      <c r="I13">
        <v>657483</v>
      </c>
      <c r="J13">
        <v>641270</v>
      </c>
      <c r="K13">
        <v>632952</v>
      </c>
      <c r="L13">
        <v>625610</v>
      </c>
      <c r="M13">
        <v>619337</v>
      </c>
      <c r="N13">
        <v>613580</v>
      </c>
      <c r="O13">
        <v>608229</v>
      </c>
    </row>
    <row r="14" spans="1:16" x14ac:dyDescent="0.35">
      <c r="A14" s="16" t="s">
        <v>26</v>
      </c>
      <c r="C14" s="19" t="e">
        <f>C12/C13</f>
        <v>#REF!</v>
      </c>
      <c r="D14" s="19" t="e">
        <f t="shared" ref="D14:O14" si="1">D12/D13</f>
        <v>#REF!</v>
      </c>
      <c r="E14" s="19" t="e">
        <f t="shared" si="1"/>
        <v>#REF!</v>
      </c>
      <c r="F14" s="19" t="e">
        <f t="shared" si="1"/>
        <v>#REF!</v>
      </c>
      <c r="G14" s="19" t="e">
        <f t="shared" si="1"/>
        <v>#REF!</v>
      </c>
      <c r="H14" s="19" t="e">
        <f t="shared" si="1"/>
        <v>#REF!</v>
      </c>
      <c r="I14" s="19" t="e">
        <f t="shared" si="1"/>
        <v>#REF!</v>
      </c>
      <c r="J14" s="19" t="e">
        <f t="shared" si="1"/>
        <v>#REF!</v>
      </c>
      <c r="K14" s="19" t="e">
        <f t="shared" si="1"/>
        <v>#REF!</v>
      </c>
      <c r="L14" s="19" t="e">
        <f t="shared" si="1"/>
        <v>#REF!</v>
      </c>
      <c r="M14" s="19" t="e">
        <f t="shared" si="1"/>
        <v>#REF!</v>
      </c>
      <c r="N14" s="19" t="e">
        <f t="shared" si="1"/>
        <v>#REF!</v>
      </c>
      <c r="O14" s="19" t="e">
        <f t="shared" si="1"/>
        <v>#REF!</v>
      </c>
    </row>
    <row r="15" spans="1:16" x14ac:dyDescent="0.35">
      <c r="A15" t="s">
        <v>57</v>
      </c>
    </row>
    <row r="16" spans="1:16" x14ac:dyDescent="0.35">
      <c r="C16" t="s">
        <v>56</v>
      </c>
      <c r="D16" s="19" t="e">
        <f>F14</f>
        <v>#REF!</v>
      </c>
      <c r="E16" s="19" t="e">
        <f>D16-$D$16/12</f>
        <v>#REF!</v>
      </c>
      <c r="F16" s="19" t="e">
        <f t="shared" ref="F16:O16" si="2">E16-$D$16/12</f>
        <v>#REF!</v>
      </c>
      <c r="G16" s="19" t="e">
        <f t="shared" si="2"/>
        <v>#REF!</v>
      </c>
      <c r="H16" s="19" t="e">
        <f t="shared" si="2"/>
        <v>#REF!</v>
      </c>
      <c r="I16" s="19" t="e">
        <f t="shared" si="2"/>
        <v>#REF!</v>
      </c>
      <c r="J16" s="19" t="e">
        <f t="shared" si="2"/>
        <v>#REF!</v>
      </c>
      <c r="K16" s="19" t="e">
        <f t="shared" si="2"/>
        <v>#REF!</v>
      </c>
      <c r="L16" s="19" t="e">
        <f t="shared" si="2"/>
        <v>#REF!</v>
      </c>
      <c r="M16" s="19" t="e">
        <f t="shared" si="2"/>
        <v>#REF!</v>
      </c>
      <c r="N16" s="19" t="e">
        <f t="shared" si="2"/>
        <v>#REF!</v>
      </c>
      <c r="O16" s="19" t="e">
        <f t="shared" si="2"/>
        <v>#REF!</v>
      </c>
      <c r="P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7"/>
  <sheetViews>
    <sheetView workbookViewId="0">
      <selection activeCell="B2" sqref="B2"/>
    </sheetView>
  </sheetViews>
  <sheetFormatPr defaultRowHeight="14.5" x14ac:dyDescent="0.35"/>
  <cols>
    <col min="1" max="1" width="13.08984375" customWidth="1"/>
  </cols>
  <sheetData>
    <row r="1" spans="1:35" x14ac:dyDescent="0.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9</v>
      </c>
      <c r="B2" s="13">
        <f>'LDV psg calculations'!B24</f>
        <v>0.19934596698923898</v>
      </c>
      <c r="C2" s="13">
        <f>'LDV psg calculations'!C24</f>
        <v>0.18401166183622059</v>
      </c>
      <c r="D2" s="13">
        <f>'LDV psg calculations'!D24</f>
        <v>0.16867735668320219</v>
      </c>
      <c r="E2" s="13">
        <f>'LDV psg calculations'!E24</f>
        <v>0.15334305153018379</v>
      </c>
      <c r="F2" s="13">
        <f>'LDV psg calculations'!F24</f>
        <v>0.1380087463771654</v>
      </c>
      <c r="G2" s="13">
        <f>'LDV psg calculations'!G24</f>
        <v>0.12267444122414702</v>
      </c>
      <c r="H2" s="13">
        <f>'LDV psg calculations'!H24</f>
        <v>0.10734013607112863</v>
      </c>
      <c r="I2" s="13">
        <f>'LDV psg calculations'!I24</f>
        <v>9.2005830918110251E-2</v>
      </c>
      <c r="J2" s="13">
        <f>'LDV psg calculations'!J24</f>
        <v>7.6671525765091869E-2</v>
      </c>
      <c r="K2" s="13">
        <f>'LDV psg calculations'!K24</f>
        <v>6.1337220612073487E-2</v>
      </c>
      <c r="L2" s="13">
        <f>'LDV psg calculations'!L23</f>
        <v>3.3691726605460423E-2</v>
      </c>
      <c r="M2" s="13">
        <f>'LDV psg calculations'!M23</f>
        <v>2.608802397327321E-2</v>
      </c>
      <c r="N2" s="13">
        <f>'LDV psg calculations'!N23</f>
        <v>1.8184012652869386E-2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</row>
    <row r="3" spans="1:35" x14ac:dyDescent="0.35">
      <c r="A3" t="s">
        <v>10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</row>
    <row r="4" spans="1:35" x14ac:dyDescent="0.35">
      <c r="A4" t="s">
        <v>11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</row>
    <row r="5" spans="1:35" x14ac:dyDescent="0.35">
      <c r="A5" t="s">
        <v>12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</row>
    <row r="6" spans="1:35" x14ac:dyDescent="0.35">
      <c r="A6" t="s">
        <v>13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</row>
    <row r="7" spans="1:35" x14ac:dyDescent="0.35">
      <c r="A7" t="s">
        <v>14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7"/>
  <sheetViews>
    <sheetView workbookViewId="0">
      <selection activeCell="A2" sqref="A2"/>
    </sheetView>
  </sheetViews>
  <sheetFormatPr defaultRowHeight="14.5" x14ac:dyDescent="0.35"/>
  <cols>
    <col min="1" max="1" width="13.089843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LDV psg calculations</vt:lpstr>
      <vt:lpstr>Weighted avg truck incentives</vt:lpstr>
      <vt:lpstr>HDV psg calculations</vt:lpstr>
      <vt:lpstr>BESP-passengers</vt:lpstr>
      <vt:lpstr>BESP-freight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Katelyn</cp:lastModifiedBy>
  <dcterms:created xsi:type="dcterms:W3CDTF">2017-06-20T00:56:40Z</dcterms:created>
  <dcterms:modified xsi:type="dcterms:W3CDTF">2020-06-29T14:23:14Z</dcterms:modified>
</cp:coreProperties>
</file>