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defaultThemeVersion="124226"/>
  <mc:AlternateContent xmlns:mc="http://schemas.openxmlformats.org/markup-compatibility/2006">
    <mc:Choice Requires="x15">
      <x15ac:absPath xmlns:x15ac="http://schemas.microsoft.com/office/spreadsheetml/2010/11/ac" url="C:\Users\mmahajan\Documents\eps-oregon\InputData\trans\BNVP\"/>
    </mc:Choice>
  </mc:AlternateContent>
  <xr:revisionPtr revIDLastSave="0" documentId="13_ncr:1_{F47C29D7-871B-41BA-84B7-EB69A3E2F72B}" xr6:coauthVersionLast="47" xr6:coauthVersionMax="47" xr10:uidLastSave="{00000000-0000-0000-0000-000000000000}"/>
  <bookViews>
    <workbookView xWindow="-120" yWindow="-120" windowWidth="29040" windowHeight="17640" xr2:uid="{A6C0074D-B751-45E1-970C-BFD3304E04F6}"/>
  </bookViews>
  <sheets>
    <sheet name="About" sheetId="1" r:id="rId1"/>
    <sheet name="Table 44" sheetId="39" r:id="rId2"/>
    <sheet name="Table 49" sheetId="38" r:id="rId3"/>
    <sheet name="AEO 39" sheetId="26" r:id="rId4"/>
    <sheet name="Table_38" sheetId="41" r:id="rId5"/>
    <sheet name="AEO 42" sheetId="27" r:id="rId6"/>
    <sheet name="AEO 52" sheetId="19" r:id="rId7"/>
    <sheet name="NREL_ATB_2020" sheetId="42" r:id="rId8"/>
    <sheet name="NREL Calcs" sheetId="43" r:id="rId9"/>
    <sheet name="LDV Cost Calcs" sheetId="40" r:id="rId10"/>
    <sheet name="PHEV Price Calcs" sheetId="30" r:id="rId11"/>
    <sheet name="Start Year psgr LDV EV Price" sheetId="32" r:id="rId12"/>
    <sheet name="CARB ACT ISOR" sheetId="36" r:id="rId13"/>
    <sheet name="LDV Shares" sheetId="28" r:id="rId14"/>
    <sheet name="Freight HDVs" sheetId="33" r:id="rId15"/>
    <sheet name="Hydrogen Vehicle Calcs" sheetId="31" r:id="rId16"/>
    <sheet name="Passenger Aircraft" sheetId="22" r:id="rId17"/>
    <sheet name="Ships" sheetId="25" r:id="rId18"/>
    <sheet name="Motorbikes" sheetId="23" r:id="rId19"/>
    <sheet name="BNVP-LDVs-psgr" sheetId="2" r:id="rId20"/>
    <sheet name="BNVP-LDVs-frgt" sheetId="8" r:id="rId21"/>
    <sheet name="BNVP-HDVs-psgr" sheetId="9" r:id="rId22"/>
    <sheet name="BNVP-HDVs-frgt" sheetId="10" r:id="rId23"/>
    <sheet name="BNVP-aircraft-psgr" sheetId="11" r:id="rId24"/>
    <sheet name="BNVP-aircraft-frgt" sheetId="12" r:id="rId25"/>
    <sheet name="BNVP-rail-psgr" sheetId="13" r:id="rId26"/>
    <sheet name="BNVP-rail-frgt" sheetId="14" r:id="rId27"/>
    <sheet name="BNVP-ships-psgr" sheetId="15" r:id="rId28"/>
    <sheet name="BNVP-ships-frgt" sheetId="16" r:id="rId29"/>
    <sheet name="BNVP-motorbikes-psgr" sheetId="17" r:id="rId30"/>
    <sheet name="BNVP-motorbikes-frgt" sheetId="18" r:id="rId31"/>
  </sheets>
  <externalReferences>
    <externalReference r:id="rId32"/>
    <externalReference r:id="rId33"/>
  </externalReferences>
  <definedNames>
    <definedName name="_xlnm._FilterDatabase" localSheetId="7" hidden="1">NREL_ATB_2020!$A$1:$L$253</definedName>
    <definedName name="asdf">[1]About!$A$113</definedName>
    <definedName name="cpi_2010to2012">About!#REF!</definedName>
    <definedName name="cpi_2013to2012">About!$A$113</definedName>
    <definedName name="cpi_2014to2012">About!#REF!</definedName>
    <definedName name="cpi_2016to2012">About!$A$114</definedName>
    <definedName name="cpi_2017to2012">About!$A$115</definedName>
    <definedName name="cpi_2018to2012">About!$A$116</definedName>
    <definedName name="cpi_2019to2012">About!$A$117</definedName>
    <definedName name="cpi_2020to2012">About!$A$118</definedName>
    <definedName name="H2_kg_to_MMBtu">[2]Constants!$D$7</definedName>
    <definedName name="kWh_to_Btu">[2]Constants!$D$4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13" l="1"/>
  <c r="B5" i="13"/>
  <c r="G146" i="40"/>
  <c r="B80" i="36"/>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3" i="43"/>
  <c r="C25" i="43" s="1"/>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7" i="40"/>
  <c r="E107"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C136" i="40" s="1"/>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C127" i="40"/>
  <c r="C128" i="40"/>
  <c r="C129" i="40"/>
  <c r="C130" i="40"/>
  <c r="C131" i="40"/>
  <c r="C132" i="40"/>
  <c r="C133" i="40"/>
  <c r="C134" i="40"/>
  <c r="C135" i="40"/>
  <c r="C137" i="40"/>
  <c r="C138" i="40"/>
  <c r="C139" i="40"/>
  <c r="C140" i="40"/>
  <c r="C141" i="40"/>
  <c r="C126" i="40"/>
  <c r="C93" i="40"/>
  <c r="C94" i="40"/>
  <c r="C95" i="40"/>
  <c r="C96" i="40"/>
  <c r="C97" i="40"/>
  <c r="C98" i="40"/>
  <c r="C99" i="40"/>
  <c r="C100" i="40"/>
  <c r="C101" i="40"/>
  <c r="C102" i="40"/>
  <c r="C103" i="40"/>
  <c r="C104" i="40"/>
  <c r="C105" i="40"/>
  <c r="C106" i="40"/>
  <c r="C107" i="40"/>
  <c r="C109" i="40"/>
  <c r="C110" i="40"/>
  <c r="C111" i="40"/>
  <c r="C112" i="40"/>
  <c r="C113" i="40"/>
  <c r="C114" i="40"/>
  <c r="C115" i="40"/>
  <c r="C116" i="40"/>
  <c r="C117" i="40"/>
  <c r="C118" i="40"/>
  <c r="C119" i="40"/>
  <c r="C120" i="40"/>
  <c r="C121" i="40"/>
  <c r="C122" i="40"/>
  <c r="C123" i="40"/>
  <c r="C124" i="40"/>
  <c r="C92" i="40"/>
  <c r="D14"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6"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1"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22" i="40"/>
  <c r="E22" i="40"/>
  <c r="F22" i="40"/>
  <c r="G22" i="40"/>
  <c r="H22" i="40"/>
  <c r="I22" i="40"/>
  <c r="J22" i="40"/>
  <c r="K22" i="40"/>
  <c r="L22" i="40"/>
  <c r="M22" i="40"/>
  <c r="N22" i="40"/>
  <c r="O22" i="40"/>
  <c r="P22" i="40"/>
  <c r="Q22" i="40"/>
  <c r="R22" i="40"/>
  <c r="S22" i="40"/>
  <c r="T22" i="40"/>
  <c r="U22" i="40"/>
  <c r="V22" i="40"/>
  <c r="W22" i="40"/>
  <c r="X22" i="40"/>
  <c r="Y22" i="40"/>
  <c r="Z22" i="40"/>
  <c r="AA22" i="40"/>
  <c r="AB22" i="40"/>
  <c r="AC22" i="40"/>
  <c r="AD22" i="40"/>
  <c r="AE22" i="40"/>
  <c r="AF22" i="40"/>
  <c r="AG22"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5"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D26"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D27"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C15" i="40"/>
  <c r="C16" i="40"/>
  <c r="C17" i="40"/>
  <c r="C18" i="40"/>
  <c r="C19" i="40"/>
  <c r="C20" i="40"/>
  <c r="C21" i="40"/>
  <c r="C22" i="40"/>
  <c r="C23" i="40"/>
  <c r="C24" i="40"/>
  <c r="C25" i="40"/>
  <c r="C26" i="40"/>
  <c r="C27" i="40"/>
  <c r="C28" i="40"/>
  <c r="C29" i="40"/>
  <c r="C30" i="40"/>
  <c r="C14" i="40"/>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D5" i="40"/>
  <c r="E5" i="40"/>
  <c r="F5" i="40"/>
  <c r="G5" i="40"/>
  <c r="H5" i="40"/>
  <c r="I5" i="40"/>
  <c r="J5" i="40"/>
  <c r="K5" i="40"/>
  <c r="L5" i="40"/>
  <c r="M5" i="40"/>
  <c r="N5" i="40"/>
  <c r="O5" i="40"/>
  <c r="O7" i="40" s="1"/>
  <c r="O9" i="40" s="1"/>
  <c r="P5" i="40"/>
  <c r="Q5" i="40"/>
  <c r="R5" i="40"/>
  <c r="S5" i="40"/>
  <c r="T5" i="40"/>
  <c r="U5" i="40"/>
  <c r="V5" i="40"/>
  <c r="W5" i="40"/>
  <c r="W7" i="40" s="1"/>
  <c r="X5" i="40"/>
  <c r="Y5" i="40"/>
  <c r="Z5" i="40"/>
  <c r="AA5" i="40"/>
  <c r="AB5" i="40"/>
  <c r="AC5" i="40"/>
  <c r="AD5" i="40"/>
  <c r="AE5" i="40"/>
  <c r="AF5" i="40"/>
  <c r="AG5"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C6" i="40"/>
  <c r="C5" i="40"/>
  <c r="AG7" i="40" l="1"/>
  <c r="AG10" i="40" s="1"/>
  <c r="Y7" i="40"/>
  <c r="AA7" i="40"/>
  <c r="AA10" i="40" s="1"/>
  <c r="AA63" i="40" s="1"/>
  <c r="K7" i="40"/>
  <c r="K10" i="40" s="1"/>
  <c r="K82" i="40" s="1"/>
  <c r="S7" i="40"/>
  <c r="S10" i="40" s="1"/>
  <c r="S83" i="40" s="1"/>
  <c r="V7" i="40"/>
  <c r="V10" i="40" s="1"/>
  <c r="AD7" i="40"/>
  <c r="K87" i="40"/>
  <c r="K61" i="40"/>
  <c r="K85" i="40"/>
  <c r="K81" i="40"/>
  <c r="C7" i="40"/>
  <c r="C9"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61" i="40"/>
  <c r="S84" i="40"/>
  <c r="S65" i="40"/>
  <c r="S80" i="40"/>
  <c r="V67" i="40"/>
  <c r="V63" i="40"/>
  <c r="V68" i="40"/>
  <c r="V61" i="40"/>
  <c r="V87" i="40"/>
  <c r="V85" i="40"/>
  <c r="V66" i="40"/>
  <c r="V84" i="40"/>
  <c r="V86" i="40"/>
  <c r="V65" i="40"/>
  <c r="V83" i="40"/>
  <c r="V80" i="40"/>
  <c r="V82" i="40"/>
  <c r="V81"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C10" i="40"/>
  <c r="C68" i="40" s="1"/>
  <c r="C40" i="40"/>
  <c r="C34" i="40"/>
  <c r="C39" i="40"/>
  <c r="C37" i="40"/>
  <c r="C41" i="40"/>
  <c r="C38" i="40"/>
  <c r="C35" i="40"/>
  <c r="C36" i="40"/>
  <c r="X48" i="40"/>
  <c r="X43" i="40"/>
  <c r="Y10" i="40"/>
  <c r="O38" i="40"/>
  <c r="O35" i="40"/>
  <c r="O40" i="40"/>
  <c r="O36" i="40"/>
  <c r="O39" i="40"/>
  <c r="O37" i="40"/>
  <c r="O34" i="40"/>
  <c r="O41" i="40"/>
  <c r="G10" i="40"/>
  <c r="AA47" i="40"/>
  <c r="J43" i="40"/>
  <c r="J45" i="40"/>
  <c r="AD10" i="40"/>
  <c r="AD9" i="40"/>
  <c r="V48" i="40"/>
  <c r="V45" i="40"/>
  <c r="V42" i="40"/>
  <c r="V49" i="40"/>
  <c r="V43" i="40"/>
  <c r="V47" i="40"/>
  <c r="V46" i="40"/>
  <c r="V44" i="40"/>
  <c r="N44" i="40"/>
  <c r="N42" i="40"/>
  <c r="K44" i="40"/>
  <c r="K42" i="40"/>
  <c r="K45" i="40"/>
  <c r="K48" i="40"/>
  <c r="R10" i="40"/>
  <c r="W10" i="40"/>
  <c r="O10" i="40"/>
  <c r="I7" i="40"/>
  <c r="I9" i="40" s="1"/>
  <c r="AF7" i="40"/>
  <c r="AF10" i="40" s="1"/>
  <c r="P7" i="40"/>
  <c r="P9" i="40" s="1"/>
  <c r="Y9" i="40"/>
  <c r="W9" i="40"/>
  <c r="M9" i="40"/>
  <c r="AE7" i="40"/>
  <c r="AE9" i="40" s="1"/>
  <c r="Q7" i="40"/>
  <c r="Q9" i="40" s="1"/>
  <c r="V9" i="40"/>
  <c r="F7" i="40"/>
  <c r="F10" i="40" s="1"/>
  <c r="AC7" i="40"/>
  <c r="AC10" i="40" s="1"/>
  <c r="E7" i="40"/>
  <c r="E10" i="40" s="1"/>
  <c r="D9" i="40"/>
  <c r="K9" i="40"/>
  <c r="N7" i="33"/>
  <c r="P33" i="33"/>
  <c r="B6" i="9" s="1"/>
  <c r="P32" i="33"/>
  <c r="P31" i="33"/>
  <c r="B3" i="9" s="1"/>
  <c r="J47" i="40" l="1"/>
  <c r="AA43" i="40"/>
  <c r="K68" i="40"/>
  <c r="H40" i="40"/>
  <c r="J44" i="40"/>
  <c r="AA65" i="40"/>
  <c r="O147" i="40"/>
  <c r="O153" i="40" s="1"/>
  <c r="N2" i="2" s="1"/>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147" i="40" s="1"/>
  <c r="R153" i="40" s="1"/>
  <c r="Q2" i="2" s="1"/>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3" i="40"/>
  <c r="C84" i="40"/>
  <c r="C82" i="40"/>
  <c r="C66" i="40"/>
  <c r="C65" i="40"/>
  <c r="C85" i="40"/>
  <c r="C67" i="40"/>
  <c r="C83" i="40"/>
  <c r="C80" i="40"/>
  <c r="C81" i="40"/>
  <c r="C61" i="40"/>
  <c r="C87" i="40"/>
  <c r="C86"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76" i="40"/>
  <c r="M73" i="40"/>
  <c r="M148" i="40" s="1"/>
  <c r="M154" i="40" s="1"/>
  <c r="L5" i="2" s="1"/>
  <c r="M57" i="40"/>
  <c r="M78" i="40"/>
  <c r="M79" i="40"/>
  <c r="M75" i="40"/>
  <c r="M56" i="40"/>
  <c r="M55" i="40"/>
  <c r="M60" i="40"/>
  <c r="M74" i="40"/>
  <c r="M59" i="40"/>
  <c r="M58" i="40"/>
  <c r="F66" i="40"/>
  <c r="F84" i="40"/>
  <c r="F83" i="40"/>
  <c r="F87" i="40"/>
  <c r="F61" i="40"/>
  <c r="F68" i="40"/>
  <c r="F80" i="40"/>
  <c r="F81" i="40"/>
  <c r="F65" i="40"/>
  <c r="F85" i="40"/>
  <c r="F82" i="40"/>
  <c r="F86" i="40"/>
  <c r="F67" i="40"/>
  <c r="F63" i="40"/>
  <c r="O81" i="40"/>
  <c r="O86" i="40"/>
  <c r="O67" i="40"/>
  <c r="O66" i="40"/>
  <c r="O80" i="40"/>
  <c r="O148" i="40" s="1"/>
  <c r="O154" i="40" s="1"/>
  <c r="N5" i="2" s="1"/>
  <c r="O61" i="40"/>
  <c r="O82" i="40"/>
  <c r="O84" i="40"/>
  <c r="O63" i="40"/>
  <c r="O68" i="40"/>
  <c r="O65" i="40"/>
  <c r="O85" i="40"/>
  <c r="O87" i="40"/>
  <c r="O83" i="40"/>
  <c r="D49" i="40"/>
  <c r="S56" i="40"/>
  <c r="S58" i="40"/>
  <c r="S73"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147" i="40" s="1"/>
  <c r="N153" i="40" s="1"/>
  <c r="M2" i="2" s="1"/>
  <c r="N73" i="40"/>
  <c r="N74" i="40"/>
  <c r="N57" i="40"/>
  <c r="N76" i="40"/>
  <c r="N78" i="40"/>
  <c r="N79" i="40"/>
  <c r="N60" i="40"/>
  <c r="N75" i="40"/>
  <c r="N58" i="40"/>
  <c r="N55" i="40"/>
  <c r="N56" i="40"/>
  <c r="N59" i="40"/>
  <c r="D78" i="40"/>
  <c r="D54" i="40"/>
  <c r="D57" i="40"/>
  <c r="D59" i="40"/>
  <c r="D75" i="40"/>
  <c r="D73" i="40"/>
  <c r="D76" i="40"/>
  <c r="D55" i="40"/>
  <c r="D56" i="40"/>
  <c r="D79" i="40"/>
  <c r="D60" i="40"/>
  <c r="D74" i="40"/>
  <c r="D58"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Z76" i="40"/>
  <c r="Z58" i="40"/>
  <c r="Z74" i="40"/>
  <c r="Z59" i="40"/>
  <c r="Z79" i="40"/>
  <c r="Z60" i="40"/>
  <c r="Z75" i="40"/>
  <c r="Z73" i="40"/>
  <c r="Z5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T35" i="40"/>
  <c r="T36" i="40"/>
  <c r="T39" i="40"/>
  <c r="T34" i="40"/>
  <c r="T38"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1" i="40"/>
  <c r="Z34" i="40"/>
  <c r="Z35" i="40"/>
  <c r="Z36" i="40"/>
  <c r="Z40" i="40"/>
  <c r="Z37" i="40"/>
  <c r="Z38" i="40"/>
  <c r="Z39" i="40"/>
  <c r="Z43" i="40"/>
  <c r="Z47" i="40"/>
  <c r="Z45" i="40"/>
  <c r="Z42" i="40"/>
  <c r="Z44" i="40"/>
  <c r="Z49" i="40"/>
  <c r="Z46" i="40"/>
  <c r="Z48" i="40"/>
  <c r="AA37" i="40"/>
  <c r="J38" i="40"/>
  <c r="AB41" i="40"/>
  <c r="AB36" i="40"/>
  <c r="AB39" i="40"/>
  <c r="AB38" i="40"/>
  <c r="N40" i="40"/>
  <c r="N41" i="40"/>
  <c r="N35" i="40"/>
  <c r="N39" i="40"/>
  <c r="N34" i="40"/>
  <c r="N146" i="40" s="1"/>
  <c r="N152" i="40" s="1"/>
  <c r="M4" i="2" s="1"/>
  <c r="N38" i="40"/>
  <c r="N36" i="40"/>
  <c r="N37" i="40"/>
  <c r="P10" i="40"/>
  <c r="K35" i="40"/>
  <c r="K36" i="40"/>
  <c r="K39" i="40"/>
  <c r="K40" i="40"/>
  <c r="K37" i="40"/>
  <c r="K41" i="40"/>
  <c r="K38" i="40"/>
  <c r="K34" i="40"/>
  <c r="M34" i="40"/>
  <c r="M39" i="40"/>
  <c r="M35" i="40"/>
  <c r="M37" i="40"/>
  <c r="M40" i="40"/>
  <c r="M41" i="40"/>
  <c r="M36" i="40"/>
  <c r="M38" i="40"/>
  <c r="R43" i="40"/>
  <c r="R49" i="40"/>
  <c r="R47" i="40"/>
  <c r="R46" i="40"/>
  <c r="R48" i="40"/>
  <c r="R45" i="40"/>
  <c r="R42" i="40"/>
  <c r="R44" i="40"/>
  <c r="I10" i="40"/>
  <c r="L34" i="40"/>
  <c r="S36" i="40"/>
  <c r="S34" i="40"/>
  <c r="S35" i="40"/>
  <c r="W35" i="40"/>
  <c r="W40" i="40"/>
  <c r="W36" i="40"/>
  <c r="W39" i="40"/>
  <c r="W41" i="40"/>
  <c r="W37" i="40"/>
  <c r="W34" i="40"/>
  <c r="W146" i="40" s="1"/>
  <c r="W152" i="40" s="1"/>
  <c r="V4" i="2" s="1"/>
  <c r="W38" i="40"/>
  <c r="E40" i="40"/>
  <c r="E37" i="40"/>
  <c r="E35" i="40"/>
  <c r="E39" i="40"/>
  <c r="E36" i="40"/>
  <c r="E41" i="40"/>
  <c r="E34" i="40"/>
  <c r="E146" i="40" s="1"/>
  <c r="E152" i="40" s="1"/>
  <c r="D4" i="2" s="1"/>
  <c r="E38" i="40"/>
  <c r="R35" i="40"/>
  <c r="R37" i="40"/>
  <c r="R41" i="40"/>
  <c r="R36" i="40"/>
  <c r="R40" i="40"/>
  <c r="R34" i="40"/>
  <c r="R38" i="40"/>
  <c r="R39" i="40"/>
  <c r="AG42" i="40"/>
  <c r="AG46" i="40"/>
  <c r="AG48" i="40"/>
  <c r="AG44" i="40"/>
  <c r="AG43" i="40"/>
  <c r="AG45" i="40"/>
  <c r="AG47" i="40"/>
  <c r="AG49" i="40"/>
  <c r="U36" i="40"/>
  <c r="U40" i="40"/>
  <c r="U35" i="40"/>
  <c r="U39" i="40"/>
  <c r="U37" i="40"/>
  <c r="U38" i="40"/>
  <c r="U41" i="40"/>
  <c r="U34" i="40"/>
  <c r="D34" i="40"/>
  <c r="D37" i="40"/>
  <c r="D41" i="40"/>
  <c r="D35" i="40"/>
  <c r="D36" i="40"/>
  <c r="D39" i="40"/>
  <c r="D40" i="40"/>
  <c r="D38" i="40"/>
  <c r="F44" i="40"/>
  <c r="F46" i="40"/>
  <c r="F48" i="40"/>
  <c r="F45" i="40"/>
  <c r="F43" i="40"/>
  <c r="F49" i="40"/>
  <c r="F42" i="40"/>
  <c r="F47" i="40"/>
  <c r="Y41" i="40"/>
  <c r="Y38" i="40"/>
  <c r="Y34" i="40"/>
  <c r="Y40" i="40"/>
  <c r="Y35" i="40"/>
  <c r="Y39" i="40"/>
  <c r="Y36" i="40"/>
  <c r="Y37" i="40"/>
  <c r="O45" i="40"/>
  <c r="O49" i="40"/>
  <c r="O44" i="40"/>
  <c r="O46" i="40"/>
  <c r="O47" i="40"/>
  <c r="O42" i="40"/>
  <c r="O146" i="40" s="1"/>
  <c r="O152" i="40" s="1"/>
  <c r="N4" i="2" s="1"/>
  <c r="O48" i="40"/>
  <c r="O43" i="40"/>
  <c r="AD34" i="40"/>
  <c r="AD38" i="40"/>
  <c r="AD36" i="40"/>
  <c r="AD37" i="40"/>
  <c r="AD40" i="40"/>
  <c r="AD41" i="40"/>
  <c r="AD35" i="40"/>
  <c r="AD39" i="40"/>
  <c r="AF9" i="40"/>
  <c r="C48" i="40"/>
  <c r="C42" i="40"/>
  <c r="C146" i="40" s="1"/>
  <c r="C152" i="40" s="1"/>
  <c r="B4" i="2" s="1"/>
  <c r="C43" i="40"/>
  <c r="C44" i="40"/>
  <c r="C45" i="40"/>
  <c r="C47" i="40"/>
  <c r="C49" i="40"/>
  <c r="C46" i="40"/>
  <c r="E27" i="36"/>
  <c r="Z146" i="40" l="1"/>
  <c r="Z152" i="40" s="1"/>
  <c r="Y4" i="2" s="1"/>
  <c r="R146" i="40"/>
  <c r="R152" i="40" s="1"/>
  <c r="Q4" i="2" s="1"/>
  <c r="J34" i="40"/>
  <c r="AA40" i="40"/>
  <c r="X36" i="40"/>
  <c r="AG146" i="40"/>
  <c r="AG152" i="40" s="1"/>
  <c r="AF4" i="2" s="1"/>
  <c r="V146" i="40"/>
  <c r="V152" i="40" s="1"/>
  <c r="U4" i="2" s="1"/>
  <c r="T41" i="40"/>
  <c r="AC37" i="40"/>
  <c r="AD148" i="40"/>
  <c r="AD154" i="40" s="1"/>
  <c r="AC5" i="2" s="1"/>
  <c r="AA55" i="40"/>
  <c r="AA76" i="40"/>
  <c r="J57" i="40"/>
  <c r="J73" i="40"/>
  <c r="J148" i="40" s="1"/>
  <c r="J154" i="40" s="1"/>
  <c r="I5" i="2" s="1"/>
  <c r="AA35" i="40"/>
  <c r="G152" i="40"/>
  <c r="F4" i="2" s="1"/>
  <c r="AC40" i="40"/>
  <c r="AA78" i="40"/>
  <c r="AA56" i="40"/>
  <c r="J59" i="40"/>
  <c r="J79" i="40"/>
  <c r="M147" i="40"/>
  <c r="M153" i="40" s="1"/>
  <c r="L2" i="2" s="1"/>
  <c r="K148" i="40"/>
  <c r="K154" i="40" s="1"/>
  <c r="J5" i="2" s="1"/>
  <c r="W148" i="40"/>
  <c r="W154" i="40" s="1"/>
  <c r="V5" i="2" s="1"/>
  <c r="J35" i="40"/>
  <c r="M146" i="40"/>
  <c r="M152" i="40" s="1"/>
  <c r="L4" i="2" s="1"/>
  <c r="J36" i="40"/>
  <c r="AA36" i="40"/>
  <c r="AC38" i="40"/>
  <c r="AD147" i="40"/>
  <c r="AD153" i="40" s="1"/>
  <c r="AC2" i="2" s="1"/>
  <c r="G148" i="40"/>
  <c r="G154" i="40" s="1"/>
  <c r="F5" i="2" s="1"/>
  <c r="D148" i="40"/>
  <c r="D154" i="40" s="1"/>
  <c r="C5" i="2" s="1"/>
  <c r="H148" i="40"/>
  <c r="H154" i="40" s="1"/>
  <c r="G5" i="2" s="1"/>
  <c r="V148" i="40"/>
  <c r="V154" i="40" s="1"/>
  <c r="U5" i="2" s="1"/>
  <c r="AA59" i="40"/>
  <c r="J54" i="40"/>
  <c r="J58" i="40"/>
  <c r="Y147" i="40"/>
  <c r="Y153" i="40" s="1"/>
  <c r="X2" i="2" s="1"/>
  <c r="Y146" i="40"/>
  <c r="Y152" i="40" s="1"/>
  <c r="X4" i="2" s="1"/>
  <c r="K146" i="40"/>
  <c r="K152" i="40" s="1"/>
  <c r="J4" i="2" s="1"/>
  <c r="J41" i="40"/>
  <c r="AA39" i="40"/>
  <c r="AC36" i="40"/>
  <c r="G147" i="40"/>
  <c r="G153" i="40" s="1"/>
  <c r="F2" i="2" s="1"/>
  <c r="N148" i="40"/>
  <c r="N154" i="40" s="1"/>
  <c r="M5" i="2" s="1"/>
  <c r="AA58" i="40"/>
  <c r="J60" i="40"/>
  <c r="J56" i="40"/>
  <c r="C147" i="40"/>
  <c r="C153" i="40" s="1"/>
  <c r="B2" i="2" s="1"/>
  <c r="AG148" i="40"/>
  <c r="AG154" i="40" s="1"/>
  <c r="AF5" i="2" s="1"/>
  <c r="J40" i="40"/>
  <c r="AC34" i="40"/>
  <c r="AC146" i="40" s="1"/>
  <c r="AC152" i="40" s="1"/>
  <c r="AB4" i="2" s="1"/>
  <c r="H147" i="40"/>
  <c r="H153" i="40" s="1"/>
  <c r="G2" i="2" s="1"/>
  <c r="AA74" i="40"/>
  <c r="AA148" i="40" s="1"/>
  <c r="AA154" i="40" s="1"/>
  <c r="Z5" i="2" s="1"/>
  <c r="J55" i="40"/>
  <c r="J78" i="40"/>
  <c r="K147" i="40"/>
  <c r="K153" i="40" s="1"/>
  <c r="J2" i="2" s="1"/>
  <c r="C148" i="40"/>
  <c r="C154" i="40" s="1"/>
  <c r="B5" i="2" s="1"/>
  <c r="AG147" i="40"/>
  <c r="AG153" i="40" s="1"/>
  <c r="AF2" i="2" s="1"/>
  <c r="H146" i="40"/>
  <c r="H152" i="40" s="1"/>
  <c r="G4" i="2" s="1"/>
  <c r="AA38" i="40"/>
  <c r="D146" i="40"/>
  <c r="D152" i="40" s="1"/>
  <c r="C4" i="2" s="1"/>
  <c r="J37" i="40"/>
  <c r="AA34" i="40"/>
  <c r="AC41" i="40"/>
  <c r="V147" i="40"/>
  <c r="V153" i="40" s="1"/>
  <c r="U2" i="2" s="1"/>
  <c r="AA57" i="40"/>
  <c r="AA54" i="40"/>
  <c r="J75" i="40"/>
  <c r="Y148" i="40"/>
  <c r="Y154" i="40" s="1"/>
  <c r="X5" i="2" s="1"/>
  <c r="R148" i="40"/>
  <c r="R154" i="40" s="1"/>
  <c r="Q5" i="2" s="1"/>
  <c r="AD146" i="40"/>
  <c r="AD152" i="40" s="1"/>
  <c r="AC4" i="2" s="1"/>
  <c r="U146" i="40"/>
  <c r="U152" i="40" s="1"/>
  <c r="T4" i="2" s="1"/>
  <c r="J39" i="40"/>
  <c r="AA41" i="40"/>
  <c r="D147" i="40"/>
  <c r="D153" i="40" s="1"/>
  <c r="C2" i="2" s="1"/>
  <c r="AA75" i="40"/>
  <c r="W147" i="40"/>
  <c r="W153" i="40" s="1"/>
  <c r="V2" i="2" s="1"/>
  <c r="S38" i="40"/>
  <c r="Z54" i="40"/>
  <c r="Z56" i="40"/>
  <c r="S54" i="40"/>
  <c r="S76" i="40"/>
  <c r="S41" i="40"/>
  <c r="Z78" i="40"/>
  <c r="Z148" i="40" s="1"/>
  <c r="Z154" i="40" s="1"/>
  <c r="Y5" i="2" s="1"/>
  <c r="S55" i="40"/>
  <c r="S75" i="40"/>
  <c r="S59" i="40"/>
  <c r="S60" i="40"/>
  <c r="S37" i="40"/>
  <c r="S146" i="40" s="1"/>
  <c r="S152" i="40" s="1"/>
  <c r="R4" i="2" s="1"/>
  <c r="S57" i="40"/>
  <c r="S79" i="40"/>
  <c r="S148" i="40" s="1"/>
  <c r="S154" i="40" s="1"/>
  <c r="R5" i="2" s="1"/>
  <c r="S40" i="40"/>
  <c r="X39" i="40"/>
  <c r="S78" i="40"/>
  <c r="S39" i="40"/>
  <c r="X37" i="40"/>
  <c r="AB34" i="40"/>
  <c r="X34" i="40"/>
  <c r="X35" i="40"/>
  <c r="AB37" i="40"/>
  <c r="X40" i="40"/>
  <c r="X41" i="40"/>
  <c r="AE66" i="40"/>
  <c r="AE84" i="40"/>
  <c r="AE65" i="40"/>
  <c r="AE86" i="40"/>
  <c r="AE67" i="40"/>
  <c r="AE68" i="40"/>
  <c r="AE80" i="40"/>
  <c r="AE148" i="40" s="1"/>
  <c r="AE154" i="40" s="1"/>
  <c r="AD5" i="2" s="1"/>
  <c r="AE82" i="40"/>
  <c r="AE61" i="40"/>
  <c r="AE147" i="40" s="1"/>
  <c r="AE153" i="40" s="1"/>
  <c r="AD2" i="2" s="1"/>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148" i="40" s="1"/>
  <c r="P154" i="40" s="1"/>
  <c r="O5" i="2" s="1"/>
  <c r="P61" i="40"/>
  <c r="P147" i="40" s="1"/>
  <c r="P153" i="40" s="1"/>
  <c r="O2" i="2" s="1"/>
  <c r="P81" i="40"/>
  <c r="P87" i="40"/>
  <c r="P86" i="40"/>
  <c r="P67" i="40"/>
  <c r="P82" i="40"/>
  <c r="P83" i="40"/>
  <c r="P85" i="40"/>
  <c r="T57" i="40"/>
  <c r="T79" i="40"/>
  <c r="T76" i="40"/>
  <c r="T60" i="40"/>
  <c r="T54" i="40"/>
  <c r="T147" i="40" s="1"/>
  <c r="T153" i="40" s="1"/>
  <c r="S2" i="2" s="1"/>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T146" i="40" s="1"/>
  <c r="T152" i="40" s="1"/>
  <c r="S4" i="2" s="1"/>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147" i="40" s="1"/>
  <c r="U153" i="40" s="1"/>
  <c r="T2" i="2" s="1"/>
  <c r="U76" i="40"/>
  <c r="U57" i="40"/>
  <c r="U55" i="40"/>
  <c r="U58" i="40"/>
  <c r="U74" i="40"/>
  <c r="U78" i="40"/>
  <c r="U75" i="40"/>
  <c r="U59" i="40"/>
  <c r="U56" i="40"/>
  <c r="U60" i="40"/>
  <c r="U73" i="40"/>
  <c r="U79" i="40"/>
  <c r="I66" i="40"/>
  <c r="I61" i="40"/>
  <c r="I147" i="40" s="1"/>
  <c r="I153" i="40" s="1"/>
  <c r="H2" i="2" s="1"/>
  <c r="I83" i="40"/>
  <c r="I85" i="40"/>
  <c r="I67" i="40"/>
  <c r="I87" i="40"/>
  <c r="I82" i="40"/>
  <c r="I68" i="40"/>
  <c r="I86" i="40"/>
  <c r="I84" i="40"/>
  <c r="I80" i="40"/>
  <c r="I148" i="40" s="1"/>
  <c r="I154" i="40" s="1"/>
  <c r="H5" i="2" s="1"/>
  <c r="I65" i="40"/>
  <c r="I81" i="40"/>
  <c r="I63" i="40"/>
  <c r="L41" i="40"/>
  <c r="L56" i="40"/>
  <c r="L79" i="40"/>
  <c r="L60" i="40"/>
  <c r="L57" i="40"/>
  <c r="L74" i="40"/>
  <c r="L78" i="40"/>
  <c r="L75" i="40"/>
  <c r="L58" i="40"/>
  <c r="L59" i="40"/>
  <c r="L55" i="40"/>
  <c r="L73" i="40"/>
  <c r="L54" i="40"/>
  <c r="L147" i="40" s="1"/>
  <c r="L153" i="40" s="1"/>
  <c r="K2" i="2" s="1"/>
  <c r="L76" i="40"/>
  <c r="AC78" i="40"/>
  <c r="AC57" i="40"/>
  <c r="AC59" i="40"/>
  <c r="AC73" i="40"/>
  <c r="AC54" i="40"/>
  <c r="AC58" i="40"/>
  <c r="AC75" i="40"/>
  <c r="AC56" i="40"/>
  <c r="AC55" i="40"/>
  <c r="AC74" i="40"/>
  <c r="AC60" i="40"/>
  <c r="AC79" i="40"/>
  <c r="AC76" i="40"/>
  <c r="Q61" i="40"/>
  <c r="Q147" i="40" s="1"/>
  <c r="Q153" i="40" s="1"/>
  <c r="P2" i="2" s="1"/>
  <c r="Q63" i="40"/>
  <c r="Q85" i="40"/>
  <c r="Q81" i="40"/>
  <c r="Q87" i="40"/>
  <c r="Q68" i="40"/>
  <c r="Q82" i="40"/>
  <c r="Q83" i="40"/>
  <c r="Q65" i="40"/>
  <c r="Q84" i="40"/>
  <c r="Q86" i="40"/>
  <c r="Q66" i="40"/>
  <c r="Q67" i="40"/>
  <c r="Q80" i="40"/>
  <c r="Q148" i="40" s="1"/>
  <c r="Q154" i="40" s="1"/>
  <c r="P5" i="2" s="1"/>
  <c r="F34" i="40"/>
  <c r="F38" i="40"/>
  <c r="L40" i="40"/>
  <c r="F39" i="40"/>
  <c r="L39" i="40"/>
  <c r="L146" i="40" s="1"/>
  <c r="L152" i="40" s="1"/>
  <c r="K4" i="2" s="1"/>
  <c r="F35" i="40"/>
  <c r="F41" i="40"/>
  <c r="L35" i="40"/>
  <c r="F40" i="40"/>
  <c r="L38" i="40"/>
  <c r="AF37" i="40"/>
  <c r="AF38" i="40"/>
  <c r="AF41" i="40"/>
  <c r="AF36" i="40"/>
  <c r="AF40" i="40"/>
  <c r="AF35" i="40"/>
  <c r="AF39" i="40"/>
  <c r="AF34" i="40"/>
  <c r="I42" i="40"/>
  <c r="I146" i="40" s="1"/>
  <c r="I152" i="40" s="1"/>
  <c r="H4" i="2" s="1"/>
  <c r="I46" i="40"/>
  <c r="I47" i="40"/>
  <c r="I48" i="40"/>
  <c r="I44" i="40"/>
  <c r="I49" i="40"/>
  <c r="I43" i="40"/>
  <c r="I45" i="40"/>
  <c r="P44" i="40"/>
  <c r="P49" i="40"/>
  <c r="P48" i="40"/>
  <c r="P43" i="40"/>
  <c r="P47" i="40"/>
  <c r="P42" i="40"/>
  <c r="P146" i="40" s="1"/>
  <c r="P152" i="40" s="1"/>
  <c r="O4" i="2" s="1"/>
  <c r="P45" i="40"/>
  <c r="P46" i="40"/>
  <c r="Q46" i="40"/>
  <c r="Q42" i="40"/>
  <c r="Q146" i="40" s="1"/>
  <c r="Q152" i="40" s="1"/>
  <c r="P4" i="2" s="1"/>
  <c r="Q44" i="40"/>
  <c r="Q48" i="40"/>
  <c r="Q43" i="40"/>
  <c r="Q47" i="40"/>
  <c r="Q45" i="40"/>
  <c r="Q49" i="40"/>
  <c r="AE45" i="40"/>
  <c r="AE49" i="40"/>
  <c r="AE44" i="40"/>
  <c r="AE43" i="40"/>
  <c r="AE48" i="40"/>
  <c r="AE47" i="40"/>
  <c r="AE42" i="40"/>
  <c r="AE146" i="40" s="1"/>
  <c r="AE152" i="40" s="1"/>
  <c r="AD4" i="2" s="1"/>
  <c r="AE46" i="40"/>
  <c r="T148" i="40" l="1"/>
  <c r="T154" i="40" s="1"/>
  <c r="S5" i="2" s="1"/>
  <c r="L148" i="40"/>
  <c r="L154" i="40" s="1"/>
  <c r="K5" i="2" s="1"/>
  <c r="E147" i="40"/>
  <c r="E153" i="40" s="1"/>
  <c r="D2" i="2" s="1"/>
  <c r="AF146" i="40"/>
  <c r="AF152" i="40" s="1"/>
  <c r="AE4" i="2" s="1"/>
  <c r="AC147" i="40"/>
  <c r="AC153" i="40" s="1"/>
  <c r="AB2" i="2" s="1"/>
  <c r="AF147" i="40"/>
  <c r="AF153" i="40" s="1"/>
  <c r="AE2" i="2" s="1"/>
  <c r="X146" i="40"/>
  <c r="X152" i="40" s="1"/>
  <c r="W4" i="2" s="1"/>
  <c r="AA146" i="40"/>
  <c r="AA152" i="40" s="1"/>
  <c r="Z4" i="2" s="1"/>
  <c r="F146" i="40"/>
  <c r="F152" i="40" s="1"/>
  <c r="E4" i="2" s="1"/>
  <c r="F147" i="40"/>
  <c r="F153" i="40" s="1"/>
  <c r="E2" i="2" s="1"/>
  <c r="E148" i="40"/>
  <c r="E154" i="40" s="1"/>
  <c r="D5" i="2" s="1"/>
  <c r="AB146" i="40"/>
  <c r="AB152" i="40" s="1"/>
  <c r="AA4" i="2" s="1"/>
  <c r="S147" i="40"/>
  <c r="S153" i="40" s="1"/>
  <c r="R2" i="2" s="1"/>
  <c r="J147" i="40"/>
  <c r="J153" i="40" s="1"/>
  <c r="I2" i="2" s="1"/>
  <c r="J146" i="40"/>
  <c r="J152" i="40" s="1"/>
  <c r="I4" i="2" s="1"/>
  <c r="X147" i="40"/>
  <c r="X153" i="40" s="1"/>
  <c r="W2" i="2" s="1"/>
  <c r="U148" i="40"/>
  <c r="U154" i="40" s="1"/>
  <c r="T5" i="2" s="1"/>
  <c r="AB147" i="40"/>
  <c r="AB153" i="40" s="1"/>
  <c r="AA2" i="2" s="1"/>
  <c r="F148" i="40"/>
  <c r="F154" i="40" s="1"/>
  <c r="E5" i="2" s="1"/>
  <c r="AB148" i="40"/>
  <c r="AB154" i="40" s="1"/>
  <c r="AA5" i="2" s="1"/>
  <c r="Z147" i="40"/>
  <c r="Z153" i="40" s="1"/>
  <c r="Y2" i="2" s="1"/>
  <c r="AC148" i="40"/>
  <c r="AC154" i="40" s="1"/>
  <c r="AB5" i="2" s="1"/>
  <c r="X148" i="40"/>
  <c r="X154" i="40" s="1"/>
  <c r="W5" i="2" s="1"/>
  <c r="AF148" i="40"/>
  <c r="AF154" i="40" s="1"/>
  <c r="AE5" i="2" s="1"/>
  <c r="AA147" i="40"/>
  <c r="AA153" i="40" s="1"/>
  <c r="Z2" i="2" s="1"/>
  <c r="D31" i="36" l="1"/>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K2" i="8"/>
  <c r="S2" i="8"/>
  <c r="AA2" i="8"/>
  <c r="D2" i="8"/>
  <c r="L2" i="8"/>
  <c r="T2" i="8"/>
  <c r="AB2" i="8"/>
  <c r="E2" i="8"/>
  <c r="M2" i="8"/>
  <c r="U2" i="8"/>
  <c r="AC2" i="8"/>
  <c r="F2" i="8"/>
  <c r="N2" i="8"/>
  <c r="V2" i="8"/>
  <c r="AD2" i="8"/>
  <c r="G2" i="8"/>
  <c r="O2" i="8"/>
  <c r="W2" i="8"/>
  <c r="AE2" i="8"/>
  <c r="H2" i="8"/>
  <c r="P2" i="8"/>
  <c r="X2" i="8"/>
  <c r="AF2" i="8"/>
  <c r="I2" i="8"/>
  <c r="Q2" i="8"/>
  <c r="Y2" i="8"/>
  <c r="C2" i="8"/>
  <c r="J2" i="8"/>
  <c r="R2" i="8"/>
  <c r="Z2" i="8"/>
  <c r="C5" i="8"/>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4" l="1"/>
  <c r="B2" i="14"/>
  <c r="B5" i="14"/>
  <c r="B2" i="13" l="1"/>
  <c r="P4" i="33"/>
  <c r="B8" i="10" s="1"/>
  <c r="P5" i="33"/>
  <c r="B6" i="10" s="1"/>
  <c r="P3" i="33"/>
  <c r="B3" i="10" s="1"/>
  <c r="B2" i="10"/>
  <c r="G2" i="10" l="1"/>
  <c r="O2" i="10"/>
  <c r="W2" i="10"/>
  <c r="AE2" i="10"/>
  <c r="H2" i="10"/>
  <c r="P2" i="10"/>
  <c r="X2" i="10"/>
  <c r="AF2" i="10"/>
  <c r="I2" i="10"/>
  <c r="Q2" i="10"/>
  <c r="Y2" i="10"/>
  <c r="C2" i="10"/>
  <c r="J2" i="10"/>
  <c r="R2" i="10"/>
  <c r="Z2" i="10"/>
  <c r="K2" i="10"/>
  <c r="S2" i="10"/>
  <c r="AA2" i="10"/>
  <c r="D2" i="10"/>
  <c r="L2" i="10"/>
  <c r="T2" i="10"/>
  <c r="AB2" i="10"/>
  <c r="E2" i="10"/>
  <c r="M2" i="10"/>
  <c r="U2" i="10"/>
  <c r="AC2" i="10"/>
  <c r="F2" i="10"/>
  <c r="N2" i="10"/>
  <c r="V2" i="10"/>
  <c r="AD2" i="10"/>
  <c r="B2" i="9"/>
  <c r="B5" i="9"/>
  <c r="I2" i="9" l="1"/>
  <c r="Q2" i="9"/>
  <c r="Y2" i="9"/>
  <c r="C2" i="9"/>
  <c r="J2" i="9"/>
  <c r="R2" i="9"/>
  <c r="Z2" i="9"/>
  <c r="K2" i="9"/>
  <c r="S2" i="9"/>
  <c r="AA2" i="9"/>
  <c r="D2" i="9"/>
  <c r="L2" i="9"/>
  <c r="T2" i="9"/>
  <c r="AB2" i="9"/>
  <c r="E2" i="9"/>
  <c r="M2" i="9"/>
  <c r="U2" i="9"/>
  <c r="AC2" i="9"/>
  <c r="F2" i="9"/>
  <c r="N2" i="9"/>
  <c r="V2" i="9"/>
  <c r="AD2" i="9"/>
  <c r="G2" i="9"/>
  <c r="O2" i="9"/>
  <c r="W2" i="9"/>
  <c r="AE2" i="9"/>
  <c r="H2" i="9"/>
  <c r="P2" i="9"/>
  <c r="X2" i="9"/>
  <c r="AF2" i="9"/>
  <c r="A142" i="30"/>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C3" i="31" l="1"/>
  <c r="D3" i="31"/>
  <c r="E3" i="31"/>
  <c r="F3" i="31"/>
  <c r="G3" i="31"/>
  <c r="H3" i="31"/>
  <c r="I3" i="31"/>
  <c r="J3" i="31"/>
  <c r="K3" i="31"/>
  <c r="L3" i="31"/>
  <c r="M3" i="31"/>
  <c r="N3" i="31"/>
  <c r="O3" i="31"/>
  <c r="P3" i="31"/>
  <c r="Q3" i="31"/>
  <c r="R3" i="31"/>
  <c r="S3" i="31"/>
  <c r="T3" i="31"/>
  <c r="U3" i="31"/>
  <c r="V3" i="31"/>
  <c r="W3" i="31"/>
  <c r="X3" i="31"/>
  <c r="Y3" i="31"/>
  <c r="Z3" i="31"/>
  <c r="AA3" i="31"/>
  <c r="AB3" i="31"/>
  <c r="AC3" i="31"/>
  <c r="AD3" i="31"/>
  <c r="AE3" i="31"/>
  <c r="AF3" i="31"/>
  <c r="C4" i="31"/>
  <c r="D4" i="31"/>
  <c r="E4" i="31"/>
  <c r="F4" i="31"/>
  <c r="G4" i="31"/>
  <c r="H4" i="31"/>
  <c r="I4" i="31"/>
  <c r="J4" i="31"/>
  <c r="K4" i="31"/>
  <c r="L4" i="31"/>
  <c r="M4" i="31"/>
  <c r="N4" i="31"/>
  <c r="O4" i="31"/>
  <c r="P4" i="31"/>
  <c r="Q4" i="31"/>
  <c r="R4" i="31"/>
  <c r="S4" i="31"/>
  <c r="T4" i="31"/>
  <c r="U4" i="31"/>
  <c r="V4" i="31"/>
  <c r="W4" i="31"/>
  <c r="X4" i="31"/>
  <c r="Y4" i="31"/>
  <c r="Z4" i="31"/>
  <c r="AA4" i="31"/>
  <c r="AB4" i="31"/>
  <c r="AC4" i="31"/>
  <c r="AD4" i="31"/>
  <c r="AE4" i="31"/>
  <c r="AF4" i="31"/>
  <c r="E5" i="31"/>
  <c r="F5" i="31"/>
  <c r="G5" i="31"/>
  <c r="H5" i="31"/>
  <c r="I5" i="31"/>
  <c r="J5" i="31"/>
  <c r="K5" i="31"/>
  <c r="L5" i="31"/>
  <c r="M5" i="31"/>
  <c r="N5" i="31"/>
  <c r="O5" i="31"/>
  <c r="P5" i="31"/>
  <c r="Q5" i="31"/>
  <c r="R5" i="31"/>
  <c r="S5" i="31"/>
  <c r="T5" i="31"/>
  <c r="U5" i="31"/>
  <c r="V5" i="31"/>
  <c r="W5" i="31"/>
  <c r="X5" i="31"/>
  <c r="Y5" i="31"/>
  <c r="Z5" i="31"/>
  <c r="AA5" i="31"/>
  <c r="AB5" i="31"/>
  <c r="AC5" i="31"/>
  <c r="AD5" i="31"/>
  <c r="AE5" i="31"/>
  <c r="AF5" i="31"/>
  <c r="C6" i="31"/>
  <c r="D6" i="31"/>
  <c r="E6" i="31"/>
  <c r="F6" i="31"/>
  <c r="G6" i="31"/>
  <c r="H6" i="31"/>
  <c r="I6" i="31"/>
  <c r="J6" i="31"/>
  <c r="K6" i="31"/>
  <c r="L6" i="31"/>
  <c r="M6" i="31"/>
  <c r="N6" i="31"/>
  <c r="O6" i="31"/>
  <c r="P6" i="31"/>
  <c r="Q6" i="31"/>
  <c r="R6" i="31"/>
  <c r="S6" i="31"/>
  <c r="T6" i="31"/>
  <c r="U6" i="31"/>
  <c r="V6" i="31"/>
  <c r="W6" i="31"/>
  <c r="X6" i="31"/>
  <c r="Y6" i="31"/>
  <c r="Z6" i="31"/>
  <c r="AA6" i="31"/>
  <c r="AB6" i="31"/>
  <c r="AC6" i="31"/>
  <c r="AD6" i="31"/>
  <c r="AE6" i="31"/>
  <c r="AF6" i="31"/>
  <c r="C7" i="31"/>
  <c r="D7" i="31"/>
  <c r="E7" i="31"/>
  <c r="F7" i="31"/>
  <c r="G7" i="31"/>
  <c r="H7" i="31"/>
  <c r="I7" i="31"/>
  <c r="J7" i="31"/>
  <c r="K7" i="31"/>
  <c r="L7" i="31"/>
  <c r="M7" i="31"/>
  <c r="N7" i="31"/>
  <c r="O7" i="31"/>
  <c r="P7" i="31"/>
  <c r="Q7" i="31"/>
  <c r="R7" i="31"/>
  <c r="S7" i="31"/>
  <c r="T7" i="31"/>
  <c r="U7" i="31"/>
  <c r="V7" i="31"/>
  <c r="W7" i="31"/>
  <c r="X7" i="31"/>
  <c r="Y7" i="31"/>
  <c r="Z7" i="31"/>
  <c r="AA7" i="31"/>
  <c r="AB7" i="31"/>
  <c r="AC7" i="31"/>
  <c r="AD7" i="31"/>
  <c r="AE7" i="31"/>
  <c r="AF7" i="31"/>
  <c r="C8" i="31"/>
  <c r="D8" i="31"/>
  <c r="E8" i="31"/>
  <c r="F8" i="31"/>
  <c r="G8" i="31"/>
  <c r="H8" i="31"/>
  <c r="I8" i="31"/>
  <c r="J8" i="31"/>
  <c r="K8" i="31"/>
  <c r="L8" i="31"/>
  <c r="M8" i="31"/>
  <c r="N8" i="31"/>
  <c r="O8" i="31"/>
  <c r="P8" i="31"/>
  <c r="Q8" i="31"/>
  <c r="R8" i="31"/>
  <c r="S8" i="31"/>
  <c r="T8" i="31"/>
  <c r="U8" i="31"/>
  <c r="V8" i="31"/>
  <c r="W8" i="31"/>
  <c r="X8" i="31"/>
  <c r="Y8" i="31"/>
  <c r="Z8" i="31"/>
  <c r="AA8" i="31"/>
  <c r="AB8" i="31"/>
  <c r="AC8" i="31"/>
  <c r="AD8" i="31"/>
  <c r="AE8" i="31"/>
  <c r="AF8" i="31"/>
  <c r="C9" i="31"/>
  <c r="D9" i="31"/>
  <c r="E9" i="31"/>
  <c r="F9" i="31"/>
  <c r="G9" i="31"/>
  <c r="H9" i="31"/>
  <c r="I9" i="31"/>
  <c r="J9" i="31"/>
  <c r="K9" i="31"/>
  <c r="L9" i="31"/>
  <c r="M9" i="31"/>
  <c r="N9" i="31"/>
  <c r="O9" i="31"/>
  <c r="P9" i="31"/>
  <c r="Q9" i="31"/>
  <c r="R9" i="31"/>
  <c r="S9" i="31"/>
  <c r="T9" i="31"/>
  <c r="U9" i="31"/>
  <c r="V9" i="31"/>
  <c r="W9" i="31"/>
  <c r="X9" i="31"/>
  <c r="Y9" i="31"/>
  <c r="Z9" i="31"/>
  <c r="AA9" i="31"/>
  <c r="AB9" i="31"/>
  <c r="AC9" i="31"/>
  <c r="AD9" i="31"/>
  <c r="AE9" i="31"/>
  <c r="AF9" i="31"/>
  <c r="C10" i="31"/>
  <c r="D10" i="31"/>
  <c r="E10" i="31"/>
  <c r="F10" i="31"/>
  <c r="G10" i="31"/>
  <c r="H10" i="31"/>
  <c r="I10" i="31"/>
  <c r="J10" i="31"/>
  <c r="K10" i="31"/>
  <c r="L10" i="31"/>
  <c r="M10" i="31"/>
  <c r="N10" i="31"/>
  <c r="O10" i="31"/>
  <c r="P10" i="31"/>
  <c r="Q10" i="31"/>
  <c r="R10" i="31"/>
  <c r="S10" i="31"/>
  <c r="T10" i="31"/>
  <c r="U10" i="31"/>
  <c r="V10" i="31"/>
  <c r="W10" i="31"/>
  <c r="X10" i="31"/>
  <c r="Y10" i="31"/>
  <c r="Z10" i="31"/>
  <c r="AA10" i="31"/>
  <c r="AB10" i="31"/>
  <c r="AC10" i="31"/>
  <c r="AD10" i="31"/>
  <c r="AE10" i="31"/>
  <c r="AF10" i="31"/>
  <c r="C11" i="31"/>
  <c r="D11" i="31"/>
  <c r="E11" i="31"/>
  <c r="F11" i="31"/>
  <c r="G11" i="31"/>
  <c r="H11" i="31"/>
  <c r="I11" i="31"/>
  <c r="J11" i="31"/>
  <c r="K11" i="31"/>
  <c r="L11" i="31"/>
  <c r="M11" i="31"/>
  <c r="N11" i="31"/>
  <c r="O11" i="31"/>
  <c r="P11" i="31"/>
  <c r="Q11" i="31"/>
  <c r="R11" i="31"/>
  <c r="S11" i="31"/>
  <c r="T11" i="31"/>
  <c r="U11" i="31"/>
  <c r="V11" i="31"/>
  <c r="W11" i="31"/>
  <c r="X11" i="31"/>
  <c r="Y11" i="31"/>
  <c r="Z11" i="31"/>
  <c r="AA11" i="31"/>
  <c r="AB11" i="31"/>
  <c r="AC11" i="31"/>
  <c r="AD11" i="31"/>
  <c r="AE11" i="31"/>
  <c r="AF11" i="31"/>
  <c r="C12" i="31"/>
  <c r="D12" i="31"/>
  <c r="E12" i="31"/>
  <c r="F12" i="31"/>
  <c r="G12" i="31"/>
  <c r="H12" i="31"/>
  <c r="I12" i="31"/>
  <c r="J12" i="31"/>
  <c r="K12" i="31"/>
  <c r="L12" i="31"/>
  <c r="M12" i="31"/>
  <c r="N12" i="31"/>
  <c r="O12" i="31"/>
  <c r="P12" i="31"/>
  <c r="Q12" i="31"/>
  <c r="R12" i="31"/>
  <c r="S12" i="31"/>
  <c r="T12" i="31"/>
  <c r="U12" i="31"/>
  <c r="V12" i="31"/>
  <c r="W12" i="31"/>
  <c r="X12" i="31"/>
  <c r="Y12" i="31"/>
  <c r="Z12" i="31"/>
  <c r="AA12" i="31"/>
  <c r="AB12" i="31"/>
  <c r="AC12" i="31"/>
  <c r="AD12" i="31"/>
  <c r="AE12" i="31"/>
  <c r="AF12" i="31"/>
  <c r="C13" i="31"/>
  <c r="D13" i="31"/>
  <c r="E13" i="31"/>
  <c r="F13" i="31"/>
  <c r="G13" i="31"/>
  <c r="H13" i="31"/>
  <c r="I13" i="31"/>
  <c r="J13" i="31"/>
  <c r="K13" i="31"/>
  <c r="L13" i="31"/>
  <c r="M13" i="31"/>
  <c r="N13" i="31"/>
  <c r="O13" i="31"/>
  <c r="P13" i="31"/>
  <c r="Q13" i="31"/>
  <c r="R13" i="31"/>
  <c r="S13" i="31"/>
  <c r="T13" i="31"/>
  <c r="U13" i="31"/>
  <c r="V13" i="31"/>
  <c r="W13" i="31"/>
  <c r="X13" i="31"/>
  <c r="Y13" i="31"/>
  <c r="Z13" i="31"/>
  <c r="AA13" i="31"/>
  <c r="AB13" i="31"/>
  <c r="AC13" i="31"/>
  <c r="AD13" i="31"/>
  <c r="AE13" i="31"/>
  <c r="AF13" i="31"/>
  <c r="C14" i="31"/>
  <c r="D14" i="31"/>
  <c r="E14" i="31"/>
  <c r="F14" i="31"/>
  <c r="G14" i="31"/>
  <c r="H14" i="31"/>
  <c r="I14" i="31"/>
  <c r="J14" i="31"/>
  <c r="K14" i="31"/>
  <c r="L14" i="31"/>
  <c r="M14" i="31"/>
  <c r="N14" i="31"/>
  <c r="O14" i="31"/>
  <c r="P14" i="31"/>
  <c r="Q14" i="31"/>
  <c r="R14" i="31"/>
  <c r="S14" i="31"/>
  <c r="T14" i="31"/>
  <c r="U14" i="31"/>
  <c r="V14" i="31"/>
  <c r="W14" i="31"/>
  <c r="X14" i="31"/>
  <c r="Y14" i="31"/>
  <c r="Z14" i="31"/>
  <c r="AA14" i="31"/>
  <c r="AB14" i="31"/>
  <c r="AC14" i="31"/>
  <c r="AD14" i="31"/>
  <c r="AE14" i="31"/>
  <c r="AF14" i="31"/>
  <c r="C15" i="31"/>
  <c r="D15" i="31"/>
  <c r="E15" i="31"/>
  <c r="F15" i="31"/>
  <c r="G15" i="31"/>
  <c r="H15" i="31"/>
  <c r="I15" i="31"/>
  <c r="J15" i="31"/>
  <c r="K15" i="31"/>
  <c r="L15" i="31"/>
  <c r="M15" i="31"/>
  <c r="N15" i="31"/>
  <c r="O15" i="31"/>
  <c r="P15" i="31"/>
  <c r="Q15" i="31"/>
  <c r="R15" i="31"/>
  <c r="S15" i="31"/>
  <c r="T15" i="31"/>
  <c r="U15" i="31"/>
  <c r="V15" i="31"/>
  <c r="W15" i="31"/>
  <c r="X15" i="31"/>
  <c r="Y15" i="31"/>
  <c r="Z15" i="31"/>
  <c r="AA15" i="31"/>
  <c r="AB15" i="31"/>
  <c r="AC15" i="31"/>
  <c r="AD15" i="31"/>
  <c r="AE15" i="31"/>
  <c r="AF15" i="31"/>
  <c r="C16" i="31"/>
  <c r="D16" i="31"/>
  <c r="E16" i="31"/>
  <c r="F16" i="31"/>
  <c r="G16" i="31"/>
  <c r="H16" i="31"/>
  <c r="I16" i="31"/>
  <c r="J16" i="31"/>
  <c r="K16" i="31"/>
  <c r="L16" i="31"/>
  <c r="M16" i="31"/>
  <c r="N16" i="31"/>
  <c r="O16" i="31"/>
  <c r="P16" i="31"/>
  <c r="Q16" i="31"/>
  <c r="R16" i="31"/>
  <c r="S16" i="31"/>
  <c r="T16" i="31"/>
  <c r="U16" i="31"/>
  <c r="V16" i="31"/>
  <c r="W16" i="31"/>
  <c r="X16" i="31"/>
  <c r="Y16" i="31"/>
  <c r="Z16" i="31"/>
  <c r="AA16" i="31"/>
  <c r="AB16" i="31"/>
  <c r="AC16" i="31"/>
  <c r="AD16" i="31"/>
  <c r="AE16" i="31"/>
  <c r="AF16" i="31"/>
  <c r="E17" i="31"/>
  <c r="F17" i="31"/>
  <c r="G17" i="31"/>
  <c r="H17" i="31"/>
  <c r="I17" i="31"/>
  <c r="J17" i="31"/>
  <c r="K17" i="31"/>
  <c r="L17" i="31"/>
  <c r="M17" i="31"/>
  <c r="N17" i="31"/>
  <c r="O17" i="31"/>
  <c r="P17" i="31"/>
  <c r="Q17" i="31"/>
  <c r="R17" i="31"/>
  <c r="S17" i="31"/>
  <c r="T17" i="31"/>
  <c r="U17" i="31"/>
  <c r="V17" i="31"/>
  <c r="W17" i="31"/>
  <c r="X17" i="31"/>
  <c r="Y17" i="31"/>
  <c r="Z17" i="31"/>
  <c r="AA17" i="31"/>
  <c r="AB17" i="31"/>
  <c r="AC17" i="31"/>
  <c r="AD17" i="31"/>
  <c r="AE17" i="31"/>
  <c r="AF17" i="31"/>
  <c r="J18" i="31"/>
  <c r="K18" i="31"/>
  <c r="L18" i="31"/>
  <c r="M18" i="31"/>
  <c r="N18" i="31"/>
  <c r="O18" i="31"/>
  <c r="P18" i="31"/>
  <c r="Q18" i="31"/>
  <c r="R18" i="31"/>
  <c r="S18" i="31"/>
  <c r="T18" i="31"/>
  <c r="U18" i="31"/>
  <c r="V18" i="31"/>
  <c r="W18" i="31"/>
  <c r="X18" i="31"/>
  <c r="Y18" i="31"/>
  <c r="Z18" i="31"/>
  <c r="AA18" i="31"/>
  <c r="AB18" i="31"/>
  <c r="AC18" i="31"/>
  <c r="AD18" i="31"/>
  <c r="AE18" i="31"/>
  <c r="AF18" i="31"/>
  <c r="B4" i="31"/>
  <c r="B6" i="31"/>
  <c r="B7" i="31"/>
  <c r="B8" i="31"/>
  <c r="B9" i="31"/>
  <c r="B10" i="31"/>
  <c r="B11" i="31"/>
  <c r="B12" i="31"/>
  <c r="B13" i="31"/>
  <c r="B14" i="31"/>
  <c r="B15" i="31"/>
  <c r="B16" i="31"/>
  <c r="B3" i="31"/>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B7" i="2"/>
  <c r="B5" i="31" l="1"/>
  <c r="H18" i="31"/>
  <c r="C17" i="31"/>
  <c r="B18" i="31"/>
  <c r="D5" i="31"/>
  <c r="I18" i="31"/>
  <c r="B17" i="31"/>
  <c r="G18" i="31"/>
  <c r="D17" i="31"/>
  <c r="F18" i="31"/>
  <c r="E18" i="31"/>
  <c r="D18" i="31"/>
  <c r="C5" i="31"/>
  <c r="C18" i="31"/>
  <c r="C112" i="30" l="1"/>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AG112" i="30"/>
  <c r="C113" i="30"/>
  <c r="C206" i="30" s="1"/>
  <c r="D113" i="30"/>
  <c r="D206" i="30" s="1"/>
  <c r="E113" i="30"/>
  <c r="E206" i="30" s="1"/>
  <c r="F113" i="30"/>
  <c r="F206" i="30" s="1"/>
  <c r="G113" i="30"/>
  <c r="G206" i="30" s="1"/>
  <c r="H113" i="30"/>
  <c r="H206" i="30" s="1"/>
  <c r="I113" i="30"/>
  <c r="I206" i="30" s="1"/>
  <c r="J113" i="30"/>
  <c r="J206" i="30" s="1"/>
  <c r="K113" i="30"/>
  <c r="K206" i="30" s="1"/>
  <c r="L113" i="30"/>
  <c r="L206" i="30" s="1"/>
  <c r="M113" i="30"/>
  <c r="M206" i="30" s="1"/>
  <c r="N113" i="30"/>
  <c r="N206" i="30" s="1"/>
  <c r="O113" i="30"/>
  <c r="O206" i="30" s="1"/>
  <c r="P113" i="30"/>
  <c r="P206" i="30" s="1"/>
  <c r="Q113" i="30"/>
  <c r="Q206" i="30" s="1"/>
  <c r="R113" i="30"/>
  <c r="R206" i="30" s="1"/>
  <c r="S113" i="30"/>
  <c r="S206" i="30" s="1"/>
  <c r="T113" i="30"/>
  <c r="T206" i="30" s="1"/>
  <c r="U113" i="30"/>
  <c r="U206" i="30" s="1"/>
  <c r="V113" i="30"/>
  <c r="V206" i="30" s="1"/>
  <c r="W113" i="30"/>
  <c r="W206" i="30" s="1"/>
  <c r="X113" i="30"/>
  <c r="X206" i="30" s="1"/>
  <c r="Y113" i="30"/>
  <c r="Y206" i="30" s="1"/>
  <c r="Z113" i="30"/>
  <c r="Z206" i="30" s="1"/>
  <c r="AA113" i="30"/>
  <c r="AA206" i="30" s="1"/>
  <c r="AB113" i="30"/>
  <c r="AB206" i="30" s="1"/>
  <c r="AC113" i="30"/>
  <c r="AC206" i="30" s="1"/>
  <c r="AD113" i="30"/>
  <c r="AD206" i="30" s="1"/>
  <c r="AE113" i="30"/>
  <c r="AE206" i="30" s="1"/>
  <c r="AF113" i="30"/>
  <c r="AF206" i="30" s="1"/>
  <c r="AG113" i="30"/>
  <c r="C114" i="30"/>
  <c r="C207" i="30" s="1"/>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AG114" i="30"/>
  <c r="C115" i="30"/>
  <c r="C208" i="30" s="1"/>
  <c r="D115" i="30"/>
  <c r="D208" i="30" s="1"/>
  <c r="E115" i="30"/>
  <c r="E208" i="30" s="1"/>
  <c r="F115" i="30"/>
  <c r="F208" i="30" s="1"/>
  <c r="G115" i="30"/>
  <c r="G208" i="30" s="1"/>
  <c r="H115" i="30"/>
  <c r="H208" i="30" s="1"/>
  <c r="I115" i="30"/>
  <c r="I208" i="30" s="1"/>
  <c r="J115" i="30"/>
  <c r="J208" i="30" s="1"/>
  <c r="K115" i="30"/>
  <c r="K208" i="30" s="1"/>
  <c r="L115" i="30"/>
  <c r="M115" i="30"/>
  <c r="N115" i="30"/>
  <c r="O115" i="30"/>
  <c r="P115" i="30"/>
  <c r="Q115" i="30"/>
  <c r="R115" i="30"/>
  <c r="S115" i="30"/>
  <c r="T115" i="30"/>
  <c r="U115" i="30"/>
  <c r="V115" i="30"/>
  <c r="W115" i="30"/>
  <c r="X115" i="30"/>
  <c r="Y115" i="30"/>
  <c r="Z115" i="30"/>
  <c r="AA115" i="30"/>
  <c r="AB115" i="30"/>
  <c r="AC115" i="30"/>
  <c r="AD115" i="30"/>
  <c r="AE115" i="30"/>
  <c r="AF115" i="30"/>
  <c r="AG115" i="30"/>
  <c r="C116" i="30"/>
  <c r="C209" i="30" s="1"/>
  <c r="D116" i="30"/>
  <c r="D209" i="30" s="1"/>
  <c r="E116" i="30"/>
  <c r="E209" i="30" s="1"/>
  <c r="F116" i="30"/>
  <c r="F209" i="30" s="1"/>
  <c r="G116" i="30"/>
  <c r="G209" i="30" s="1"/>
  <c r="H116" i="30"/>
  <c r="H209" i="30" s="1"/>
  <c r="I116" i="30"/>
  <c r="I209" i="30" s="1"/>
  <c r="J116" i="30"/>
  <c r="J209" i="30" s="1"/>
  <c r="K116" i="30"/>
  <c r="K209" i="30" s="1"/>
  <c r="L116" i="30"/>
  <c r="L209" i="30" s="1"/>
  <c r="M116" i="30"/>
  <c r="M209" i="30" s="1"/>
  <c r="N116" i="30"/>
  <c r="N209" i="30" s="1"/>
  <c r="O116" i="30"/>
  <c r="O209" i="30" s="1"/>
  <c r="P116" i="30"/>
  <c r="P209" i="30" s="1"/>
  <c r="Q116" i="30"/>
  <c r="Q209" i="30" s="1"/>
  <c r="R116" i="30"/>
  <c r="R209" i="30" s="1"/>
  <c r="S116" i="30"/>
  <c r="S209" i="30" s="1"/>
  <c r="T116" i="30"/>
  <c r="T209" i="30" s="1"/>
  <c r="U116" i="30"/>
  <c r="U209" i="30" s="1"/>
  <c r="V116" i="30"/>
  <c r="V209" i="30" s="1"/>
  <c r="W116" i="30"/>
  <c r="W209" i="30" s="1"/>
  <c r="X116" i="30"/>
  <c r="X209" i="30" s="1"/>
  <c r="Y116" i="30"/>
  <c r="Y209" i="30" s="1"/>
  <c r="Z116" i="30"/>
  <c r="Z209" i="30" s="1"/>
  <c r="AA116" i="30"/>
  <c r="AA209" i="30" s="1"/>
  <c r="AB116" i="30"/>
  <c r="AB209" i="30" s="1"/>
  <c r="AC116" i="30"/>
  <c r="AC209" i="30" s="1"/>
  <c r="AD116" i="30"/>
  <c r="AD209" i="30" s="1"/>
  <c r="AE116" i="30"/>
  <c r="AE209" i="30" s="1"/>
  <c r="AF116" i="30"/>
  <c r="AF209" i="30" s="1"/>
  <c r="AG116" i="30"/>
  <c r="C117"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AG117" i="30"/>
  <c r="C118"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AG118" i="30"/>
  <c r="C119"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AG119" i="30"/>
  <c r="C120"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AG120" i="30"/>
  <c r="B113" i="30"/>
  <c r="B206" i="30" s="1"/>
  <c r="B114" i="30"/>
  <c r="B207" i="30" s="1"/>
  <c r="B115" i="30"/>
  <c r="B208" i="30" s="1"/>
  <c r="B116" i="30"/>
  <c r="B209" i="30" s="1"/>
  <c r="B117" i="30"/>
  <c r="B118" i="30"/>
  <c r="B119" i="30"/>
  <c r="B120" i="30"/>
  <c r="C94"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AG94" i="30"/>
  <c r="C95"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AG95" i="30"/>
  <c r="C96" i="30"/>
  <c r="C189" i="30" s="1"/>
  <c r="D96" i="30"/>
  <c r="D189" i="30" s="1"/>
  <c r="E96" i="30"/>
  <c r="E189" i="30" s="1"/>
  <c r="F96" i="30"/>
  <c r="F189" i="30" s="1"/>
  <c r="G96" i="30"/>
  <c r="G189" i="30" s="1"/>
  <c r="H96" i="30"/>
  <c r="H189" i="30" s="1"/>
  <c r="I96" i="30"/>
  <c r="I189" i="30" s="1"/>
  <c r="J96" i="30"/>
  <c r="J189" i="30" s="1"/>
  <c r="K96" i="30"/>
  <c r="K189" i="30" s="1"/>
  <c r="L96" i="30"/>
  <c r="L189" i="30" s="1"/>
  <c r="M96" i="30"/>
  <c r="M189" i="30" s="1"/>
  <c r="N96" i="30"/>
  <c r="N189" i="30" s="1"/>
  <c r="O96" i="30"/>
  <c r="O189" i="30" s="1"/>
  <c r="P96" i="30"/>
  <c r="P189" i="30" s="1"/>
  <c r="Q96" i="30"/>
  <c r="Q189" i="30" s="1"/>
  <c r="R96" i="30"/>
  <c r="R189" i="30" s="1"/>
  <c r="S96" i="30"/>
  <c r="S189" i="30" s="1"/>
  <c r="T96" i="30"/>
  <c r="T189" i="30" s="1"/>
  <c r="U96" i="30"/>
  <c r="U189" i="30" s="1"/>
  <c r="V96" i="30"/>
  <c r="V189" i="30" s="1"/>
  <c r="W96" i="30"/>
  <c r="W189" i="30" s="1"/>
  <c r="X96" i="30"/>
  <c r="X189" i="30" s="1"/>
  <c r="Y96" i="30"/>
  <c r="Y189" i="30" s="1"/>
  <c r="Z96" i="30"/>
  <c r="Z189" i="30" s="1"/>
  <c r="AA96" i="30"/>
  <c r="AA189" i="30" s="1"/>
  <c r="AB96" i="30"/>
  <c r="AB189" i="30" s="1"/>
  <c r="AC96" i="30"/>
  <c r="AC189" i="30" s="1"/>
  <c r="AD96" i="30"/>
  <c r="AD189" i="30" s="1"/>
  <c r="AE96" i="30"/>
  <c r="AE189" i="30" s="1"/>
  <c r="AF96" i="30"/>
  <c r="AF189" i="30" s="1"/>
  <c r="AG96" i="30"/>
  <c r="C97"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AG97" i="30"/>
  <c r="C98" i="30"/>
  <c r="C191" i="30" s="1"/>
  <c r="D98" i="30"/>
  <c r="D191" i="30" s="1"/>
  <c r="E98" i="30"/>
  <c r="E191" i="30" s="1"/>
  <c r="F98" i="30"/>
  <c r="F191" i="30" s="1"/>
  <c r="G98" i="30"/>
  <c r="G191" i="30" s="1"/>
  <c r="H98" i="30"/>
  <c r="H191" i="30" s="1"/>
  <c r="I98" i="30"/>
  <c r="I191" i="30" s="1"/>
  <c r="J98" i="30"/>
  <c r="J191" i="30" s="1"/>
  <c r="K98" i="30"/>
  <c r="K191" i="30" s="1"/>
  <c r="L98" i="30"/>
  <c r="L191" i="30" s="1"/>
  <c r="M98" i="30"/>
  <c r="M191" i="30" s="1"/>
  <c r="N98" i="30"/>
  <c r="N191" i="30" s="1"/>
  <c r="O98" i="30"/>
  <c r="O191" i="30" s="1"/>
  <c r="P98" i="30"/>
  <c r="P191" i="30" s="1"/>
  <c r="Q98" i="30"/>
  <c r="Q191" i="30" s="1"/>
  <c r="R98" i="30"/>
  <c r="R191" i="30" s="1"/>
  <c r="S98" i="30"/>
  <c r="S191" i="30" s="1"/>
  <c r="T98" i="30"/>
  <c r="T191" i="30" s="1"/>
  <c r="U98" i="30"/>
  <c r="U191" i="30" s="1"/>
  <c r="V98" i="30"/>
  <c r="V191" i="30" s="1"/>
  <c r="W98" i="30"/>
  <c r="W191" i="30" s="1"/>
  <c r="X98" i="30"/>
  <c r="X191" i="30" s="1"/>
  <c r="Y98" i="30"/>
  <c r="Y191" i="30" s="1"/>
  <c r="Z98" i="30"/>
  <c r="Z191" i="30" s="1"/>
  <c r="AA98" i="30"/>
  <c r="AA191" i="30" s="1"/>
  <c r="AB98" i="30"/>
  <c r="AB191" i="30" s="1"/>
  <c r="AC98" i="30"/>
  <c r="AC191" i="30" s="1"/>
  <c r="AD98" i="30"/>
  <c r="AD191" i="30" s="1"/>
  <c r="AE98" i="30"/>
  <c r="AE191" i="30" s="1"/>
  <c r="AF98" i="30"/>
  <c r="AF191" i="30" s="1"/>
  <c r="AG98" i="30"/>
  <c r="C99"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AG99" i="30"/>
  <c r="C100"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AG100" i="30"/>
  <c r="C101"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AG101" i="30"/>
  <c r="C102"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AG102" i="30"/>
  <c r="B95" i="30"/>
  <c r="B96" i="30"/>
  <c r="B189" i="30" s="1"/>
  <c r="B97" i="30"/>
  <c r="B190" i="30" s="1"/>
  <c r="B98" i="30"/>
  <c r="B191" i="30" s="1"/>
  <c r="B99" i="30"/>
  <c r="B100" i="30"/>
  <c r="B101" i="30"/>
  <c r="B102" i="30"/>
  <c r="C76"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AG76" i="30"/>
  <c r="C77" i="30"/>
  <c r="C170" i="30" s="1"/>
  <c r="D77" i="30"/>
  <c r="D170" i="30" s="1"/>
  <c r="E77" i="30"/>
  <c r="E170" i="30" s="1"/>
  <c r="F77" i="30"/>
  <c r="F170" i="30" s="1"/>
  <c r="G77" i="30"/>
  <c r="G170" i="30" s="1"/>
  <c r="H77" i="30"/>
  <c r="H170" i="30" s="1"/>
  <c r="I77" i="30"/>
  <c r="I170" i="30" s="1"/>
  <c r="J77" i="30"/>
  <c r="J170" i="30" s="1"/>
  <c r="K77" i="30"/>
  <c r="K170" i="30" s="1"/>
  <c r="L77" i="30"/>
  <c r="L170" i="30" s="1"/>
  <c r="M77" i="30"/>
  <c r="M170" i="30" s="1"/>
  <c r="N77" i="30"/>
  <c r="N170" i="30" s="1"/>
  <c r="O77" i="30"/>
  <c r="O170" i="30" s="1"/>
  <c r="P77" i="30"/>
  <c r="P170" i="30" s="1"/>
  <c r="Q77" i="30"/>
  <c r="Q170" i="30" s="1"/>
  <c r="R77" i="30"/>
  <c r="R170" i="30" s="1"/>
  <c r="S77" i="30"/>
  <c r="S170" i="30" s="1"/>
  <c r="T77" i="30"/>
  <c r="T170" i="30" s="1"/>
  <c r="U77" i="30"/>
  <c r="U170" i="30" s="1"/>
  <c r="V77" i="30"/>
  <c r="V170" i="30" s="1"/>
  <c r="W77" i="30"/>
  <c r="W170" i="30" s="1"/>
  <c r="X77" i="30"/>
  <c r="X170" i="30" s="1"/>
  <c r="Y77" i="30"/>
  <c r="Y170" i="30" s="1"/>
  <c r="Z77" i="30"/>
  <c r="Z170" i="30" s="1"/>
  <c r="AA77" i="30"/>
  <c r="AA170" i="30" s="1"/>
  <c r="AB77" i="30"/>
  <c r="AB170" i="30" s="1"/>
  <c r="AC77" i="30"/>
  <c r="AC170" i="30" s="1"/>
  <c r="AD77" i="30"/>
  <c r="AD170" i="30" s="1"/>
  <c r="AE77" i="30"/>
  <c r="AE170" i="30" s="1"/>
  <c r="AF77" i="30"/>
  <c r="AF170" i="30" s="1"/>
  <c r="AG77" i="30"/>
  <c r="C78" i="30"/>
  <c r="C171" i="30" s="1"/>
  <c r="D78" i="30"/>
  <c r="D171" i="30" s="1"/>
  <c r="E78" i="30"/>
  <c r="E171" i="30" s="1"/>
  <c r="F78" i="30"/>
  <c r="F171" i="30" s="1"/>
  <c r="G78" i="30"/>
  <c r="G171" i="30" s="1"/>
  <c r="H78" i="30"/>
  <c r="H171" i="30" s="1"/>
  <c r="I78" i="30"/>
  <c r="I171" i="30" s="1"/>
  <c r="J78" i="30"/>
  <c r="J171" i="30" s="1"/>
  <c r="K78" i="30"/>
  <c r="K171" i="30" s="1"/>
  <c r="L78" i="30"/>
  <c r="L171" i="30" s="1"/>
  <c r="M78" i="30"/>
  <c r="M171" i="30" s="1"/>
  <c r="N78" i="30"/>
  <c r="N171" i="30" s="1"/>
  <c r="O78" i="30"/>
  <c r="O171" i="30" s="1"/>
  <c r="P78" i="30"/>
  <c r="P171" i="30" s="1"/>
  <c r="Q78" i="30"/>
  <c r="Q171" i="30" s="1"/>
  <c r="R78" i="30"/>
  <c r="R171" i="30" s="1"/>
  <c r="S78" i="30"/>
  <c r="S171" i="30" s="1"/>
  <c r="T78" i="30"/>
  <c r="T171" i="30" s="1"/>
  <c r="U78" i="30"/>
  <c r="U171" i="30" s="1"/>
  <c r="V78" i="30"/>
  <c r="V171" i="30" s="1"/>
  <c r="W78" i="30"/>
  <c r="W171" i="30" s="1"/>
  <c r="X78" i="30"/>
  <c r="X171" i="30" s="1"/>
  <c r="Y78" i="30"/>
  <c r="Y171" i="30" s="1"/>
  <c r="Z78" i="30"/>
  <c r="Z171" i="30" s="1"/>
  <c r="AA78" i="30"/>
  <c r="AA171" i="30" s="1"/>
  <c r="AB78" i="30"/>
  <c r="AB171" i="30" s="1"/>
  <c r="AC78" i="30"/>
  <c r="AC171" i="30" s="1"/>
  <c r="AD78" i="30"/>
  <c r="AD171" i="30" s="1"/>
  <c r="AE78" i="30"/>
  <c r="AE171" i="30" s="1"/>
  <c r="AF78" i="30"/>
  <c r="AF171" i="30" s="1"/>
  <c r="AG78" i="30"/>
  <c r="C79"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AG79" i="30"/>
  <c r="C80" i="30"/>
  <c r="C173" i="30" s="1"/>
  <c r="D80" i="30"/>
  <c r="D173" i="30" s="1"/>
  <c r="E80" i="30"/>
  <c r="E173" i="30" s="1"/>
  <c r="F80" i="30"/>
  <c r="F173" i="30" s="1"/>
  <c r="G80" i="30"/>
  <c r="G173" i="30" s="1"/>
  <c r="H80" i="30"/>
  <c r="H173" i="30" s="1"/>
  <c r="I80" i="30"/>
  <c r="I173" i="30" s="1"/>
  <c r="J80" i="30"/>
  <c r="J173" i="30" s="1"/>
  <c r="K80" i="30"/>
  <c r="K173" i="30" s="1"/>
  <c r="L80" i="30"/>
  <c r="L173" i="30" s="1"/>
  <c r="M80" i="30"/>
  <c r="M173" i="30" s="1"/>
  <c r="N80" i="30"/>
  <c r="N173" i="30" s="1"/>
  <c r="O80" i="30"/>
  <c r="O173" i="30" s="1"/>
  <c r="P80" i="30"/>
  <c r="P173" i="30" s="1"/>
  <c r="Q80" i="30"/>
  <c r="Q173" i="30" s="1"/>
  <c r="R80" i="30"/>
  <c r="R173" i="30" s="1"/>
  <c r="S80" i="30"/>
  <c r="S173" i="30" s="1"/>
  <c r="T80" i="30"/>
  <c r="T173" i="30" s="1"/>
  <c r="U80" i="30"/>
  <c r="U173" i="30" s="1"/>
  <c r="V80" i="30"/>
  <c r="V173" i="30" s="1"/>
  <c r="W80" i="30"/>
  <c r="W173" i="30" s="1"/>
  <c r="X80" i="30"/>
  <c r="X173" i="30" s="1"/>
  <c r="Y80" i="30"/>
  <c r="Y173" i="30" s="1"/>
  <c r="Z80" i="30"/>
  <c r="Z173" i="30" s="1"/>
  <c r="AA80" i="30"/>
  <c r="AA173" i="30" s="1"/>
  <c r="AB80" i="30"/>
  <c r="AB173" i="30" s="1"/>
  <c r="AC80" i="30"/>
  <c r="AC173" i="30" s="1"/>
  <c r="AD80" i="30"/>
  <c r="AD173" i="30" s="1"/>
  <c r="AE80" i="30"/>
  <c r="AE173" i="30" s="1"/>
  <c r="AF80" i="30"/>
  <c r="AF173" i="30" s="1"/>
  <c r="AG80" i="30"/>
  <c r="C81" i="30"/>
  <c r="C174" i="30" s="1"/>
  <c r="D81" i="30"/>
  <c r="D174" i="30" s="1"/>
  <c r="E81" i="30"/>
  <c r="E174" i="30" s="1"/>
  <c r="F81" i="30"/>
  <c r="F174" i="30" s="1"/>
  <c r="G81" i="30"/>
  <c r="G174" i="30" s="1"/>
  <c r="H81" i="30"/>
  <c r="H174" i="30" s="1"/>
  <c r="I81" i="30"/>
  <c r="I174" i="30" s="1"/>
  <c r="J81" i="30"/>
  <c r="J174" i="30" s="1"/>
  <c r="K81" i="30"/>
  <c r="K174" i="30" s="1"/>
  <c r="L81" i="30"/>
  <c r="L174" i="30" s="1"/>
  <c r="M81" i="30"/>
  <c r="M174" i="30" s="1"/>
  <c r="N81" i="30"/>
  <c r="N174" i="30" s="1"/>
  <c r="O81" i="30"/>
  <c r="O174" i="30" s="1"/>
  <c r="P81" i="30"/>
  <c r="P174" i="30" s="1"/>
  <c r="Q81" i="30"/>
  <c r="Q174" i="30" s="1"/>
  <c r="R81" i="30"/>
  <c r="R174" i="30" s="1"/>
  <c r="S81" i="30"/>
  <c r="S174" i="30" s="1"/>
  <c r="T81" i="30"/>
  <c r="T174" i="30" s="1"/>
  <c r="U81" i="30"/>
  <c r="U174" i="30" s="1"/>
  <c r="V81" i="30"/>
  <c r="V174" i="30" s="1"/>
  <c r="W81" i="30"/>
  <c r="W174" i="30" s="1"/>
  <c r="X81" i="30"/>
  <c r="X174" i="30" s="1"/>
  <c r="Y81" i="30"/>
  <c r="Y174" i="30" s="1"/>
  <c r="Z81" i="30"/>
  <c r="Z174" i="30" s="1"/>
  <c r="AA81" i="30"/>
  <c r="AA174" i="30" s="1"/>
  <c r="AB81" i="30"/>
  <c r="AB174" i="30" s="1"/>
  <c r="AC81" i="30"/>
  <c r="AC174" i="30" s="1"/>
  <c r="AD81" i="30"/>
  <c r="AD174" i="30" s="1"/>
  <c r="AE81" i="30"/>
  <c r="AE174" i="30" s="1"/>
  <c r="AF81" i="30"/>
  <c r="AF174" i="30" s="1"/>
  <c r="AG81" i="30"/>
  <c r="C82" i="30"/>
  <c r="C175" i="30" s="1"/>
  <c r="D82" i="30"/>
  <c r="D175" i="30" s="1"/>
  <c r="E82" i="30"/>
  <c r="E175" i="30" s="1"/>
  <c r="F82" i="30"/>
  <c r="F175" i="30" s="1"/>
  <c r="G82" i="30"/>
  <c r="G175" i="30" s="1"/>
  <c r="H82" i="30"/>
  <c r="H175" i="30" s="1"/>
  <c r="I82" i="30"/>
  <c r="I175" i="30" s="1"/>
  <c r="J82" i="30"/>
  <c r="J175" i="30" s="1"/>
  <c r="K82" i="30"/>
  <c r="K175" i="30" s="1"/>
  <c r="L82" i="30"/>
  <c r="L175" i="30" s="1"/>
  <c r="M82" i="30"/>
  <c r="M175" i="30" s="1"/>
  <c r="N82" i="30"/>
  <c r="N175" i="30" s="1"/>
  <c r="O82" i="30"/>
  <c r="O175" i="30" s="1"/>
  <c r="P82" i="30"/>
  <c r="P175" i="30" s="1"/>
  <c r="Q82" i="30"/>
  <c r="Q175" i="30" s="1"/>
  <c r="R82" i="30"/>
  <c r="R175" i="30" s="1"/>
  <c r="S82" i="30"/>
  <c r="S175" i="30" s="1"/>
  <c r="T82" i="30"/>
  <c r="T175" i="30" s="1"/>
  <c r="U82" i="30"/>
  <c r="U175" i="30" s="1"/>
  <c r="V82" i="30"/>
  <c r="V175" i="30" s="1"/>
  <c r="W82" i="30"/>
  <c r="W175" i="30" s="1"/>
  <c r="X82" i="30"/>
  <c r="X175" i="30" s="1"/>
  <c r="Y82" i="30"/>
  <c r="Y175" i="30" s="1"/>
  <c r="Z82" i="30"/>
  <c r="Z175" i="30" s="1"/>
  <c r="AA82" i="30"/>
  <c r="AA175" i="30" s="1"/>
  <c r="AB82" i="30"/>
  <c r="AB175" i="30" s="1"/>
  <c r="AC82" i="30"/>
  <c r="AC175" i="30" s="1"/>
  <c r="AD82" i="30"/>
  <c r="AD175" i="30" s="1"/>
  <c r="AE82" i="30"/>
  <c r="AE175" i="30" s="1"/>
  <c r="AF82" i="30"/>
  <c r="AF175" i="30" s="1"/>
  <c r="AG82" i="30"/>
  <c r="C83" i="30"/>
  <c r="C176" i="30" s="1"/>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AG83" i="30"/>
  <c r="C84" i="30"/>
  <c r="C177" i="30" s="1"/>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AG84" i="30"/>
  <c r="B77" i="30"/>
  <c r="B170" i="30" s="1"/>
  <c r="B78" i="30"/>
  <c r="B171" i="30" s="1"/>
  <c r="B79" i="30"/>
  <c r="B172" i="30" s="1"/>
  <c r="B80" i="30"/>
  <c r="B173" i="30" s="1"/>
  <c r="B81" i="30"/>
  <c r="B174" i="30" s="1"/>
  <c r="B82" i="30"/>
  <c r="B175" i="30" s="1"/>
  <c r="B83" i="30"/>
  <c r="B176" i="30" s="1"/>
  <c r="B84" i="30"/>
  <c r="B177" i="30" s="1"/>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B11" i="30"/>
  <c r="C11" i="30"/>
  <c r="D11" i="30"/>
  <c r="E11" i="30"/>
  <c r="F11" i="30"/>
  <c r="G11" i="30"/>
  <c r="H11" i="30"/>
  <c r="I11" i="30"/>
  <c r="J11" i="30"/>
  <c r="K11" i="30"/>
  <c r="L11" i="30"/>
  <c r="M11" i="30"/>
  <c r="N11" i="30"/>
  <c r="O11" i="30"/>
  <c r="P11" i="30"/>
  <c r="Q11" i="30"/>
  <c r="R11" i="30"/>
  <c r="S11" i="30"/>
  <c r="T11" i="30"/>
  <c r="U11" i="30"/>
  <c r="V11" i="30"/>
  <c r="W11" i="30"/>
  <c r="X11" i="30"/>
  <c r="Y11" i="30"/>
  <c r="Z11" i="30"/>
  <c r="AA11" i="30"/>
  <c r="AB11" i="30"/>
  <c r="AC11" i="30"/>
  <c r="AD11" i="30"/>
  <c r="AE11" i="30"/>
  <c r="AF11" i="30"/>
  <c r="AG11" i="30"/>
  <c r="B12" i="30"/>
  <c r="C12" i="30"/>
  <c r="D12" i="30"/>
  <c r="E12" i="30"/>
  <c r="F12" i="30"/>
  <c r="G12" i="30"/>
  <c r="H12" i="30"/>
  <c r="I12" i="30"/>
  <c r="J12" i="30"/>
  <c r="K12" i="30"/>
  <c r="L12" i="30"/>
  <c r="M12" i="30"/>
  <c r="N12" i="30"/>
  <c r="O12" i="30"/>
  <c r="P12" i="30"/>
  <c r="Q12" i="30"/>
  <c r="R12" i="30"/>
  <c r="S12" i="30"/>
  <c r="T12" i="30"/>
  <c r="U12" i="30"/>
  <c r="V12" i="30"/>
  <c r="W12" i="30"/>
  <c r="X12" i="30"/>
  <c r="Y12" i="30"/>
  <c r="Z12" i="30"/>
  <c r="AA12" i="30"/>
  <c r="AB12" i="30"/>
  <c r="AC12" i="30"/>
  <c r="AD12" i="30"/>
  <c r="AE12" i="30"/>
  <c r="AF12" i="30"/>
  <c r="AG12" i="30"/>
  <c r="B13" i="30"/>
  <c r="C13" i="30"/>
  <c r="D13" i="30"/>
  <c r="E13" i="30"/>
  <c r="F13" i="30"/>
  <c r="G13" i="30"/>
  <c r="H13" i="30"/>
  <c r="I13" i="30"/>
  <c r="J13" i="30"/>
  <c r="K13" i="30"/>
  <c r="L13" i="30"/>
  <c r="M13" i="30"/>
  <c r="N13" i="30"/>
  <c r="O13" i="30"/>
  <c r="P13" i="30"/>
  <c r="Q13" i="30"/>
  <c r="R13" i="30"/>
  <c r="S13" i="30"/>
  <c r="T13" i="30"/>
  <c r="U13" i="30"/>
  <c r="V13" i="30"/>
  <c r="W13" i="30"/>
  <c r="X13" i="30"/>
  <c r="Y13" i="30"/>
  <c r="Z13" i="30"/>
  <c r="AA13" i="30"/>
  <c r="AB13" i="30"/>
  <c r="AC13" i="30"/>
  <c r="AD13" i="30"/>
  <c r="AE13" i="30"/>
  <c r="AF13" i="30"/>
  <c r="AG13" i="30"/>
  <c r="B14" i="30"/>
  <c r="C14" i="30"/>
  <c r="D14" i="30"/>
  <c r="E14" i="30"/>
  <c r="F14" i="30"/>
  <c r="G14" i="30"/>
  <c r="H14" i="30"/>
  <c r="I14" i="30"/>
  <c r="J14" i="30"/>
  <c r="K14" i="30"/>
  <c r="L14" i="30"/>
  <c r="M14" i="30"/>
  <c r="N14" i="30"/>
  <c r="O14" i="30"/>
  <c r="P14" i="30"/>
  <c r="Q14" i="30"/>
  <c r="R14" i="30"/>
  <c r="S14" i="30"/>
  <c r="T14" i="30"/>
  <c r="U14" i="30"/>
  <c r="V14" i="30"/>
  <c r="W14" i="30"/>
  <c r="X14" i="30"/>
  <c r="Y14" i="30"/>
  <c r="Z14" i="30"/>
  <c r="AA14" i="30"/>
  <c r="AB14" i="30"/>
  <c r="AC14" i="30"/>
  <c r="AD14" i="30"/>
  <c r="AE14" i="30"/>
  <c r="AF14" i="30"/>
  <c r="AG14" i="30"/>
  <c r="B15" i="30"/>
  <c r="C15" i="30"/>
  <c r="D15" i="30"/>
  <c r="E15" i="30"/>
  <c r="F15" i="30"/>
  <c r="G15" i="30"/>
  <c r="H15" i="30"/>
  <c r="I15" i="30"/>
  <c r="J15" i="30"/>
  <c r="K15" i="30"/>
  <c r="L15" i="30"/>
  <c r="M15" i="30"/>
  <c r="N15" i="30"/>
  <c r="O15" i="30"/>
  <c r="P15" i="30"/>
  <c r="Q15" i="30"/>
  <c r="R15" i="30"/>
  <c r="S15" i="30"/>
  <c r="T15" i="30"/>
  <c r="U15" i="30"/>
  <c r="V15" i="30"/>
  <c r="W15" i="30"/>
  <c r="X15" i="30"/>
  <c r="Y15" i="30"/>
  <c r="Z15" i="30"/>
  <c r="AA15" i="30"/>
  <c r="AB15" i="30"/>
  <c r="AC15" i="30"/>
  <c r="AD15" i="30"/>
  <c r="AE15" i="30"/>
  <c r="AF15" i="30"/>
  <c r="AG15" i="30"/>
  <c r="A57" i="30" l="1"/>
  <c r="A58" i="30"/>
  <c r="A59" i="30"/>
  <c r="A60" i="30"/>
  <c r="A61" i="30"/>
  <c r="A62" i="30"/>
  <c r="A63" i="30"/>
  <c r="A56" i="30"/>
  <c r="A161" i="30" l="1"/>
  <c r="A179" i="30"/>
  <c r="A197" i="30"/>
  <c r="AG156" i="30"/>
  <c r="AF156" i="30"/>
  <c r="AE156" i="30"/>
  <c r="AD156" i="30"/>
  <c r="AC156" i="30"/>
  <c r="AB156" i="30"/>
  <c r="AA156" i="30"/>
  <c r="Z156" i="30"/>
  <c r="Y156" i="30"/>
  <c r="X156" i="30"/>
  <c r="W156" i="30"/>
  <c r="V156" i="30"/>
  <c r="U156" i="30"/>
  <c r="T156" i="30"/>
  <c r="S156" i="30"/>
  <c r="R156" i="30"/>
  <c r="Q156" i="30"/>
  <c r="P156" i="30"/>
  <c r="O156" i="30"/>
  <c r="N156" i="30"/>
  <c r="M156" i="30"/>
  <c r="L156" i="30"/>
  <c r="K156" i="30"/>
  <c r="J156" i="30"/>
  <c r="I156" i="30"/>
  <c r="H156" i="30"/>
  <c r="G156" i="30"/>
  <c r="F156" i="30"/>
  <c r="E156" i="30"/>
  <c r="D156" i="30"/>
  <c r="D249" i="30" s="1"/>
  <c r="C156" i="30"/>
  <c r="C249" i="30" s="1"/>
  <c r="AG155" i="30"/>
  <c r="AF155" i="30"/>
  <c r="AE155" i="30"/>
  <c r="AD155" i="30"/>
  <c r="AC155" i="30"/>
  <c r="AB155" i="30"/>
  <c r="AA155" i="30"/>
  <c r="Z155" i="30"/>
  <c r="Y155" i="30"/>
  <c r="X155" i="30"/>
  <c r="W155" i="30"/>
  <c r="V155" i="30"/>
  <c r="U155" i="30"/>
  <c r="T155" i="30"/>
  <c r="S155" i="30"/>
  <c r="R155" i="30"/>
  <c r="Q155" i="30"/>
  <c r="P155" i="30"/>
  <c r="O155" i="30"/>
  <c r="N155" i="30"/>
  <c r="M155" i="30"/>
  <c r="L155" i="30"/>
  <c r="K155" i="30"/>
  <c r="J155" i="30"/>
  <c r="I155" i="30"/>
  <c r="H155" i="30"/>
  <c r="G155" i="30"/>
  <c r="F155" i="30"/>
  <c r="E155" i="30"/>
  <c r="D155" i="30"/>
  <c r="C155" i="30"/>
  <c r="AG154" i="30"/>
  <c r="AF154" i="30"/>
  <c r="AE154" i="30"/>
  <c r="AD154" i="30"/>
  <c r="AC154" i="30"/>
  <c r="AB154" i="30"/>
  <c r="AA154" i="30"/>
  <c r="Z154" i="30"/>
  <c r="Y154" i="30"/>
  <c r="X154" i="30"/>
  <c r="W154" i="30"/>
  <c r="V154" i="30"/>
  <c r="U154" i="30"/>
  <c r="T154" i="30"/>
  <c r="S154" i="30"/>
  <c r="R154" i="30"/>
  <c r="Q154" i="30"/>
  <c r="P154" i="30"/>
  <c r="O154" i="30"/>
  <c r="N154" i="30"/>
  <c r="M154" i="30"/>
  <c r="L154" i="30"/>
  <c r="K154" i="30"/>
  <c r="J154" i="30"/>
  <c r="I154" i="30"/>
  <c r="H154" i="30"/>
  <c r="G154" i="30"/>
  <c r="F154" i="30"/>
  <c r="E154" i="30"/>
  <c r="D154" i="30"/>
  <c r="D247" i="30" s="1"/>
  <c r="C154" i="30"/>
  <c r="C247" i="30" s="1"/>
  <c r="AG153" i="30"/>
  <c r="AF153" i="30"/>
  <c r="AE153" i="30"/>
  <c r="AD153" i="30"/>
  <c r="AC153" i="30"/>
  <c r="AB153" i="30"/>
  <c r="AA153" i="30"/>
  <c r="Z153" i="30"/>
  <c r="Y153" i="30"/>
  <c r="X153" i="30"/>
  <c r="W153" i="30"/>
  <c r="V153" i="30"/>
  <c r="U153" i="30"/>
  <c r="T153" i="30"/>
  <c r="S153" i="30"/>
  <c r="R153" i="30"/>
  <c r="Q153" i="30"/>
  <c r="P153" i="30"/>
  <c r="O153" i="30"/>
  <c r="N153" i="30"/>
  <c r="M153" i="30"/>
  <c r="L153" i="30"/>
  <c r="K153" i="30"/>
  <c r="J153" i="30"/>
  <c r="I153" i="30"/>
  <c r="H153" i="30"/>
  <c r="G153" i="30"/>
  <c r="F153" i="30"/>
  <c r="E153" i="30"/>
  <c r="D153" i="30"/>
  <c r="C153" i="30"/>
  <c r="AG152" i="30"/>
  <c r="AF152" i="30"/>
  <c r="AE152" i="30"/>
  <c r="AD152" i="30"/>
  <c r="AC152" i="30"/>
  <c r="AB152" i="30"/>
  <c r="AA152" i="30"/>
  <c r="Z152" i="30"/>
  <c r="Y152" i="30"/>
  <c r="X152" i="30"/>
  <c r="W152" i="30"/>
  <c r="V152" i="30"/>
  <c r="U152" i="30"/>
  <c r="T152" i="30"/>
  <c r="S152" i="30"/>
  <c r="R152" i="30"/>
  <c r="Q152" i="30"/>
  <c r="P152" i="30"/>
  <c r="O152" i="30"/>
  <c r="N152" i="30"/>
  <c r="M152" i="30"/>
  <c r="L152" i="30"/>
  <c r="K152" i="30"/>
  <c r="J152" i="30"/>
  <c r="I152" i="30"/>
  <c r="H152" i="30"/>
  <c r="G152" i="30"/>
  <c r="F152" i="30"/>
  <c r="E152" i="30"/>
  <c r="D152" i="30"/>
  <c r="C152" i="30"/>
  <c r="AG151" i="30"/>
  <c r="AF151" i="30"/>
  <c r="AE151" i="30"/>
  <c r="AD151" i="30"/>
  <c r="AC151" i="30"/>
  <c r="AB151" i="30"/>
  <c r="AA151" i="30"/>
  <c r="Z151" i="30"/>
  <c r="Y151" i="30"/>
  <c r="X151" i="30"/>
  <c r="W151" i="30"/>
  <c r="V151" i="30"/>
  <c r="U151" i="30"/>
  <c r="T151" i="30"/>
  <c r="S151" i="30"/>
  <c r="R151" i="30"/>
  <c r="Q151" i="30"/>
  <c r="P151" i="30"/>
  <c r="O151" i="30"/>
  <c r="N151" i="30"/>
  <c r="M151" i="30"/>
  <c r="L151" i="30"/>
  <c r="K151" i="30"/>
  <c r="J151" i="30"/>
  <c r="I151" i="30"/>
  <c r="H151" i="30"/>
  <c r="G151" i="30"/>
  <c r="F151" i="30"/>
  <c r="E151" i="30"/>
  <c r="D151" i="30"/>
  <c r="D244" i="30" s="1"/>
  <c r="C151" i="30"/>
  <c r="C244" i="30" s="1"/>
  <c r="AG150" i="30"/>
  <c r="AF150" i="30"/>
  <c r="AF243" i="30" s="1"/>
  <c r="AE150" i="30"/>
  <c r="AE243" i="30" s="1"/>
  <c r="AD150" i="30"/>
  <c r="AD243" i="30" s="1"/>
  <c r="AC150" i="30"/>
  <c r="AC243" i="30" s="1"/>
  <c r="AB150" i="30"/>
  <c r="AB243" i="30" s="1"/>
  <c r="AA150" i="30"/>
  <c r="AA243" i="30" s="1"/>
  <c r="Z150" i="30"/>
  <c r="Z243" i="30" s="1"/>
  <c r="Y150" i="30"/>
  <c r="Y243" i="30" s="1"/>
  <c r="X150" i="30"/>
  <c r="X243" i="30" s="1"/>
  <c r="W150" i="30"/>
  <c r="W243" i="30" s="1"/>
  <c r="V150" i="30"/>
  <c r="V243" i="30" s="1"/>
  <c r="U150" i="30"/>
  <c r="U243" i="30" s="1"/>
  <c r="T150" i="30"/>
  <c r="T243" i="30" s="1"/>
  <c r="S150" i="30"/>
  <c r="S243" i="30" s="1"/>
  <c r="R150" i="30"/>
  <c r="R243" i="30" s="1"/>
  <c r="Q150" i="30"/>
  <c r="Q243" i="30" s="1"/>
  <c r="P150" i="30"/>
  <c r="P243" i="30" s="1"/>
  <c r="O150" i="30"/>
  <c r="O243" i="30" s="1"/>
  <c r="N150" i="30"/>
  <c r="N243" i="30" s="1"/>
  <c r="M150" i="30"/>
  <c r="M243" i="30" s="1"/>
  <c r="L150" i="30"/>
  <c r="L243" i="30" s="1"/>
  <c r="K150" i="30"/>
  <c r="K243" i="30" s="1"/>
  <c r="J150" i="30"/>
  <c r="J243" i="30" s="1"/>
  <c r="I150" i="30"/>
  <c r="I243" i="30" s="1"/>
  <c r="H150" i="30"/>
  <c r="H243" i="30" s="1"/>
  <c r="G150" i="30"/>
  <c r="G243" i="30" s="1"/>
  <c r="F150" i="30"/>
  <c r="F243" i="30" s="1"/>
  <c r="E150" i="30"/>
  <c r="E243" i="30" s="1"/>
  <c r="D150" i="30"/>
  <c r="D243" i="30" s="1"/>
  <c r="C150" i="30"/>
  <c r="C243" i="30" s="1"/>
  <c r="AG149" i="30"/>
  <c r="AF149" i="30"/>
  <c r="AE149" i="30"/>
  <c r="AD149" i="30"/>
  <c r="AC149" i="30"/>
  <c r="AB149" i="30"/>
  <c r="AA149" i="30"/>
  <c r="Z149" i="30"/>
  <c r="Y149" i="30"/>
  <c r="X149" i="30"/>
  <c r="W149" i="30"/>
  <c r="V149" i="30"/>
  <c r="U149" i="30"/>
  <c r="T149" i="30"/>
  <c r="S149" i="30"/>
  <c r="R149" i="30"/>
  <c r="Q149" i="30"/>
  <c r="P149" i="30"/>
  <c r="O149" i="30"/>
  <c r="N149" i="30"/>
  <c r="M149" i="30"/>
  <c r="L149" i="30"/>
  <c r="K149" i="30"/>
  <c r="J149" i="30"/>
  <c r="I149" i="30"/>
  <c r="H149" i="30"/>
  <c r="G149" i="30"/>
  <c r="F149" i="30"/>
  <c r="E149" i="30"/>
  <c r="D149" i="30"/>
  <c r="C149" i="30"/>
  <c r="AG148" i="30"/>
  <c r="AF148" i="30"/>
  <c r="AE148" i="30"/>
  <c r="AD148" i="30"/>
  <c r="AC148" i="30"/>
  <c r="AB148" i="30"/>
  <c r="AA148" i="30"/>
  <c r="Z148" i="30"/>
  <c r="Y148" i="30"/>
  <c r="X148" i="30"/>
  <c r="W148" i="30"/>
  <c r="V148" i="30"/>
  <c r="U148" i="30"/>
  <c r="T148" i="30"/>
  <c r="S148" i="30"/>
  <c r="R148" i="30"/>
  <c r="Q148" i="30"/>
  <c r="P148" i="30"/>
  <c r="O148" i="30"/>
  <c r="N148" i="30"/>
  <c r="M148" i="30"/>
  <c r="L148" i="30"/>
  <c r="K148" i="30"/>
  <c r="J148" i="30"/>
  <c r="I148" i="30"/>
  <c r="H148" i="30"/>
  <c r="G148" i="30"/>
  <c r="F148" i="30"/>
  <c r="E148" i="30"/>
  <c r="D148" i="30"/>
  <c r="C148" i="30"/>
  <c r="AG147" i="30"/>
  <c r="AF147" i="30"/>
  <c r="AE147" i="30"/>
  <c r="AD147" i="30"/>
  <c r="AC147" i="30"/>
  <c r="AB147" i="30"/>
  <c r="AA147" i="30"/>
  <c r="Z147" i="30"/>
  <c r="Y147" i="30"/>
  <c r="X147" i="30"/>
  <c r="W147" i="30"/>
  <c r="V147" i="30"/>
  <c r="U147" i="30"/>
  <c r="T147" i="30"/>
  <c r="S147" i="30"/>
  <c r="R147" i="30"/>
  <c r="Q147" i="30"/>
  <c r="P147" i="30"/>
  <c r="O147" i="30"/>
  <c r="N147" i="30"/>
  <c r="M147" i="30"/>
  <c r="L147" i="30"/>
  <c r="K147" i="30"/>
  <c r="J147" i="30"/>
  <c r="I147" i="30"/>
  <c r="H147" i="30"/>
  <c r="G147" i="30"/>
  <c r="F147" i="30"/>
  <c r="E147" i="30"/>
  <c r="D147" i="30"/>
  <c r="C147" i="30"/>
  <c r="AG146" i="30"/>
  <c r="AF146" i="30"/>
  <c r="AE146" i="30"/>
  <c r="AD146" i="30"/>
  <c r="AC146" i="30"/>
  <c r="AB146" i="30"/>
  <c r="AA146" i="30"/>
  <c r="Z146" i="30"/>
  <c r="Y146" i="30"/>
  <c r="X146" i="30"/>
  <c r="W146" i="30"/>
  <c r="V146" i="30"/>
  <c r="U146" i="30"/>
  <c r="T146" i="30"/>
  <c r="S146" i="30"/>
  <c r="R146" i="30"/>
  <c r="Q146" i="30"/>
  <c r="P146" i="30"/>
  <c r="O146" i="30"/>
  <c r="N146" i="30"/>
  <c r="M146" i="30"/>
  <c r="L146" i="30"/>
  <c r="K146" i="30"/>
  <c r="J146" i="30"/>
  <c r="I146" i="30"/>
  <c r="H146" i="30"/>
  <c r="G146" i="30"/>
  <c r="F146" i="30"/>
  <c r="E146" i="30"/>
  <c r="D146" i="30"/>
  <c r="C146" i="30"/>
  <c r="AG145" i="30"/>
  <c r="AF145" i="30"/>
  <c r="AE145" i="30"/>
  <c r="AD145" i="30"/>
  <c r="AC145" i="30"/>
  <c r="AB145" i="30"/>
  <c r="AA145" i="30"/>
  <c r="Z145" i="30"/>
  <c r="Y145" i="30"/>
  <c r="X145" i="30"/>
  <c r="W145" i="30"/>
  <c r="V145" i="30"/>
  <c r="U145" i="30"/>
  <c r="T145" i="30"/>
  <c r="S145" i="30"/>
  <c r="R145" i="30"/>
  <c r="Q145" i="30"/>
  <c r="P145" i="30"/>
  <c r="O145" i="30"/>
  <c r="N145" i="30"/>
  <c r="M145" i="30"/>
  <c r="L145" i="30"/>
  <c r="K145" i="30"/>
  <c r="J145" i="30"/>
  <c r="I145" i="30"/>
  <c r="H145" i="30"/>
  <c r="G145" i="30"/>
  <c r="F145" i="30"/>
  <c r="E145" i="30"/>
  <c r="D145" i="30"/>
  <c r="C145" i="30"/>
  <c r="AG144" i="30"/>
  <c r="AF144" i="30"/>
  <c r="AE144" i="30"/>
  <c r="AD144" i="30"/>
  <c r="AC144" i="30"/>
  <c r="AB144" i="30"/>
  <c r="AA144" i="30"/>
  <c r="Z144" i="30"/>
  <c r="Y144" i="30"/>
  <c r="X144" i="30"/>
  <c r="W144" i="30"/>
  <c r="V144" i="30"/>
  <c r="U144" i="30"/>
  <c r="T144" i="30"/>
  <c r="S144" i="30"/>
  <c r="R144" i="30"/>
  <c r="Q144" i="30"/>
  <c r="P144" i="30"/>
  <c r="O144" i="30"/>
  <c r="N144" i="30"/>
  <c r="M144" i="30"/>
  <c r="L144" i="30"/>
  <c r="K144" i="30"/>
  <c r="J144" i="30"/>
  <c r="I144" i="30"/>
  <c r="H144" i="30"/>
  <c r="G144" i="30"/>
  <c r="F144" i="30"/>
  <c r="E144" i="30"/>
  <c r="D144" i="30"/>
  <c r="C144" i="30"/>
  <c r="AG143" i="30"/>
  <c r="AF143" i="30"/>
  <c r="AE143" i="30"/>
  <c r="AD143" i="30"/>
  <c r="AC143" i="30"/>
  <c r="AB143" i="30"/>
  <c r="AA143" i="30"/>
  <c r="Z143" i="30"/>
  <c r="Y143" i="30"/>
  <c r="X143" i="30"/>
  <c r="W143" i="30"/>
  <c r="V143" i="30"/>
  <c r="U143" i="30"/>
  <c r="T143" i="30"/>
  <c r="S143" i="30"/>
  <c r="R143" i="30"/>
  <c r="Q143" i="30"/>
  <c r="P143" i="30"/>
  <c r="O143" i="30"/>
  <c r="N143" i="30"/>
  <c r="M143" i="30"/>
  <c r="L143" i="30"/>
  <c r="K143" i="30"/>
  <c r="J143" i="30"/>
  <c r="I143" i="30"/>
  <c r="H143" i="30"/>
  <c r="G143" i="30"/>
  <c r="F143" i="30"/>
  <c r="E143" i="30"/>
  <c r="D143" i="30"/>
  <c r="C143" i="30"/>
  <c r="AG142" i="30"/>
  <c r="AF142" i="30"/>
  <c r="AE142" i="30"/>
  <c r="AD142" i="30"/>
  <c r="AC142" i="30"/>
  <c r="AB142" i="30"/>
  <c r="AA142" i="30"/>
  <c r="Z142" i="30"/>
  <c r="Y142" i="30"/>
  <c r="X142" i="30"/>
  <c r="W142" i="30"/>
  <c r="V142" i="30"/>
  <c r="U142" i="30"/>
  <c r="T142" i="30"/>
  <c r="S142" i="30"/>
  <c r="R142" i="30"/>
  <c r="Q142" i="30"/>
  <c r="P142" i="30"/>
  <c r="O142" i="30"/>
  <c r="N142" i="30"/>
  <c r="M142" i="30"/>
  <c r="L142" i="30"/>
  <c r="K142" i="30"/>
  <c r="J142" i="30"/>
  <c r="I142" i="30"/>
  <c r="H142" i="30"/>
  <c r="G142" i="30"/>
  <c r="F142" i="30"/>
  <c r="E142" i="30"/>
  <c r="D142" i="30"/>
  <c r="C142" i="30"/>
  <c r="AG141" i="30"/>
  <c r="AF141" i="30"/>
  <c r="AF234" i="30" s="1"/>
  <c r="AE141" i="30"/>
  <c r="AE234" i="30" s="1"/>
  <c r="AD141" i="30"/>
  <c r="AD234" i="30" s="1"/>
  <c r="AC141" i="30"/>
  <c r="AC234" i="30" s="1"/>
  <c r="AB141" i="30"/>
  <c r="AB234" i="30" s="1"/>
  <c r="AA141" i="30"/>
  <c r="AA234" i="30" s="1"/>
  <c r="Z141" i="30"/>
  <c r="Z234" i="30" s="1"/>
  <c r="Y141" i="30"/>
  <c r="Y234" i="30" s="1"/>
  <c r="X141" i="30"/>
  <c r="X234" i="30" s="1"/>
  <c r="W141" i="30"/>
  <c r="W234" i="30" s="1"/>
  <c r="V141" i="30"/>
  <c r="V234" i="30" s="1"/>
  <c r="U141" i="30"/>
  <c r="U234" i="30" s="1"/>
  <c r="T141" i="30"/>
  <c r="T234" i="30" s="1"/>
  <c r="S141" i="30"/>
  <c r="S234" i="30" s="1"/>
  <c r="R141" i="30"/>
  <c r="R234" i="30" s="1"/>
  <c r="Q141" i="30"/>
  <c r="Q234" i="30" s="1"/>
  <c r="P141" i="30"/>
  <c r="P234" i="30" s="1"/>
  <c r="O141" i="30"/>
  <c r="O234" i="30" s="1"/>
  <c r="N141" i="30"/>
  <c r="N234" i="30" s="1"/>
  <c r="M141" i="30"/>
  <c r="M234" i="30" s="1"/>
  <c r="L141" i="30"/>
  <c r="L234" i="30" s="1"/>
  <c r="K141" i="30"/>
  <c r="K234" i="30" s="1"/>
  <c r="J141" i="30"/>
  <c r="J234" i="30" s="1"/>
  <c r="I141" i="30"/>
  <c r="I234" i="30" s="1"/>
  <c r="H141" i="30"/>
  <c r="H234" i="30" s="1"/>
  <c r="G141" i="30"/>
  <c r="G234" i="30" s="1"/>
  <c r="F141" i="30"/>
  <c r="F234" i="30" s="1"/>
  <c r="E141" i="30"/>
  <c r="E234" i="30" s="1"/>
  <c r="D141" i="30"/>
  <c r="D234" i="30" s="1"/>
  <c r="C141" i="30"/>
  <c r="C234" i="30" s="1"/>
  <c r="AG138" i="30"/>
  <c r="AF138" i="30"/>
  <c r="AE138" i="30"/>
  <c r="AD138" i="30"/>
  <c r="AC138" i="30"/>
  <c r="AB138" i="30"/>
  <c r="AA138" i="30"/>
  <c r="Z138" i="30"/>
  <c r="Y138" i="30"/>
  <c r="X138" i="30"/>
  <c r="W138" i="30"/>
  <c r="V138" i="30"/>
  <c r="U138" i="30"/>
  <c r="T138" i="30"/>
  <c r="S138" i="30"/>
  <c r="R138" i="30"/>
  <c r="Q138" i="30"/>
  <c r="P138" i="30"/>
  <c r="O138" i="30"/>
  <c r="N138" i="30"/>
  <c r="M138" i="30"/>
  <c r="L138" i="30"/>
  <c r="K138" i="30"/>
  <c r="J138" i="30"/>
  <c r="I138" i="30"/>
  <c r="H138" i="30"/>
  <c r="G138" i="30"/>
  <c r="F138" i="30"/>
  <c r="E138" i="30"/>
  <c r="D138" i="30"/>
  <c r="C138" i="30"/>
  <c r="AG137" i="30"/>
  <c r="AF137" i="30"/>
  <c r="AE137" i="30"/>
  <c r="AD137" i="30"/>
  <c r="AC137" i="30"/>
  <c r="AB137" i="30"/>
  <c r="AA137" i="30"/>
  <c r="Z137" i="30"/>
  <c r="Y137" i="30"/>
  <c r="X137" i="30"/>
  <c r="W137" i="30"/>
  <c r="V137" i="30"/>
  <c r="U137" i="30"/>
  <c r="T137" i="30"/>
  <c r="S137" i="30"/>
  <c r="R137" i="30"/>
  <c r="Q137" i="30"/>
  <c r="P137" i="30"/>
  <c r="O137" i="30"/>
  <c r="N137" i="30"/>
  <c r="M137" i="30"/>
  <c r="L137" i="30"/>
  <c r="K137" i="30"/>
  <c r="J137" i="30"/>
  <c r="I137" i="30"/>
  <c r="H137" i="30"/>
  <c r="G137" i="30"/>
  <c r="F137" i="30"/>
  <c r="E137" i="30"/>
  <c r="D137" i="30"/>
  <c r="C137" i="30"/>
  <c r="AG136" i="30"/>
  <c r="AF136" i="30"/>
  <c r="AF229" i="30" s="1"/>
  <c r="AE136" i="30"/>
  <c r="AE229" i="30" s="1"/>
  <c r="AD136" i="30"/>
  <c r="AD229" i="30" s="1"/>
  <c r="AC136" i="30"/>
  <c r="AC229" i="30" s="1"/>
  <c r="AB136" i="30"/>
  <c r="AB229" i="30" s="1"/>
  <c r="AA136" i="30"/>
  <c r="AA229" i="30" s="1"/>
  <c r="Z136" i="30"/>
  <c r="Z229" i="30" s="1"/>
  <c r="Y136" i="30"/>
  <c r="Y229" i="30" s="1"/>
  <c r="X136" i="30"/>
  <c r="X229" i="30" s="1"/>
  <c r="W136" i="30"/>
  <c r="W229" i="30" s="1"/>
  <c r="V136" i="30"/>
  <c r="V229" i="30" s="1"/>
  <c r="U136" i="30"/>
  <c r="U229" i="30" s="1"/>
  <c r="T136" i="30"/>
  <c r="T229" i="30" s="1"/>
  <c r="S136" i="30"/>
  <c r="S229" i="30" s="1"/>
  <c r="R136" i="30"/>
  <c r="R229" i="30" s="1"/>
  <c r="Q136" i="30"/>
  <c r="Q229" i="30" s="1"/>
  <c r="P136" i="30"/>
  <c r="P229" i="30" s="1"/>
  <c r="O136" i="30"/>
  <c r="O229" i="30" s="1"/>
  <c r="N136" i="30"/>
  <c r="N229" i="30" s="1"/>
  <c r="M136" i="30"/>
  <c r="M229" i="30" s="1"/>
  <c r="L136" i="30"/>
  <c r="L229" i="30" s="1"/>
  <c r="K136" i="30"/>
  <c r="K229" i="30" s="1"/>
  <c r="J136" i="30"/>
  <c r="J229" i="30" s="1"/>
  <c r="I136" i="30"/>
  <c r="I229" i="30" s="1"/>
  <c r="H136" i="30"/>
  <c r="H229" i="30" s="1"/>
  <c r="G136" i="30"/>
  <c r="G229" i="30" s="1"/>
  <c r="F136" i="30"/>
  <c r="F229" i="30" s="1"/>
  <c r="E136" i="30"/>
  <c r="E229" i="30" s="1"/>
  <c r="D136" i="30"/>
  <c r="D229" i="30" s="1"/>
  <c r="C136" i="30"/>
  <c r="C229" i="30" s="1"/>
  <c r="AG135" i="30"/>
  <c r="AF135" i="30"/>
  <c r="AE135" i="30"/>
  <c r="AD135" i="30"/>
  <c r="AC135" i="30"/>
  <c r="AB135" i="30"/>
  <c r="AA135" i="30"/>
  <c r="Z135" i="30"/>
  <c r="Y135" i="30"/>
  <c r="X135" i="30"/>
  <c r="W135" i="30"/>
  <c r="V135" i="30"/>
  <c r="U135" i="30"/>
  <c r="T135" i="30"/>
  <c r="S135" i="30"/>
  <c r="R135" i="30"/>
  <c r="Q135" i="30"/>
  <c r="P135" i="30"/>
  <c r="O135" i="30"/>
  <c r="N135" i="30"/>
  <c r="M135" i="30"/>
  <c r="L135" i="30"/>
  <c r="K135" i="30"/>
  <c r="J135" i="30"/>
  <c r="I135" i="30"/>
  <c r="H135" i="30"/>
  <c r="G135" i="30"/>
  <c r="F135" i="30"/>
  <c r="E135" i="30"/>
  <c r="D135" i="30"/>
  <c r="C135" i="30"/>
  <c r="AG134" i="30"/>
  <c r="AF134" i="30"/>
  <c r="AF227" i="30" s="1"/>
  <c r="AE134" i="30"/>
  <c r="AE227" i="30" s="1"/>
  <c r="AD134" i="30"/>
  <c r="AD227" i="30" s="1"/>
  <c r="AC134" i="30"/>
  <c r="AC227" i="30" s="1"/>
  <c r="AB134" i="30"/>
  <c r="AB227" i="30" s="1"/>
  <c r="AA134" i="30"/>
  <c r="AA227" i="30" s="1"/>
  <c r="Z134" i="30"/>
  <c r="Z227" i="30" s="1"/>
  <c r="Y134" i="30"/>
  <c r="Y227" i="30" s="1"/>
  <c r="X134" i="30"/>
  <c r="X227" i="30" s="1"/>
  <c r="W134" i="30"/>
  <c r="W227" i="30" s="1"/>
  <c r="V134" i="30"/>
  <c r="V227" i="30" s="1"/>
  <c r="U134" i="30"/>
  <c r="U227" i="30" s="1"/>
  <c r="T134" i="30"/>
  <c r="T227" i="30" s="1"/>
  <c r="S134" i="30"/>
  <c r="S227" i="30" s="1"/>
  <c r="R134" i="30"/>
  <c r="R227" i="30" s="1"/>
  <c r="Q134" i="30"/>
  <c r="Q227" i="30" s="1"/>
  <c r="P134" i="30"/>
  <c r="P227" i="30" s="1"/>
  <c r="O134" i="30"/>
  <c r="O227" i="30" s="1"/>
  <c r="N134" i="30"/>
  <c r="N227" i="30" s="1"/>
  <c r="M134" i="30"/>
  <c r="M227" i="30" s="1"/>
  <c r="L134" i="30"/>
  <c r="L227" i="30" s="1"/>
  <c r="K134" i="30"/>
  <c r="K227" i="30" s="1"/>
  <c r="J134" i="30"/>
  <c r="J227" i="30" s="1"/>
  <c r="I134" i="30"/>
  <c r="I227" i="30" s="1"/>
  <c r="H134" i="30"/>
  <c r="H227" i="30" s="1"/>
  <c r="G134" i="30"/>
  <c r="G227" i="30" s="1"/>
  <c r="F134" i="30"/>
  <c r="F227" i="30" s="1"/>
  <c r="E134" i="30"/>
  <c r="E227" i="30" s="1"/>
  <c r="D134" i="30"/>
  <c r="D227" i="30" s="1"/>
  <c r="C134" i="30"/>
  <c r="C227" i="30" s="1"/>
  <c r="AG133" i="30"/>
  <c r="AF133" i="30"/>
  <c r="AE133" i="30"/>
  <c r="AD133" i="30"/>
  <c r="AC133" i="30"/>
  <c r="AB133" i="30"/>
  <c r="AA133" i="30"/>
  <c r="Z133" i="30"/>
  <c r="Y133" i="30"/>
  <c r="X133" i="30"/>
  <c r="W133" i="30"/>
  <c r="V133" i="30"/>
  <c r="U133" i="30"/>
  <c r="T133" i="30"/>
  <c r="S133" i="30"/>
  <c r="R133" i="30"/>
  <c r="Q133" i="30"/>
  <c r="P133" i="30"/>
  <c r="O133" i="30"/>
  <c r="N133" i="30"/>
  <c r="M133" i="30"/>
  <c r="L133" i="30"/>
  <c r="K133" i="30"/>
  <c r="J133" i="30"/>
  <c r="I133" i="30"/>
  <c r="H133" i="30"/>
  <c r="G133" i="30"/>
  <c r="F133" i="30"/>
  <c r="E133" i="30"/>
  <c r="D133" i="30"/>
  <c r="C133" i="30"/>
  <c r="AG132" i="30"/>
  <c r="AF132" i="30"/>
  <c r="AF225" i="30" s="1"/>
  <c r="AE132" i="30"/>
  <c r="AE225" i="30" s="1"/>
  <c r="AD132" i="30"/>
  <c r="AD225" i="30" s="1"/>
  <c r="AC132" i="30"/>
  <c r="AC225" i="30" s="1"/>
  <c r="AB132" i="30"/>
  <c r="AB225" i="30" s="1"/>
  <c r="AA132" i="30"/>
  <c r="AA225" i="30" s="1"/>
  <c r="Z132" i="30"/>
  <c r="Z225" i="30" s="1"/>
  <c r="Y132" i="30"/>
  <c r="Y225" i="30" s="1"/>
  <c r="X132" i="30"/>
  <c r="X225" i="30" s="1"/>
  <c r="W132" i="30"/>
  <c r="W225" i="30" s="1"/>
  <c r="V132" i="30"/>
  <c r="V225" i="30" s="1"/>
  <c r="U132" i="30"/>
  <c r="U225" i="30" s="1"/>
  <c r="T132" i="30"/>
  <c r="T225" i="30" s="1"/>
  <c r="S132" i="30"/>
  <c r="S225" i="30" s="1"/>
  <c r="R132" i="30"/>
  <c r="R225" i="30" s="1"/>
  <c r="Q132" i="30"/>
  <c r="Q225" i="30" s="1"/>
  <c r="P132" i="30"/>
  <c r="P225" i="30" s="1"/>
  <c r="O132" i="30"/>
  <c r="O225" i="30" s="1"/>
  <c r="N132" i="30"/>
  <c r="N225" i="30" s="1"/>
  <c r="M132" i="30"/>
  <c r="M225" i="30" s="1"/>
  <c r="L132" i="30"/>
  <c r="L225" i="30" s="1"/>
  <c r="K132" i="30"/>
  <c r="K225" i="30" s="1"/>
  <c r="J132" i="30"/>
  <c r="J225" i="30" s="1"/>
  <c r="I132" i="30"/>
  <c r="I225" i="30" s="1"/>
  <c r="H132" i="30"/>
  <c r="H225" i="30" s="1"/>
  <c r="G132" i="30"/>
  <c r="G225" i="30" s="1"/>
  <c r="F132" i="30"/>
  <c r="F225" i="30" s="1"/>
  <c r="E132" i="30"/>
  <c r="E225" i="30" s="1"/>
  <c r="D132" i="30"/>
  <c r="D225" i="30" s="1"/>
  <c r="C132" i="30"/>
  <c r="C225" i="30" s="1"/>
  <c r="AG131" i="30"/>
  <c r="AF131" i="30"/>
  <c r="AF224" i="30" s="1"/>
  <c r="AE131" i="30"/>
  <c r="AE224" i="30" s="1"/>
  <c r="AD131" i="30"/>
  <c r="AD224" i="30" s="1"/>
  <c r="AC131" i="30"/>
  <c r="AC224" i="30" s="1"/>
  <c r="AB131" i="30"/>
  <c r="AB224" i="30" s="1"/>
  <c r="AA131" i="30"/>
  <c r="AA224" i="30" s="1"/>
  <c r="Z131" i="30"/>
  <c r="Z224" i="30" s="1"/>
  <c r="Y131" i="30"/>
  <c r="Y224" i="30" s="1"/>
  <c r="X131" i="30"/>
  <c r="X224" i="30" s="1"/>
  <c r="W131" i="30"/>
  <c r="W224" i="30" s="1"/>
  <c r="V131" i="30"/>
  <c r="V224" i="30" s="1"/>
  <c r="U131" i="30"/>
  <c r="U224" i="30" s="1"/>
  <c r="T131" i="30"/>
  <c r="T224" i="30" s="1"/>
  <c r="S131" i="30"/>
  <c r="S224" i="30" s="1"/>
  <c r="R131" i="30"/>
  <c r="R224" i="30" s="1"/>
  <c r="Q131" i="30"/>
  <c r="Q224" i="30" s="1"/>
  <c r="P131" i="30"/>
  <c r="P224" i="30" s="1"/>
  <c r="O131" i="30"/>
  <c r="O224" i="30" s="1"/>
  <c r="N131" i="30"/>
  <c r="N224" i="30" s="1"/>
  <c r="M131" i="30"/>
  <c r="M224" i="30" s="1"/>
  <c r="L131" i="30"/>
  <c r="L224" i="30" s="1"/>
  <c r="K131" i="30"/>
  <c r="K224" i="30" s="1"/>
  <c r="J131" i="30"/>
  <c r="J224" i="30" s="1"/>
  <c r="I131" i="30"/>
  <c r="I224" i="30" s="1"/>
  <c r="H131" i="30"/>
  <c r="H224" i="30" s="1"/>
  <c r="G131" i="30"/>
  <c r="G224" i="30" s="1"/>
  <c r="F131" i="30"/>
  <c r="F224" i="30" s="1"/>
  <c r="E131" i="30"/>
  <c r="E224" i="30" s="1"/>
  <c r="D131" i="30"/>
  <c r="D224" i="30" s="1"/>
  <c r="C131" i="30"/>
  <c r="C224" i="30" s="1"/>
  <c r="AG130" i="30"/>
  <c r="AF130" i="30"/>
  <c r="AE130" i="30"/>
  <c r="AD130" i="30"/>
  <c r="AC130" i="30"/>
  <c r="AB130" i="30"/>
  <c r="AA130" i="30"/>
  <c r="Z130" i="30"/>
  <c r="Y130" i="30"/>
  <c r="X130" i="30"/>
  <c r="W130" i="30"/>
  <c r="V130" i="30"/>
  <c r="U130" i="30"/>
  <c r="T130" i="30"/>
  <c r="S130" i="30"/>
  <c r="R130" i="30"/>
  <c r="Q130" i="30"/>
  <c r="P130" i="30"/>
  <c r="O130" i="30"/>
  <c r="N130" i="30"/>
  <c r="M130" i="30"/>
  <c r="L130" i="30"/>
  <c r="K130" i="30"/>
  <c r="J130" i="30"/>
  <c r="I130" i="30"/>
  <c r="H130" i="30"/>
  <c r="G130" i="30"/>
  <c r="F130" i="30"/>
  <c r="E130" i="30"/>
  <c r="D130" i="30"/>
  <c r="C130" i="30"/>
  <c r="AG129" i="30"/>
  <c r="AF129" i="30"/>
  <c r="AE129" i="30"/>
  <c r="AD129" i="30"/>
  <c r="AC129" i="30"/>
  <c r="AB129" i="30"/>
  <c r="AA129" i="30"/>
  <c r="Z129" i="30"/>
  <c r="Y129" i="30"/>
  <c r="X129" i="30"/>
  <c r="W129" i="30"/>
  <c r="V129" i="30"/>
  <c r="U129" i="30"/>
  <c r="T129" i="30"/>
  <c r="S129" i="30"/>
  <c r="R129" i="30"/>
  <c r="Q129" i="30"/>
  <c r="P129" i="30"/>
  <c r="O129" i="30"/>
  <c r="N129" i="30"/>
  <c r="M129" i="30"/>
  <c r="L129" i="30"/>
  <c r="K129" i="30"/>
  <c r="J129" i="30"/>
  <c r="I129" i="30"/>
  <c r="H129" i="30"/>
  <c r="G129" i="30"/>
  <c r="F129" i="30"/>
  <c r="E129" i="30"/>
  <c r="D129" i="30"/>
  <c r="C129" i="30"/>
  <c r="AG128" i="30"/>
  <c r="AF128" i="30"/>
  <c r="AE128" i="30"/>
  <c r="AD128" i="30"/>
  <c r="AC128" i="30"/>
  <c r="AB128" i="30"/>
  <c r="AA128" i="30"/>
  <c r="Z128" i="30"/>
  <c r="Y128" i="30"/>
  <c r="X128" i="30"/>
  <c r="W128" i="30"/>
  <c r="V128" i="30"/>
  <c r="U128" i="30"/>
  <c r="T128" i="30"/>
  <c r="S128" i="30"/>
  <c r="R128" i="30"/>
  <c r="Q128" i="30"/>
  <c r="P128" i="30"/>
  <c r="O128" i="30"/>
  <c r="N128" i="30"/>
  <c r="M128" i="30"/>
  <c r="L128" i="30"/>
  <c r="K128" i="30"/>
  <c r="J128" i="30"/>
  <c r="I128" i="30"/>
  <c r="H128" i="30"/>
  <c r="G128" i="30"/>
  <c r="F128" i="30"/>
  <c r="E128" i="30"/>
  <c r="D128" i="30"/>
  <c r="C128" i="30"/>
  <c r="AG127" i="30"/>
  <c r="AF127" i="30"/>
  <c r="AE127" i="30"/>
  <c r="AD127" i="30"/>
  <c r="AC127" i="30"/>
  <c r="AB127" i="30"/>
  <c r="AA127" i="30"/>
  <c r="Z127" i="30"/>
  <c r="Y127" i="30"/>
  <c r="X127" i="30"/>
  <c r="W127" i="30"/>
  <c r="V127" i="30"/>
  <c r="U127" i="30"/>
  <c r="T127" i="30"/>
  <c r="S127" i="30"/>
  <c r="R127" i="30"/>
  <c r="Q127" i="30"/>
  <c r="P127" i="30"/>
  <c r="O127" i="30"/>
  <c r="N127" i="30"/>
  <c r="M127" i="30"/>
  <c r="L127" i="30"/>
  <c r="K127" i="30"/>
  <c r="J127" i="30"/>
  <c r="I127" i="30"/>
  <c r="H127" i="30"/>
  <c r="G127" i="30"/>
  <c r="F127" i="30"/>
  <c r="E127" i="30"/>
  <c r="D127" i="30"/>
  <c r="C127" i="30"/>
  <c r="AG126" i="30"/>
  <c r="AF126" i="30"/>
  <c r="AE126" i="30"/>
  <c r="AD126" i="30"/>
  <c r="AC126" i="30"/>
  <c r="AB126" i="30"/>
  <c r="AA126" i="30"/>
  <c r="Z126" i="30"/>
  <c r="Y126" i="30"/>
  <c r="X126" i="30"/>
  <c r="W126" i="30"/>
  <c r="V126" i="30"/>
  <c r="U126" i="30"/>
  <c r="T126" i="30"/>
  <c r="S126" i="30"/>
  <c r="R126" i="30"/>
  <c r="Q126" i="30"/>
  <c r="P126" i="30"/>
  <c r="O126" i="30"/>
  <c r="N126" i="30"/>
  <c r="M126" i="30"/>
  <c r="L126" i="30"/>
  <c r="K126" i="30"/>
  <c r="J126" i="30"/>
  <c r="I126" i="30"/>
  <c r="H126" i="30"/>
  <c r="G126" i="30"/>
  <c r="F126" i="30"/>
  <c r="E126" i="30"/>
  <c r="D126" i="30"/>
  <c r="C126" i="30"/>
  <c r="AG125" i="30"/>
  <c r="AF125" i="30"/>
  <c r="AE125" i="30"/>
  <c r="AD125" i="30"/>
  <c r="AC125" i="30"/>
  <c r="AB125" i="30"/>
  <c r="AA125" i="30"/>
  <c r="Z125" i="30"/>
  <c r="Y125" i="30"/>
  <c r="X125" i="30"/>
  <c r="W125" i="30"/>
  <c r="V125" i="30"/>
  <c r="U125" i="30"/>
  <c r="T125" i="30"/>
  <c r="S125" i="30"/>
  <c r="R125" i="30"/>
  <c r="Q125" i="30"/>
  <c r="P125" i="30"/>
  <c r="O125" i="30"/>
  <c r="N125" i="30"/>
  <c r="M125" i="30"/>
  <c r="L125" i="30"/>
  <c r="K125" i="30"/>
  <c r="J125" i="30"/>
  <c r="I125" i="30"/>
  <c r="H125" i="30"/>
  <c r="G125" i="30"/>
  <c r="F125" i="30"/>
  <c r="E125" i="30"/>
  <c r="D125" i="30"/>
  <c r="C125" i="30"/>
  <c r="AG124" i="30"/>
  <c r="AF124" i="30"/>
  <c r="AE124" i="30"/>
  <c r="AD124" i="30"/>
  <c r="AC124" i="30"/>
  <c r="AB124" i="30"/>
  <c r="AA124" i="30"/>
  <c r="Z124" i="30"/>
  <c r="Y124" i="30"/>
  <c r="X124" i="30"/>
  <c r="W124" i="30"/>
  <c r="V124" i="30"/>
  <c r="U124" i="30"/>
  <c r="T124" i="30"/>
  <c r="S124" i="30"/>
  <c r="R124" i="30"/>
  <c r="Q124" i="30"/>
  <c r="P124" i="30"/>
  <c r="O124" i="30"/>
  <c r="N124" i="30"/>
  <c r="M124" i="30"/>
  <c r="L124" i="30"/>
  <c r="K124" i="30"/>
  <c r="J124" i="30"/>
  <c r="I124" i="30"/>
  <c r="H124" i="30"/>
  <c r="G124" i="30"/>
  <c r="F124" i="30"/>
  <c r="F217" i="30" s="1"/>
  <c r="E124" i="30"/>
  <c r="E217" i="30" s="1"/>
  <c r="D124" i="30"/>
  <c r="D217" i="30" s="1"/>
  <c r="C124" i="30"/>
  <c r="C217" i="30" s="1"/>
  <c r="AG123" i="30"/>
  <c r="AF123" i="30"/>
  <c r="AF216" i="30" s="1"/>
  <c r="AE123" i="30"/>
  <c r="AE216" i="30" s="1"/>
  <c r="AD123" i="30"/>
  <c r="AD216" i="30" s="1"/>
  <c r="AC123" i="30"/>
  <c r="AC216" i="30" s="1"/>
  <c r="AB123" i="30"/>
  <c r="AB216" i="30" s="1"/>
  <c r="AA123" i="30"/>
  <c r="AA216" i="30" s="1"/>
  <c r="Z123" i="30"/>
  <c r="Z216" i="30" s="1"/>
  <c r="Y123" i="30"/>
  <c r="Y216" i="30" s="1"/>
  <c r="X123" i="30"/>
  <c r="X216" i="30" s="1"/>
  <c r="W123" i="30"/>
  <c r="W216" i="30" s="1"/>
  <c r="V123" i="30"/>
  <c r="V216" i="30" s="1"/>
  <c r="U123" i="30"/>
  <c r="U216" i="30" s="1"/>
  <c r="T123" i="30"/>
  <c r="T216" i="30" s="1"/>
  <c r="S123" i="30"/>
  <c r="S216" i="30" s="1"/>
  <c r="R123" i="30"/>
  <c r="R216" i="30" s="1"/>
  <c r="Q123" i="30"/>
  <c r="Q216" i="30" s="1"/>
  <c r="P123" i="30"/>
  <c r="P216" i="30" s="1"/>
  <c r="O123" i="30"/>
  <c r="O216" i="30" s="1"/>
  <c r="N123" i="30"/>
  <c r="N216" i="30" s="1"/>
  <c r="M123" i="30"/>
  <c r="M216" i="30" s="1"/>
  <c r="L123" i="30"/>
  <c r="L216" i="30" s="1"/>
  <c r="K123" i="30"/>
  <c r="K216" i="30" s="1"/>
  <c r="J123" i="30"/>
  <c r="J216" i="30" s="1"/>
  <c r="I123" i="30"/>
  <c r="I216" i="30" s="1"/>
  <c r="H123" i="30"/>
  <c r="H216" i="30" s="1"/>
  <c r="G123" i="30"/>
  <c r="G216" i="30" s="1"/>
  <c r="F123" i="30"/>
  <c r="F216" i="30" s="1"/>
  <c r="E123" i="30"/>
  <c r="E216" i="30" s="1"/>
  <c r="D123" i="30"/>
  <c r="D216" i="30" s="1"/>
  <c r="C123" i="30"/>
  <c r="C216" i="30" s="1"/>
  <c r="AG111" i="30"/>
  <c r="AF111" i="30"/>
  <c r="AE111" i="30"/>
  <c r="AD111" i="30"/>
  <c r="AC111" i="30"/>
  <c r="AB111" i="30"/>
  <c r="AA111" i="30"/>
  <c r="Z111" i="30"/>
  <c r="Y111" i="30"/>
  <c r="X111" i="30"/>
  <c r="W111" i="30"/>
  <c r="V111" i="30"/>
  <c r="U111" i="30"/>
  <c r="T111" i="30"/>
  <c r="S111" i="30"/>
  <c r="R111" i="30"/>
  <c r="Q111" i="30"/>
  <c r="P111" i="30"/>
  <c r="O111" i="30"/>
  <c r="N111" i="30"/>
  <c r="M111" i="30"/>
  <c r="L111" i="30"/>
  <c r="K111" i="30"/>
  <c r="J111" i="30"/>
  <c r="I111" i="30"/>
  <c r="H111" i="30"/>
  <c r="G111" i="30"/>
  <c r="F111" i="30"/>
  <c r="E111" i="30"/>
  <c r="D111" i="30"/>
  <c r="C111" i="30"/>
  <c r="AG110" i="30"/>
  <c r="AF110" i="30"/>
  <c r="AE110" i="30"/>
  <c r="AD110" i="30"/>
  <c r="AC110" i="30"/>
  <c r="AB110" i="30"/>
  <c r="AA110" i="30"/>
  <c r="Z110" i="30"/>
  <c r="Y110" i="30"/>
  <c r="X110" i="30"/>
  <c r="W110" i="30"/>
  <c r="V110" i="30"/>
  <c r="U110" i="30"/>
  <c r="T110" i="30"/>
  <c r="S110" i="30"/>
  <c r="R110" i="30"/>
  <c r="Q110" i="30"/>
  <c r="P110" i="30"/>
  <c r="O110" i="30"/>
  <c r="N110" i="30"/>
  <c r="M110" i="30"/>
  <c r="L110" i="30"/>
  <c r="K110" i="30"/>
  <c r="J110" i="30"/>
  <c r="I110" i="30"/>
  <c r="H110" i="30"/>
  <c r="G110" i="30"/>
  <c r="F110" i="30"/>
  <c r="E110" i="30"/>
  <c r="D110" i="30"/>
  <c r="C110" i="30"/>
  <c r="AG109" i="30"/>
  <c r="AF109" i="30"/>
  <c r="AE109" i="30"/>
  <c r="AD109" i="30"/>
  <c r="AC109" i="30"/>
  <c r="AB109" i="30"/>
  <c r="AA109" i="30"/>
  <c r="Z109" i="30"/>
  <c r="Y109" i="30"/>
  <c r="X109" i="30"/>
  <c r="W109" i="30"/>
  <c r="V109" i="30"/>
  <c r="U109" i="30"/>
  <c r="T109" i="30"/>
  <c r="S109" i="30"/>
  <c r="R109" i="30"/>
  <c r="Q109" i="30"/>
  <c r="P109" i="30"/>
  <c r="O109" i="30"/>
  <c r="N109" i="30"/>
  <c r="M109" i="30"/>
  <c r="L109" i="30"/>
  <c r="K109" i="30"/>
  <c r="J109" i="30"/>
  <c r="I109" i="30"/>
  <c r="H109" i="30"/>
  <c r="G109" i="30"/>
  <c r="F109" i="30"/>
  <c r="E109" i="30"/>
  <c r="D109" i="30"/>
  <c r="C109" i="30"/>
  <c r="AG108" i="30"/>
  <c r="AF108" i="30"/>
  <c r="AE108" i="30"/>
  <c r="AD108" i="30"/>
  <c r="AC108" i="30"/>
  <c r="AB108" i="30"/>
  <c r="AA108" i="30"/>
  <c r="Z108" i="30"/>
  <c r="Y108" i="30"/>
  <c r="X108" i="30"/>
  <c r="W108" i="30"/>
  <c r="V108" i="30"/>
  <c r="U108" i="30"/>
  <c r="T108" i="30"/>
  <c r="S108" i="30"/>
  <c r="R108" i="30"/>
  <c r="Q108" i="30"/>
  <c r="P108" i="30"/>
  <c r="O108" i="30"/>
  <c r="N108" i="30"/>
  <c r="M108" i="30"/>
  <c r="L108" i="30"/>
  <c r="K108" i="30"/>
  <c r="J108" i="30"/>
  <c r="I108" i="30"/>
  <c r="H108" i="30"/>
  <c r="G108" i="30"/>
  <c r="F108" i="30"/>
  <c r="E108" i="30"/>
  <c r="D108" i="30"/>
  <c r="C108" i="30"/>
  <c r="AG107" i="30"/>
  <c r="AF107" i="30"/>
  <c r="AE107" i="30"/>
  <c r="AD107" i="30"/>
  <c r="AC107" i="30"/>
  <c r="AB107" i="30"/>
  <c r="AA107" i="30"/>
  <c r="Z107" i="30"/>
  <c r="Y107" i="30"/>
  <c r="X107" i="30"/>
  <c r="W107" i="30"/>
  <c r="V107" i="30"/>
  <c r="U107" i="30"/>
  <c r="T107" i="30"/>
  <c r="S107" i="30"/>
  <c r="R107" i="30"/>
  <c r="Q107" i="30"/>
  <c r="P107" i="30"/>
  <c r="O107" i="30"/>
  <c r="N107" i="30"/>
  <c r="M107" i="30"/>
  <c r="L107" i="30"/>
  <c r="K107" i="30"/>
  <c r="J107" i="30"/>
  <c r="I107" i="30"/>
  <c r="H107" i="30"/>
  <c r="G107" i="30"/>
  <c r="F107" i="30"/>
  <c r="E107" i="30"/>
  <c r="D107" i="30"/>
  <c r="C107" i="30"/>
  <c r="AG106" i="30"/>
  <c r="AF106" i="30"/>
  <c r="AE106" i="30"/>
  <c r="AD106" i="30"/>
  <c r="AC106" i="30"/>
  <c r="AB106" i="30"/>
  <c r="AA106" i="30"/>
  <c r="Z106" i="30"/>
  <c r="Y106" i="30"/>
  <c r="X106" i="30"/>
  <c r="W106" i="30"/>
  <c r="V106" i="30"/>
  <c r="U106" i="30"/>
  <c r="T106" i="30"/>
  <c r="S106" i="30"/>
  <c r="R106" i="30"/>
  <c r="Q106" i="30"/>
  <c r="P106" i="30"/>
  <c r="O106" i="30"/>
  <c r="N106" i="30"/>
  <c r="M106" i="30"/>
  <c r="L106" i="30"/>
  <c r="K106" i="30"/>
  <c r="J106" i="30"/>
  <c r="I106" i="30"/>
  <c r="H106" i="30"/>
  <c r="G106" i="30"/>
  <c r="F106" i="30"/>
  <c r="E106" i="30"/>
  <c r="D106" i="30"/>
  <c r="C106" i="30"/>
  <c r="AG105" i="30"/>
  <c r="AF105" i="30"/>
  <c r="AF198" i="30" s="1"/>
  <c r="AE105" i="30"/>
  <c r="AE198" i="30" s="1"/>
  <c r="AD105" i="30"/>
  <c r="AD198" i="30" s="1"/>
  <c r="AC105" i="30"/>
  <c r="AC198" i="30" s="1"/>
  <c r="AB105" i="30"/>
  <c r="AB198" i="30" s="1"/>
  <c r="AA105" i="30"/>
  <c r="AA198" i="30" s="1"/>
  <c r="Z105" i="30"/>
  <c r="Z198" i="30" s="1"/>
  <c r="Y105" i="30"/>
  <c r="Y198" i="30" s="1"/>
  <c r="X105" i="30"/>
  <c r="X198" i="30" s="1"/>
  <c r="W105" i="30"/>
  <c r="W198" i="30" s="1"/>
  <c r="V105" i="30"/>
  <c r="V198" i="30" s="1"/>
  <c r="U105" i="30"/>
  <c r="U198" i="30" s="1"/>
  <c r="T105" i="30"/>
  <c r="T198" i="30" s="1"/>
  <c r="S105" i="30"/>
  <c r="S198" i="30" s="1"/>
  <c r="R105" i="30"/>
  <c r="R198" i="30" s="1"/>
  <c r="Q105" i="30"/>
  <c r="Q198" i="30" s="1"/>
  <c r="P105" i="30"/>
  <c r="P198" i="30" s="1"/>
  <c r="O105" i="30"/>
  <c r="O198" i="30" s="1"/>
  <c r="N105" i="30"/>
  <c r="N198" i="30" s="1"/>
  <c r="M105" i="30"/>
  <c r="M198" i="30" s="1"/>
  <c r="L105" i="30"/>
  <c r="L198" i="30" s="1"/>
  <c r="K105" i="30"/>
  <c r="K198" i="30" s="1"/>
  <c r="J105" i="30"/>
  <c r="J198" i="30" s="1"/>
  <c r="I105" i="30"/>
  <c r="I198" i="30" s="1"/>
  <c r="H105" i="30"/>
  <c r="H198" i="30" s="1"/>
  <c r="G105" i="30"/>
  <c r="G198" i="30" s="1"/>
  <c r="F105" i="30"/>
  <c r="F198" i="30" s="1"/>
  <c r="E105" i="30"/>
  <c r="E198" i="30" s="1"/>
  <c r="D105" i="30"/>
  <c r="D198" i="30" s="1"/>
  <c r="C105" i="30"/>
  <c r="C198" i="30" s="1"/>
  <c r="AG93" i="30"/>
  <c r="AF93" i="30"/>
  <c r="AE93" i="30"/>
  <c r="AD93" i="30"/>
  <c r="AC93" i="30"/>
  <c r="AB93" i="30"/>
  <c r="AA93" i="30"/>
  <c r="Z93" i="30"/>
  <c r="Y93" i="30"/>
  <c r="X93" i="30"/>
  <c r="W93" i="30"/>
  <c r="V93" i="30"/>
  <c r="U93" i="30"/>
  <c r="T93" i="30"/>
  <c r="S93" i="30"/>
  <c r="R93" i="30"/>
  <c r="Q93" i="30"/>
  <c r="P93" i="30"/>
  <c r="O93" i="30"/>
  <c r="N93" i="30"/>
  <c r="M93" i="30"/>
  <c r="L93" i="30"/>
  <c r="K93" i="30"/>
  <c r="J93" i="30"/>
  <c r="I93" i="30"/>
  <c r="H93" i="30"/>
  <c r="G93" i="30"/>
  <c r="F93" i="30"/>
  <c r="E93" i="30"/>
  <c r="D93" i="30"/>
  <c r="C93" i="30"/>
  <c r="AG92" i="30"/>
  <c r="AF92" i="30"/>
  <c r="AE92" i="30"/>
  <c r="AD92" i="30"/>
  <c r="AC92" i="30"/>
  <c r="AB92" i="30"/>
  <c r="AA92" i="30"/>
  <c r="Z92" i="30"/>
  <c r="Y92" i="30"/>
  <c r="X92" i="30"/>
  <c r="W92" i="30"/>
  <c r="V92" i="30"/>
  <c r="U92" i="30"/>
  <c r="T92" i="30"/>
  <c r="S92" i="30"/>
  <c r="R92" i="30"/>
  <c r="Q92" i="30"/>
  <c r="P92" i="30"/>
  <c r="O92" i="30"/>
  <c r="N92" i="30"/>
  <c r="M92" i="30"/>
  <c r="L92" i="30"/>
  <c r="K92" i="30"/>
  <c r="J92" i="30"/>
  <c r="I92" i="30"/>
  <c r="H92" i="30"/>
  <c r="G92" i="30"/>
  <c r="F92" i="30"/>
  <c r="E92" i="30"/>
  <c r="D92" i="30"/>
  <c r="C92" i="30"/>
  <c r="AG91" i="30"/>
  <c r="AF91" i="30"/>
  <c r="AE91" i="30"/>
  <c r="AD91" i="30"/>
  <c r="AC91" i="30"/>
  <c r="AB91" i="30"/>
  <c r="AA91" i="30"/>
  <c r="Z91" i="30"/>
  <c r="Y91" i="30"/>
  <c r="X91" i="30"/>
  <c r="W91" i="30"/>
  <c r="V91" i="30"/>
  <c r="U91" i="30"/>
  <c r="T91" i="30"/>
  <c r="S91" i="30"/>
  <c r="R91" i="30"/>
  <c r="Q91" i="30"/>
  <c r="P91" i="30"/>
  <c r="O91" i="30"/>
  <c r="N91" i="30"/>
  <c r="M91" i="30"/>
  <c r="L91" i="30"/>
  <c r="K91" i="30"/>
  <c r="J91" i="30"/>
  <c r="I91" i="30"/>
  <c r="H91" i="30"/>
  <c r="G91" i="30"/>
  <c r="F91" i="30"/>
  <c r="E91" i="30"/>
  <c r="D91" i="30"/>
  <c r="C91" i="30"/>
  <c r="AG90" i="30"/>
  <c r="AF90" i="30"/>
  <c r="AE90" i="30"/>
  <c r="AD90" i="30"/>
  <c r="AC90" i="30"/>
  <c r="AB90" i="30"/>
  <c r="AA90" i="30"/>
  <c r="Z90" i="30"/>
  <c r="Y90" i="30"/>
  <c r="X90" i="30"/>
  <c r="W90" i="30"/>
  <c r="V90" i="30"/>
  <c r="U90" i="30"/>
  <c r="T90" i="30"/>
  <c r="S90" i="30"/>
  <c r="R90" i="30"/>
  <c r="Q90" i="30"/>
  <c r="P90" i="30"/>
  <c r="O90" i="30"/>
  <c r="N90" i="30"/>
  <c r="M90" i="30"/>
  <c r="L90" i="30"/>
  <c r="K90" i="30"/>
  <c r="J90" i="30"/>
  <c r="I90" i="30"/>
  <c r="H90" i="30"/>
  <c r="G90" i="30"/>
  <c r="F90" i="30"/>
  <c r="E90" i="30"/>
  <c r="D90" i="30"/>
  <c r="C90" i="30"/>
  <c r="AG89" i="30"/>
  <c r="AF89" i="30"/>
  <c r="AE89" i="30"/>
  <c r="AD89" i="30"/>
  <c r="AC89" i="30"/>
  <c r="AB89" i="30"/>
  <c r="AA89" i="30"/>
  <c r="Z89" i="30"/>
  <c r="Y89" i="30"/>
  <c r="X89" i="30"/>
  <c r="W89" i="30"/>
  <c r="V89" i="30"/>
  <c r="U89" i="30"/>
  <c r="T89" i="30"/>
  <c r="S89" i="30"/>
  <c r="R89" i="30"/>
  <c r="Q89" i="30"/>
  <c r="P89" i="30"/>
  <c r="O89" i="30"/>
  <c r="N89" i="30"/>
  <c r="M89" i="30"/>
  <c r="L89" i="30"/>
  <c r="K89" i="30"/>
  <c r="J89" i="30"/>
  <c r="I89" i="30"/>
  <c r="H89" i="30"/>
  <c r="G89" i="30"/>
  <c r="F89" i="30"/>
  <c r="E89" i="30"/>
  <c r="D89" i="30"/>
  <c r="C89" i="30"/>
  <c r="AG88" i="30"/>
  <c r="AF88" i="30"/>
  <c r="AE88" i="30"/>
  <c r="AD88" i="30"/>
  <c r="AC88" i="30"/>
  <c r="AB88" i="30"/>
  <c r="AA88" i="30"/>
  <c r="Z88" i="30"/>
  <c r="Y88" i="30"/>
  <c r="X88" i="30"/>
  <c r="W88" i="30"/>
  <c r="V88" i="30"/>
  <c r="U88" i="30"/>
  <c r="T88" i="30"/>
  <c r="S88" i="30"/>
  <c r="R88" i="30"/>
  <c r="Q88" i="30"/>
  <c r="P88" i="30"/>
  <c r="O88" i="30"/>
  <c r="N88" i="30"/>
  <c r="M88" i="30"/>
  <c r="L88" i="30"/>
  <c r="K88" i="30"/>
  <c r="J88" i="30"/>
  <c r="I88" i="30"/>
  <c r="H88" i="30"/>
  <c r="G88" i="30"/>
  <c r="F88" i="30"/>
  <c r="E88" i="30"/>
  <c r="D88" i="30"/>
  <c r="C88" i="30"/>
  <c r="AG87" i="30"/>
  <c r="AF87" i="30"/>
  <c r="AF180" i="30" s="1"/>
  <c r="AE87" i="30"/>
  <c r="AE180" i="30" s="1"/>
  <c r="AD87" i="30"/>
  <c r="AD180" i="30" s="1"/>
  <c r="AC87" i="30"/>
  <c r="AC180" i="30" s="1"/>
  <c r="AB87" i="30"/>
  <c r="AB180" i="30" s="1"/>
  <c r="AA87" i="30"/>
  <c r="AA180" i="30" s="1"/>
  <c r="Z87" i="30"/>
  <c r="Z180" i="30" s="1"/>
  <c r="Y87" i="30"/>
  <c r="Y180" i="30" s="1"/>
  <c r="X87" i="30"/>
  <c r="X180" i="30" s="1"/>
  <c r="W87" i="30"/>
  <c r="W180" i="30" s="1"/>
  <c r="V87" i="30"/>
  <c r="V180" i="30" s="1"/>
  <c r="U87" i="30"/>
  <c r="U180" i="30" s="1"/>
  <c r="T87" i="30"/>
  <c r="T180" i="30" s="1"/>
  <c r="S87" i="30"/>
  <c r="S180" i="30" s="1"/>
  <c r="R87" i="30"/>
  <c r="R180" i="30" s="1"/>
  <c r="Q87" i="30"/>
  <c r="Q180" i="30" s="1"/>
  <c r="P87" i="30"/>
  <c r="P180" i="30" s="1"/>
  <c r="O87" i="30"/>
  <c r="O180" i="30" s="1"/>
  <c r="N87" i="30"/>
  <c r="N180" i="30" s="1"/>
  <c r="M87" i="30"/>
  <c r="M180" i="30" s="1"/>
  <c r="L87" i="30"/>
  <c r="L180" i="30" s="1"/>
  <c r="K87" i="30"/>
  <c r="K180" i="30" s="1"/>
  <c r="J87" i="30"/>
  <c r="J180" i="30" s="1"/>
  <c r="I87" i="30"/>
  <c r="I180" i="30" s="1"/>
  <c r="H87" i="30"/>
  <c r="H180" i="30" s="1"/>
  <c r="G87" i="30"/>
  <c r="G180" i="30" s="1"/>
  <c r="F87" i="30"/>
  <c r="F180" i="30" s="1"/>
  <c r="E87" i="30"/>
  <c r="E180" i="30" s="1"/>
  <c r="D87" i="30"/>
  <c r="D180" i="30" s="1"/>
  <c r="C87" i="30"/>
  <c r="C180" i="30" s="1"/>
  <c r="AG75" i="30"/>
  <c r="AF75" i="30"/>
  <c r="AE75" i="30"/>
  <c r="AD75" i="30"/>
  <c r="AC75" i="30"/>
  <c r="AB75" i="30"/>
  <c r="AA75" i="30"/>
  <c r="Z75" i="30"/>
  <c r="Y75" i="30"/>
  <c r="X75" i="30"/>
  <c r="W75" i="30"/>
  <c r="V75" i="30"/>
  <c r="U75" i="30"/>
  <c r="T75" i="30"/>
  <c r="S75" i="30"/>
  <c r="R75" i="30"/>
  <c r="Q75" i="30"/>
  <c r="P75" i="30"/>
  <c r="O75" i="30"/>
  <c r="N75" i="30"/>
  <c r="M75" i="30"/>
  <c r="L75" i="30"/>
  <c r="K75" i="30"/>
  <c r="J75" i="30"/>
  <c r="I75" i="30"/>
  <c r="H75" i="30"/>
  <c r="G75" i="30"/>
  <c r="F75" i="30"/>
  <c r="E75" i="30"/>
  <c r="D75" i="30"/>
  <c r="C75" i="30"/>
  <c r="AG74" i="30"/>
  <c r="AF74" i="30"/>
  <c r="AE74" i="30"/>
  <c r="AD74" i="30"/>
  <c r="AC74" i="30"/>
  <c r="AB74" i="30"/>
  <c r="AA74" i="30"/>
  <c r="Z74" i="30"/>
  <c r="Y74" i="30"/>
  <c r="X74" i="30"/>
  <c r="W74" i="30"/>
  <c r="V74" i="30"/>
  <c r="U74" i="30"/>
  <c r="T74" i="30"/>
  <c r="S74" i="30"/>
  <c r="R74" i="30"/>
  <c r="Q74" i="30"/>
  <c r="P74" i="30"/>
  <c r="O74" i="30"/>
  <c r="N74" i="30"/>
  <c r="M74" i="30"/>
  <c r="L74" i="30"/>
  <c r="K74" i="30"/>
  <c r="J74" i="30"/>
  <c r="I74" i="30"/>
  <c r="H74" i="30"/>
  <c r="G74" i="30"/>
  <c r="F74" i="30"/>
  <c r="E74" i="30"/>
  <c r="D74" i="30"/>
  <c r="C74" i="30"/>
  <c r="AG73" i="30"/>
  <c r="AF73" i="30"/>
  <c r="AF166" i="30" s="1"/>
  <c r="AE73" i="30"/>
  <c r="AE166" i="30" s="1"/>
  <c r="AD73" i="30"/>
  <c r="AD166" i="30" s="1"/>
  <c r="AC73" i="30"/>
  <c r="AC166" i="30" s="1"/>
  <c r="AB73" i="30"/>
  <c r="AB166" i="30" s="1"/>
  <c r="AA73" i="30"/>
  <c r="AA166" i="30" s="1"/>
  <c r="Z73" i="30"/>
  <c r="Z166" i="30" s="1"/>
  <c r="Y73" i="30"/>
  <c r="Y166" i="30" s="1"/>
  <c r="X73" i="30"/>
  <c r="X166" i="30" s="1"/>
  <c r="W73" i="30"/>
  <c r="W166" i="30" s="1"/>
  <c r="V73" i="30"/>
  <c r="V166" i="30" s="1"/>
  <c r="U73" i="30"/>
  <c r="U166" i="30" s="1"/>
  <c r="T73" i="30"/>
  <c r="T166" i="30" s="1"/>
  <c r="S73" i="30"/>
  <c r="S166" i="30" s="1"/>
  <c r="R73" i="30"/>
  <c r="R166" i="30" s="1"/>
  <c r="Q73" i="30"/>
  <c r="Q166" i="30" s="1"/>
  <c r="P73" i="30"/>
  <c r="P166" i="30" s="1"/>
  <c r="O73" i="30"/>
  <c r="O166" i="30" s="1"/>
  <c r="N73" i="30"/>
  <c r="N166" i="30" s="1"/>
  <c r="M73" i="30"/>
  <c r="M166" i="30" s="1"/>
  <c r="L73" i="30"/>
  <c r="L166" i="30" s="1"/>
  <c r="K73" i="30"/>
  <c r="K166" i="30" s="1"/>
  <c r="J73" i="30"/>
  <c r="J166" i="30" s="1"/>
  <c r="I73" i="30"/>
  <c r="I166" i="30" s="1"/>
  <c r="H73" i="30"/>
  <c r="H166" i="30" s="1"/>
  <c r="G73" i="30"/>
  <c r="G166" i="30" s="1"/>
  <c r="F73" i="30"/>
  <c r="F166" i="30" s="1"/>
  <c r="E73" i="30"/>
  <c r="E166" i="30" s="1"/>
  <c r="D73" i="30"/>
  <c r="D166" i="30" s="1"/>
  <c r="C73" i="30"/>
  <c r="C166" i="30" s="1"/>
  <c r="AG72" i="30"/>
  <c r="AF72" i="30"/>
  <c r="AE72" i="30"/>
  <c r="AD72" i="30"/>
  <c r="AC72" i="30"/>
  <c r="AB72" i="30"/>
  <c r="AA72" i="30"/>
  <c r="Z72" i="30"/>
  <c r="Y72" i="30"/>
  <c r="X72" i="30"/>
  <c r="W72" i="30"/>
  <c r="V72" i="30"/>
  <c r="U72" i="30"/>
  <c r="T72" i="30"/>
  <c r="S72" i="30"/>
  <c r="R72" i="30"/>
  <c r="Q72" i="30"/>
  <c r="P72" i="30"/>
  <c r="O72" i="30"/>
  <c r="N72" i="30"/>
  <c r="M72" i="30"/>
  <c r="L72" i="30"/>
  <c r="K72" i="30"/>
  <c r="J72" i="30"/>
  <c r="I72" i="30"/>
  <c r="H72" i="30"/>
  <c r="G72" i="30"/>
  <c r="F72" i="30"/>
  <c r="E72" i="30"/>
  <c r="D72" i="30"/>
  <c r="C72" i="30"/>
  <c r="AG71" i="30"/>
  <c r="AF71" i="30"/>
  <c r="AE71" i="30"/>
  <c r="AD71" i="30"/>
  <c r="AC71" i="30"/>
  <c r="AB71" i="30"/>
  <c r="AA71" i="30"/>
  <c r="Z71" i="30"/>
  <c r="Y71" i="30"/>
  <c r="X71" i="30"/>
  <c r="W71" i="30"/>
  <c r="V71" i="30"/>
  <c r="U71" i="30"/>
  <c r="T71" i="30"/>
  <c r="S71" i="30"/>
  <c r="R71" i="30"/>
  <c r="Q71" i="30"/>
  <c r="P71" i="30"/>
  <c r="O71" i="30"/>
  <c r="N71" i="30"/>
  <c r="M71" i="30"/>
  <c r="L71" i="30"/>
  <c r="K71" i="30"/>
  <c r="J71" i="30"/>
  <c r="I71" i="30"/>
  <c r="H71" i="30"/>
  <c r="G71" i="30"/>
  <c r="F71" i="30"/>
  <c r="E71" i="30"/>
  <c r="D71" i="30"/>
  <c r="C71" i="30"/>
  <c r="AG70" i="30"/>
  <c r="AF70" i="30"/>
  <c r="AE70" i="30"/>
  <c r="AD70" i="30"/>
  <c r="AC70" i="30"/>
  <c r="AB70" i="30"/>
  <c r="AA70" i="30"/>
  <c r="Z70" i="30"/>
  <c r="Y70" i="30"/>
  <c r="X70" i="30"/>
  <c r="W70" i="30"/>
  <c r="V70" i="30"/>
  <c r="U70" i="30"/>
  <c r="T70" i="30"/>
  <c r="S70" i="30"/>
  <c r="R70" i="30"/>
  <c r="Q70" i="30"/>
  <c r="P70" i="30"/>
  <c r="O70" i="30"/>
  <c r="N70" i="30"/>
  <c r="M70" i="30"/>
  <c r="L70" i="30"/>
  <c r="K70" i="30"/>
  <c r="J70" i="30"/>
  <c r="I70" i="30"/>
  <c r="H70" i="30"/>
  <c r="G70" i="30"/>
  <c r="F70" i="30"/>
  <c r="E70" i="30"/>
  <c r="D70" i="30"/>
  <c r="C70" i="30"/>
  <c r="AG69" i="30"/>
  <c r="AF69" i="30"/>
  <c r="AE69" i="30"/>
  <c r="AD69" i="30"/>
  <c r="AC69" i="30"/>
  <c r="AB69" i="30"/>
  <c r="AA69" i="30"/>
  <c r="Z69" i="30"/>
  <c r="Y69" i="30"/>
  <c r="X69" i="30"/>
  <c r="W69" i="30"/>
  <c r="V69" i="30"/>
  <c r="U69" i="30"/>
  <c r="T69" i="30"/>
  <c r="S69" i="30"/>
  <c r="R69" i="30"/>
  <c r="Q69" i="30"/>
  <c r="P69" i="30"/>
  <c r="O69" i="30"/>
  <c r="N69" i="30"/>
  <c r="M69" i="30"/>
  <c r="L69" i="30"/>
  <c r="K69" i="30"/>
  <c r="J69" i="30"/>
  <c r="I69" i="30"/>
  <c r="H69" i="30"/>
  <c r="G69" i="30"/>
  <c r="F69" i="30"/>
  <c r="E69" i="30"/>
  <c r="D69" i="30"/>
  <c r="C69" i="30"/>
  <c r="B141" i="30"/>
  <c r="B234" i="30" s="1"/>
  <c r="B142" i="30"/>
  <c r="B143" i="30"/>
  <c r="B144" i="30"/>
  <c r="B145" i="30"/>
  <c r="B146" i="30"/>
  <c r="B147" i="30"/>
  <c r="B148" i="30"/>
  <c r="B149" i="30"/>
  <c r="B150" i="30"/>
  <c r="B243" i="30" s="1"/>
  <c r="B151" i="30"/>
  <c r="B244" i="30" s="1"/>
  <c r="B152" i="30"/>
  <c r="B153" i="30"/>
  <c r="B154" i="30"/>
  <c r="B247" i="30" s="1"/>
  <c r="B155" i="30"/>
  <c r="B156" i="30"/>
  <c r="B249" i="30" s="1"/>
  <c r="B123" i="30"/>
  <c r="B124" i="30"/>
  <c r="B217" i="30" s="1"/>
  <c r="B125" i="30"/>
  <c r="B126" i="30"/>
  <c r="B127" i="30"/>
  <c r="B128" i="30"/>
  <c r="B129" i="30"/>
  <c r="B130" i="30"/>
  <c r="B131" i="30"/>
  <c r="B224" i="30" s="1"/>
  <c r="B132" i="30"/>
  <c r="B225" i="30" s="1"/>
  <c r="B133" i="30"/>
  <c r="B134" i="30"/>
  <c r="B227" i="30" s="1"/>
  <c r="B135" i="30"/>
  <c r="B136" i="30"/>
  <c r="B229" i="30" s="1"/>
  <c r="B137" i="30"/>
  <c r="B138"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106" i="30"/>
  <c r="B107" i="30"/>
  <c r="B108" i="30"/>
  <c r="B109" i="30"/>
  <c r="B110" i="30"/>
  <c r="B111" i="30"/>
  <c r="B112" i="30"/>
  <c r="B105" i="30"/>
  <c r="B198" i="30" s="1"/>
  <c r="B88" i="30"/>
  <c r="B89" i="30"/>
  <c r="B90" i="30"/>
  <c r="B91" i="30"/>
  <c r="B92" i="30"/>
  <c r="B93" i="30"/>
  <c r="B94" i="30"/>
  <c r="B87" i="30"/>
  <c r="B180" i="30" s="1"/>
  <c r="B70" i="30"/>
  <c r="B71" i="30"/>
  <c r="B72" i="30"/>
  <c r="B73" i="30"/>
  <c r="B166" i="30" s="1"/>
  <c r="B74" i="30"/>
  <c r="B75" i="30"/>
  <c r="B76" i="30"/>
  <c r="B69" i="30"/>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AG67" i="30"/>
  <c r="AG160" i="30" s="1"/>
  <c r="B67" i="30"/>
  <c r="B160"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G28" i="30"/>
  <c r="AG47" i="30" s="1"/>
  <c r="B28" i="30"/>
  <c r="B47" i="30" s="1"/>
  <c r="A51" i="30"/>
  <c r="A53" i="30"/>
  <c r="A54" i="30"/>
  <c r="A55" i="30"/>
  <c r="A4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AG18" i="30"/>
  <c r="B18"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AG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AG4" i="30"/>
  <c r="D5" i="30"/>
  <c r="D21" i="30" s="1"/>
  <c r="E5" i="30"/>
  <c r="F5" i="30"/>
  <c r="G5" i="30"/>
  <c r="H5" i="30"/>
  <c r="I5" i="30"/>
  <c r="J5" i="30"/>
  <c r="K5" i="30"/>
  <c r="L5" i="30"/>
  <c r="L21" i="30" s="1"/>
  <c r="M5" i="30"/>
  <c r="N5" i="30"/>
  <c r="O5" i="30"/>
  <c r="P5" i="30"/>
  <c r="Q5" i="30"/>
  <c r="R5" i="30"/>
  <c r="S5" i="30"/>
  <c r="T5" i="30"/>
  <c r="T21" i="30" s="1"/>
  <c r="U5" i="30"/>
  <c r="V5" i="30"/>
  <c r="W5" i="30"/>
  <c r="X5" i="30"/>
  <c r="Y5" i="30"/>
  <c r="Z5" i="30"/>
  <c r="AA5" i="30"/>
  <c r="AB5" i="30"/>
  <c r="AB21" i="30" s="1"/>
  <c r="AC5" i="30"/>
  <c r="AD5" i="30"/>
  <c r="AE5" i="30"/>
  <c r="AF5" i="30"/>
  <c r="AG5"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AG6" i="30"/>
  <c r="D7" i="30"/>
  <c r="E7" i="30"/>
  <c r="F7" i="30"/>
  <c r="G7" i="30"/>
  <c r="G25" i="30" s="1"/>
  <c r="H7" i="30"/>
  <c r="H25" i="30" s="1"/>
  <c r="I7" i="30"/>
  <c r="J7" i="30"/>
  <c r="J25" i="30" s="1"/>
  <c r="K7" i="30"/>
  <c r="L7" i="30"/>
  <c r="M7" i="30"/>
  <c r="N7" i="30"/>
  <c r="O7" i="30"/>
  <c r="O25" i="30" s="1"/>
  <c r="P7" i="30"/>
  <c r="P25" i="30" s="1"/>
  <c r="Q7" i="30"/>
  <c r="R7" i="30"/>
  <c r="R25" i="30" s="1"/>
  <c r="S7" i="30"/>
  <c r="T7" i="30"/>
  <c r="U7" i="30"/>
  <c r="V7" i="30"/>
  <c r="W7" i="30"/>
  <c r="W25" i="30" s="1"/>
  <c r="X7" i="30"/>
  <c r="X25" i="30" s="1"/>
  <c r="Y7" i="30"/>
  <c r="Z7" i="30"/>
  <c r="Z25" i="30" s="1"/>
  <c r="AA7" i="30"/>
  <c r="AB7" i="30"/>
  <c r="AC7" i="30"/>
  <c r="AD7" i="30"/>
  <c r="AE7" i="30"/>
  <c r="AE25" i="30" s="1"/>
  <c r="AF7" i="30"/>
  <c r="AF25" i="30" s="1"/>
  <c r="AG7" i="30"/>
  <c r="B3" i="30"/>
  <c r="C3" i="30"/>
  <c r="B4" i="30"/>
  <c r="C4" i="30"/>
  <c r="B5" i="30"/>
  <c r="C5" i="30"/>
  <c r="B6" i="30"/>
  <c r="C6" i="30"/>
  <c r="B7" i="30"/>
  <c r="C7" i="30"/>
  <c r="A25" i="30"/>
  <c r="A20" i="30"/>
  <c r="A21" i="30"/>
  <c r="A24" i="30"/>
  <c r="A19" i="30"/>
  <c r="AG180" i="30" l="1"/>
  <c r="AG166" i="30"/>
  <c r="E25" i="30"/>
  <c r="Y21" i="30"/>
  <c r="AC25" i="30"/>
  <c r="AG21" i="30"/>
  <c r="U25" i="30"/>
  <c r="Q21" i="30"/>
  <c r="M25" i="30"/>
  <c r="I21" i="30"/>
  <c r="AD25" i="30"/>
  <c r="V25" i="30"/>
  <c r="N25" i="30"/>
  <c r="F25" i="30"/>
  <c r="Z21" i="30"/>
  <c r="R21" i="30"/>
  <c r="J21" i="30"/>
  <c r="T25" i="30"/>
  <c r="D25" i="30"/>
  <c r="AF21" i="30"/>
  <c r="X21" i="30"/>
  <c r="H21" i="30"/>
  <c r="AB25" i="30"/>
  <c r="L25" i="30"/>
  <c r="P21" i="30"/>
  <c r="AD21" i="30"/>
  <c r="F21" i="30"/>
  <c r="V21" i="30"/>
  <c r="N21" i="30"/>
  <c r="AG25" i="30"/>
  <c r="Y25" i="30"/>
  <c r="Q25" i="30"/>
  <c r="I25" i="30"/>
  <c r="AA21" i="30"/>
  <c r="S21" i="30"/>
  <c r="K21" i="30"/>
  <c r="C25" i="30"/>
  <c r="AA25" i="30"/>
  <c r="S25" i="30"/>
  <c r="K25" i="30"/>
  <c r="AE21" i="30"/>
  <c r="W21" i="30"/>
  <c r="O21" i="30"/>
  <c r="G21" i="30"/>
  <c r="AC21" i="30"/>
  <c r="U21" i="30"/>
  <c r="M21" i="30"/>
  <c r="E21" i="30"/>
  <c r="U20" i="30"/>
  <c r="E20" i="30"/>
  <c r="B25" i="30"/>
  <c r="L20" i="30"/>
  <c r="D20" i="30"/>
  <c r="AA20" i="30"/>
  <c r="M19" i="30"/>
  <c r="M29" i="30"/>
  <c r="M162" i="30" s="1"/>
  <c r="M31" i="30"/>
  <c r="M182" i="30" s="1"/>
  <c r="M32" i="30"/>
  <c r="M183" i="30" s="1"/>
  <c r="M33" i="30"/>
  <c r="M184" i="30" s="1"/>
  <c r="M36" i="30"/>
  <c r="M35" i="30"/>
  <c r="M168" i="30" s="1"/>
  <c r="M34" i="30"/>
  <c r="M30" i="30"/>
  <c r="M199" i="30" s="1"/>
  <c r="M40" i="30"/>
  <c r="M41" i="30"/>
  <c r="M42" i="30"/>
  <c r="M39" i="30"/>
  <c r="M208" i="30" s="1"/>
  <c r="M44" i="30"/>
  <c r="M43" i="30"/>
  <c r="M37" i="30"/>
  <c r="M188" i="30" s="1"/>
  <c r="M38" i="30"/>
  <c r="M207" i="30" s="1"/>
  <c r="T20" i="30"/>
  <c r="S20" i="30"/>
  <c r="K20" i="30"/>
  <c r="AA19" i="30"/>
  <c r="AA31" i="30"/>
  <c r="AA200" i="30" s="1"/>
  <c r="AA33" i="30"/>
  <c r="AA184" i="30" s="1"/>
  <c r="AA34" i="30"/>
  <c r="AA35" i="30"/>
  <c r="AA204" i="30" s="1"/>
  <c r="AA29" i="30"/>
  <c r="AA162" i="30" s="1"/>
  <c r="AA32" i="30"/>
  <c r="AA183" i="30" s="1"/>
  <c r="AA30" i="30"/>
  <c r="AA163" i="30" s="1"/>
  <c r="AA36" i="30"/>
  <c r="AA187" i="30" s="1"/>
  <c r="AA41" i="30"/>
  <c r="AA38" i="30"/>
  <c r="AA207" i="30" s="1"/>
  <c r="AA39" i="30"/>
  <c r="AA208" i="30" s="1"/>
  <c r="AA44" i="30"/>
  <c r="AA40" i="30"/>
  <c r="AA42" i="30"/>
  <c r="AA43" i="30"/>
  <c r="AA37" i="30"/>
  <c r="AA188" i="30" s="1"/>
  <c r="S19" i="30"/>
  <c r="S31" i="30"/>
  <c r="S200" i="30" s="1"/>
  <c r="S33" i="30"/>
  <c r="S34" i="30"/>
  <c r="S185" i="30" s="1"/>
  <c r="S35" i="30"/>
  <c r="S168" i="30" s="1"/>
  <c r="S30" i="30"/>
  <c r="S199" i="30" s="1"/>
  <c r="S32" i="30"/>
  <c r="S183" i="30" s="1"/>
  <c r="S36" i="30"/>
  <c r="S187" i="30" s="1"/>
  <c r="S29" i="30"/>
  <c r="S162" i="30" s="1"/>
  <c r="S38" i="30"/>
  <c r="S207" i="30" s="1"/>
  <c r="S37" i="30"/>
  <c r="S188" i="30" s="1"/>
  <c r="S39" i="30"/>
  <c r="S208" i="30" s="1"/>
  <c r="S40" i="30"/>
  <c r="S42" i="30"/>
  <c r="S43" i="30"/>
  <c r="S44" i="30"/>
  <c r="S41" i="30"/>
  <c r="K19" i="30"/>
  <c r="K31" i="30"/>
  <c r="K33" i="30"/>
  <c r="K184" i="30" s="1"/>
  <c r="K34" i="30"/>
  <c r="K203" i="30" s="1"/>
  <c r="K35" i="30"/>
  <c r="K204" i="30" s="1"/>
  <c r="K29" i="30"/>
  <c r="K162" i="30" s="1"/>
  <c r="K36" i="30"/>
  <c r="K187" i="30" s="1"/>
  <c r="K30" i="30"/>
  <c r="K163" i="30" s="1"/>
  <c r="K32" i="30"/>
  <c r="K201" i="30" s="1"/>
  <c r="K38" i="30"/>
  <c r="K207" i="30" s="1"/>
  <c r="K39" i="30"/>
  <c r="K41" i="30"/>
  <c r="K40" i="30"/>
  <c r="K42" i="30"/>
  <c r="K44" i="30"/>
  <c r="K43" i="30"/>
  <c r="K37" i="30"/>
  <c r="K188" i="30" s="1"/>
  <c r="A164" i="30"/>
  <c r="A50" i="30"/>
  <c r="C19" i="30"/>
  <c r="C31" i="30"/>
  <c r="C164" i="30" s="1"/>
  <c r="C33" i="30"/>
  <c r="C184" i="30" s="1"/>
  <c r="C34" i="30"/>
  <c r="C185" i="30" s="1"/>
  <c r="C35" i="30"/>
  <c r="C168" i="30" s="1"/>
  <c r="C32" i="30"/>
  <c r="C183" i="30" s="1"/>
  <c r="C36" i="30"/>
  <c r="C29" i="30"/>
  <c r="C162" i="30" s="1"/>
  <c r="C30" i="30"/>
  <c r="C163" i="30" s="1"/>
  <c r="C39" i="30"/>
  <c r="C38" i="30"/>
  <c r="C37" i="30"/>
  <c r="C188" i="30" s="1"/>
  <c r="C44" i="30"/>
  <c r="C40" i="30"/>
  <c r="C42" i="30"/>
  <c r="C43" i="30"/>
  <c r="C41" i="30"/>
  <c r="AC24" i="30"/>
  <c r="AC50" i="30"/>
  <c r="AC218" i="30" s="1"/>
  <c r="AC51" i="30"/>
  <c r="AC219" i="30" s="1"/>
  <c r="AC52" i="30"/>
  <c r="AC220" i="30" s="1"/>
  <c r="AC53" i="30"/>
  <c r="AC221" i="30" s="1"/>
  <c r="AC48" i="30"/>
  <c r="AC49" i="30"/>
  <c r="AC235" i="30" s="1"/>
  <c r="AC54" i="30"/>
  <c r="AC240" i="30" s="1"/>
  <c r="AC55" i="30"/>
  <c r="AC241" i="30" s="1"/>
  <c r="AC57" i="30"/>
  <c r="AC62" i="30"/>
  <c r="AC248" i="30" s="1"/>
  <c r="AC63" i="30"/>
  <c r="AC231" i="30" s="1"/>
  <c r="AC58" i="30"/>
  <c r="AC244" i="30" s="1"/>
  <c r="AC59" i="30"/>
  <c r="AC60" i="30"/>
  <c r="AC246" i="30" s="1"/>
  <c r="AC61" i="30"/>
  <c r="AC247" i="30" s="1"/>
  <c r="AC56" i="30"/>
  <c r="AC242" i="30" s="1"/>
  <c r="T24" i="30"/>
  <c r="T51" i="30"/>
  <c r="T219" i="30" s="1"/>
  <c r="T52" i="30"/>
  <c r="T220" i="30" s="1"/>
  <c r="T53" i="30"/>
  <c r="T239" i="30" s="1"/>
  <c r="T54" i="30"/>
  <c r="T222" i="30" s="1"/>
  <c r="T48" i="30"/>
  <c r="T50" i="30"/>
  <c r="T236" i="30" s="1"/>
  <c r="T55" i="30"/>
  <c r="T223" i="30" s="1"/>
  <c r="T49" i="30"/>
  <c r="T217" i="30" s="1"/>
  <c r="T62" i="30"/>
  <c r="T230" i="30" s="1"/>
  <c r="T63" i="30"/>
  <c r="T249" i="30" s="1"/>
  <c r="T56" i="30"/>
  <c r="T242" i="30" s="1"/>
  <c r="T57" i="30"/>
  <c r="T58" i="30"/>
  <c r="T244" i="30" s="1"/>
  <c r="T60" i="30"/>
  <c r="T228" i="30" s="1"/>
  <c r="T59" i="30"/>
  <c r="T245" i="30" s="1"/>
  <c r="T61" i="30"/>
  <c r="T247" i="30" s="1"/>
  <c r="AB19" i="30"/>
  <c r="AB30" i="30"/>
  <c r="AB163" i="30" s="1"/>
  <c r="AB32" i="30"/>
  <c r="AB183" i="30" s="1"/>
  <c r="AB33" i="30"/>
  <c r="AB184" i="30" s="1"/>
  <c r="AB34" i="30"/>
  <c r="AB167" i="30" s="1"/>
  <c r="AB31" i="30"/>
  <c r="AB200" i="30" s="1"/>
  <c r="AB35" i="30"/>
  <c r="AB168" i="30" s="1"/>
  <c r="AB36" i="30"/>
  <c r="AB29" i="30"/>
  <c r="AB162" i="30" s="1"/>
  <c r="AB39" i="30"/>
  <c r="AB208" i="30" s="1"/>
  <c r="AB41" i="30"/>
  <c r="AB42" i="30"/>
  <c r="AB43" i="30"/>
  <c r="AB40" i="30"/>
  <c r="AB44" i="30"/>
  <c r="AB37" i="30"/>
  <c r="AB188" i="30" s="1"/>
  <c r="AB38" i="30"/>
  <c r="AB207" i="30" s="1"/>
  <c r="L19" i="30"/>
  <c r="L30" i="30"/>
  <c r="L199" i="30" s="1"/>
  <c r="L32" i="30"/>
  <c r="L183" i="30" s="1"/>
  <c r="L33" i="30"/>
  <c r="L184" i="30" s="1"/>
  <c r="L34" i="30"/>
  <c r="L167" i="30" s="1"/>
  <c r="L36" i="30"/>
  <c r="L187" i="30" s="1"/>
  <c r="L31" i="30"/>
  <c r="L200" i="30" s="1"/>
  <c r="L29" i="30"/>
  <c r="L162" i="30" s="1"/>
  <c r="L35" i="30"/>
  <c r="L204" i="30" s="1"/>
  <c r="L39" i="30"/>
  <c r="L208" i="30" s="1"/>
  <c r="L41" i="30"/>
  <c r="L42" i="30"/>
  <c r="L43" i="30"/>
  <c r="L37" i="30"/>
  <c r="L188" i="30" s="1"/>
  <c r="L40" i="30"/>
  <c r="L44" i="30"/>
  <c r="L38" i="30"/>
  <c r="L207" i="30" s="1"/>
  <c r="C24" i="30"/>
  <c r="C52" i="30"/>
  <c r="C238" i="30" s="1"/>
  <c r="C53" i="30"/>
  <c r="C221" i="30" s="1"/>
  <c r="C54" i="30"/>
  <c r="C240" i="30" s="1"/>
  <c r="C55" i="30"/>
  <c r="C223" i="30" s="1"/>
  <c r="C48" i="30"/>
  <c r="C49" i="30"/>
  <c r="C235" i="30" s="1"/>
  <c r="C50" i="30"/>
  <c r="C236" i="30" s="1"/>
  <c r="C51" i="30"/>
  <c r="C237" i="30" s="1"/>
  <c r="C63" i="30"/>
  <c r="C231" i="30" s="1"/>
  <c r="C56" i="30"/>
  <c r="C242" i="30" s="1"/>
  <c r="C57" i="30"/>
  <c r="C59" i="30"/>
  <c r="C245" i="30" s="1"/>
  <c r="C58" i="30"/>
  <c r="C226" i="30" s="1"/>
  <c r="C60" i="30"/>
  <c r="C228" i="30" s="1"/>
  <c r="C61" i="30"/>
  <c r="C62" i="30"/>
  <c r="C248" i="30" s="1"/>
  <c r="A166" i="30"/>
  <c r="A52" i="30"/>
  <c r="L24" i="30"/>
  <c r="L51" i="30"/>
  <c r="L219" i="30" s="1"/>
  <c r="L52" i="30"/>
  <c r="L238" i="30" s="1"/>
  <c r="L53" i="30"/>
  <c r="L221" i="30" s="1"/>
  <c r="L54" i="30"/>
  <c r="L240" i="30" s="1"/>
  <c r="L48" i="30"/>
  <c r="L49" i="30"/>
  <c r="L217" i="30" s="1"/>
  <c r="L50" i="30"/>
  <c r="L218" i="30" s="1"/>
  <c r="L55" i="30"/>
  <c r="L223" i="30" s="1"/>
  <c r="L62" i="30"/>
  <c r="L248" i="30" s="1"/>
  <c r="L56" i="30"/>
  <c r="L242" i="30" s="1"/>
  <c r="L57" i="30"/>
  <c r="L58" i="30"/>
  <c r="L226" i="30" s="1"/>
  <c r="L63" i="30"/>
  <c r="L249" i="30" s="1"/>
  <c r="L59" i="30"/>
  <c r="L245" i="30" s="1"/>
  <c r="L60" i="30"/>
  <c r="L228" i="30" s="1"/>
  <c r="L61" i="30"/>
  <c r="L247" i="30" s="1"/>
  <c r="J24" i="30"/>
  <c r="J53" i="30"/>
  <c r="J221" i="30" s="1"/>
  <c r="J54" i="30"/>
  <c r="J222" i="30" s="1"/>
  <c r="J55" i="30"/>
  <c r="J223" i="30" s="1"/>
  <c r="J48" i="30"/>
  <c r="J49" i="30"/>
  <c r="J235" i="30" s="1"/>
  <c r="J50" i="30"/>
  <c r="J236" i="30" s="1"/>
  <c r="J51" i="30"/>
  <c r="J237" i="30" s="1"/>
  <c r="J52" i="30"/>
  <c r="J238" i="30" s="1"/>
  <c r="J63" i="30"/>
  <c r="J249" i="30" s="1"/>
  <c r="J56" i="30"/>
  <c r="J242" i="30" s="1"/>
  <c r="J57" i="30"/>
  <c r="J58" i="30"/>
  <c r="J226" i="30" s="1"/>
  <c r="J59" i="30"/>
  <c r="J245" i="30" s="1"/>
  <c r="J62" i="30"/>
  <c r="J248" i="30" s="1"/>
  <c r="J60" i="30"/>
  <c r="J228" i="30" s="1"/>
  <c r="J61" i="30"/>
  <c r="J247" i="30" s="1"/>
  <c r="A163" i="30"/>
  <c r="A49" i="30"/>
  <c r="M24" i="30"/>
  <c r="M50" i="30"/>
  <c r="M218" i="30" s="1"/>
  <c r="M51" i="30"/>
  <c r="M219" i="30" s="1"/>
  <c r="M52" i="30"/>
  <c r="M220" i="30" s="1"/>
  <c r="M53" i="30"/>
  <c r="M239" i="30" s="1"/>
  <c r="M48" i="30"/>
  <c r="M49" i="30"/>
  <c r="M217" i="30" s="1"/>
  <c r="M54" i="30"/>
  <c r="M55" i="30"/>
  <c r="M241" i="30" s="1"/>
  <c r="M57" i="30"/>
  <c r="M62" i="30"/>
  <c r="M248" i="30" s="1"/>
  <c r="M63" i="30"/>
  <c r="M231" i="30" s="1"/>
  <c r="M61" i="30"/>
  <c r="M247" i="30" s="1"/>
  <c r="M58" i="30"/>
  <c r="M244" i="30" s="1"/>
  <c r="M59" i="30"/>
  <c r="M245" i="30" s="1"/>
  <c r="M60" i="30"/>
  <c r="M228" i="30" s="1"/>
  <c r="M56" i="30"/>
  <c r="M242" i="30" s="1"/>
  <c r="U19" i="30"/>
  <c r="U29" i="30"/>
  <c r="U31" i="30"/>
  <c r="U182" i="30" s="1"/>
  <c r="U32" i="30"/>
  <c r="U201" i="30" s="1"/>
  <c r="U33" i="30"/>
  <c r="U184" i="30" s="1"/>
  <c r="U30" i="30"/>
  <c r="U163" i="30" s="1"/>
  <c r="U34" i="30"/>
  <c r="U35" i="30"/>
  <c r="U186" i="30" s="1"/>
  <c r="U36" i="30"/>
  <c r="U187" i="30" s="1"/>
  <c r="U41" i="30"/>
  <c r="U42" i="30"/>
  <c r="U39" i="30"/>
  <c r="U208" i="30" s="1"/>
  <c r="U37" i="30"/>
  <c r="U188" i="30" s="1"/>
  <c r="U43" i="30"/>
  <c r="U44" i="30"/>
  <c r="U38" i="30"/>
  <c r="U207" i="30" s="1"/>
  <c r="U40" i="30"/>
  <c r="L244" i="30"/>
  <c r="B19" i="30"/>
  <c r="B32" i="30"/>
  <c r="B165" i="30" s="1"/>
  <c r="B34" i="30"/>
  <c r="B185" i="30" s="1"/>
  <c r="B29" i="30"/>
  <c r="B162" i="30" s="1"/>
  <c r="B35" i="30"/>
  <c r="B168" i="30" s="1"/>
  <c r="B30" i="30"/>
  <c r="B163" i="30" s="1"/>
  <c r="B33" i="30"/>
  <c r="B202" i="30" s="1"/>
  <c r="B36" i="30"/>
  <c r="B205" i="30" s="1"/>
  <c r="B31" i="30"/>
  <c r="B182" i="30" s="1"/>
  <c r="B37" i="30"/>
  <c r="B188" i="30" s="1"/>
  <c r="B38" i="30"/>
  <c r="B39" i="30"/>
  <c r="B40" i="30"/>
  <c r="B42" i="30"/>
  <c r="B41" i="30"/>
  <c r="B44" i="30"/>
  <c r="B43" i="30"/>
  <c r="AB20" i="30"/>
  <c r="T19" i="30"/>
  <c r="T30" i="30"/>
  <c r="T181" i="30" s="1"/>
  <c r="T32" i="30"/>
  <c r="T33" i="30"/>
  <c r="T202" i="30" s="1"/>
  <c r="T34" i="30"/>
  <c r="T185" i="30" s="1"/>
  <c r="T31" i="30"/>
  <c r="T182" i="30" s="1"/>
  <c r="T35" i="30"/>
  <c r="T186" i="30" s="1"/>
  <c r="T29" i="30"/>
  <c r="T162" i="30" s="1"/>
  <c r="T36" i="30"/>
  <c r="T39" i="30"/>
  <c r="T208" i="30" s="1"/>
  <c r="T41" i="30"/>
  <c r="T42" i="30"/>
  <c r="T43" i="30"/>
  <c r="T40" i="30"/>
  <c r="T44" i="30"/>
  <c r="T38" i="30"/>
  <c r="T207" i="30" s="1"/>
  <c r="T37" i="30"/>
  <c r="T188" i="30" s="1"/>
  <c r="AA24" i="30"/>
  <c r="AA52" i="30"/>
  <c r="AA220" i="30" s="1"/>
  <c r="AA53" i="30"/>
  <c r="AA239" i="30" s="1"/>
  <c r="AA54" i="30"/>
  <c r="AA222" i="30" s="1"/>
  <c r="AA55" i="30"/>
  <c r="AA241" i="30" s="1"/>
  <c r="AA48" i="30"/>
  <c r="AA49" i="30"/>
  <c r="AA217" i="30" s="1"/>
  <c r="AA50" i="30"/>
  <c r="AA218" i="30" s="1"/>
  <c r="AA51" i="30"/>
  <c r="AA219" i="30" s="1"/>
  <c r="AA62" i="30"/>
  <c r="AA248" i="30" s="1"/>
  <c r="AA63" i="30"/>
  <c r="AA249" i="30" s="1"/>
  <c r="AA56" i="30"/>
  <c r="AA242" i="30" s="1"/>
  <c r="AA57" i="30"/>
  <c r="AA58" i="30"/>
  <c r="AA244" i="30" s="1"/>
  <c r="AA59" i="30"/>
  <c r="AA245" i="30" s="1"/>
  <c r="AA61" i="30"/>
  <c r="AA60" i="30"/>
  <c r="AA246" i="30" s="1"/>
  <c r="K24" i="30"/>
  <c r="K52" i="30"/>
  <c r="K238" i="30" s="1"/>
  <c r="K53" i="30"/>
  <c r="K221" i="30" s="1"/>
  <c r="K54" i="30"/>
  <c r="K240" i="30" s="1"/>
  <c r="K55" i="30"/>
  <c r="K223" i="30" s="1"/>
  <c r="K48" i="30"/>
  <c r="K49" i="30"/>
  <c r="K217" i="30" s="1"/>
  <c r="K50" i="30"/>
  <c r="K236" i="30" s="1"/>
  <c r="K51" i="30"/>
  <c r="K237" i="30" s="1"/>
  <c r="K62" i="30"/>
  <c r="K230" i="30" s="1"/>
  <c r="K63" i="30"/>
  <c r="K231" i="30" s="1"/>
  <c r="K56" i="30"/>
  <c r="K242" i="30" s="1"/>
  <c r="K57" i="30"/>
  <c r="K58" i="30"/>
  <c r="K244" i="30" s="1"/>
  <c r="K59" i="30"/>
  <c r="K245" i="30" s="1"/>
  <c r="K60" i="30"/>
  <c r="K228" i="30" s="1"/>
  <c r="K61" i="30"/>
  <c r="K247" i="30" s="1"/>
  <c r="Z24" i="30"/>
  <c r="Z53" i="30"/>
  <c r="Z221" i="30" s="1"/>
  <c r="Z54" i="30"/>
  <c r="Z240" i="30" s="1"/>
  <c r="Z55" i="30"/>
  <c r="Z223" i="30" s="1"/>
  <c r="Z48" i="30"/>
  <c r="Z49" i="30"/>
  <c r="Z217" i="30" s="1"/>
  <c r="Z50" i="30"/>
  <c r="Z218" i="30" s="1"/>
  <c r="Z51" i="30"/>
  <c r="Z237" i="30" s="1"/>
  <c r="Z52" i="30"/>
  <c r="Z220" i="30" s="1"/>
  <c r="Z62" i="30"/>
  <c r="Z248" i="30" s="1"/>
  <c r="Z63" i="30"/>
  <c r="Z249" i="30" s="1"/>
  <c r="Z56" i="30"/>
  <c r="Z242" i="30" s="1"/>
  <c r="Z57" i="30"/>
  <c r="Z58" i="30"/>
  <c r="Z226" i="30" s="1"/>
  <c r="Z59" i="30"/>
  <c r="Z245" i="30" s="1"/>
  <c r="Z61" i="30"/>
  <c r="Z247" i="30" s="1"/>
  <c r="Z60" i="30"/>
  <c r="Z228" i="30" s="1"/>
  <c r="J20" i="30"/>
  <c r="R19" i="30"/>
  <c r="R32" i="30"/>
  <c r="R201" i="30" s="1"/>
  <c r="R34" i="30"/>
  <c r="R167" i="30" s="1"/>
  <c r="R35" i="30"/>
  <c r="R204" i="30" s="1"/>
  <c r="R36" i="30"/>
  <c r="R187" i="30" s="1"/>
  <c r="R33" i="30"/>
  <c r="R184" i="30" s="1"/>
  <c r="R30" i="30"/>
  <c r="R199" i="30" s="1"/>
  <c r="R31" i="30"/>
  <c r="R182" i="30" s="1"/>
  <c r="R29" i="30"/>
  <c r="R162" i="30" s="1"/>
  <c r="R37" i="30"/>
  <c r="R188" i="30" s="1"/>
  <c r="R42" i="30"/>
  <c r="R38" i="30"/>
  <c r="R207" i="30" s="1"/>
  <c r="R40" i="30"/>
  <c r="R39" i="30"/>
  <c r="R208" i="30" s="1"/>
  <c r="R41" i="30"/>
  <c r="R43" i="30"/>
  <c r="R44" i="30"/>
  <c r="B21" i="30"/>
  <c r="M20" i="30"/>
  <c r="AC19" i="30"/>
  <c r="AC29" i="30"/>
  <c r="AC162" i="30" s="1"/>
  <c r="AC31" i="30"/>
  <c r="AC182" i="30" s="1"/>
  <c r="AC32" i="30"/>
  <c r="AC183" i="30" s="1"/>
  <c r="AC33" i="30"/>
  <c r="AC202" i="30" s="1"/>
  <c r="AC36" i="30"/>
  <c r="AC187" i="30" s="1"/>
  <c r="AC34" i="30"/>
  <c r="AC167" i="30" s="1"/>
  <c r="AC30" i="30"/>
  <c r="AC199" i="30" s="1"/>
  <c r="AC35" i="30"/>
  <c r="AC204" i="30" s="1"/>
  <c r="AC38" i="30"/>
  <c r="AC207" i="30" s="1"/>
  <c r="AC40" i="30"/>
  <c r="AC41" i="30"/>
  <c r="AC42" i="30"/>
  <c r="AC39" i="30"/>
  <c r="AC208" i="30" s="1"/>
  <c r="AC37" i="30"/>
  <c r="AC188" i="30" s="1"/>
  <c r="AC43" i="30"/>
  <c r="AC44" i="30"/>
  <c r="K219" i="30"/>
  <c r="AB24" i="30"/>
  <c r="AB51" i="30"/>
  <c r="AB219" i="30" s="1"/>
  <c r="AB52" i="30"/>
  <c r="AB238" i="30" s="1"/>
  <c r="AB53" i="30"/>
  <c r="AB239" i="30" s="1"/>
  <c r="AB54" i="30"/>
  <c r="AB222" i="30" s="1"/>
  <c r="AB48" i="30"/>
  <c r="AB49" i="30"/>
  <c r="AB217" i="30" s="1"/>
  <c r="AB50" i="30"/>
  <c r="AB236" i="30" s="1"/>
  <c r="AB55" i="30"/>
  <c r="AB223" i="30" s="1"/>
  <c r="AB62" i="30"/>
  <c r="AB230" i="30" s="1"/>
  <c r="AB56" i="30"/>
  <c r="AB242" i="30" s="1"/>
  <c r="AB57" i="30"/>
  <c r="AB60" i="30"/>
  <c r="AB246" i="30" s="1"/>
  <c r="AB58" i="30"/>
  <c r="AB226" i="30" s="1"/>
  <c r="AB63" i="30"/>
  <c r="AB231" i="30" s="1"/>
  <c r="AB59" i="30"/>
  <c r="AB245" i="30" s="1"/>
  <c r="AB61" i="30"/>
  <c r="AB247" i="30" s="1"/>
  <c r="B24" i="30"/>
  <c r="B53" i="30"/>
  <c r="B221" i="30" s="1"/>
  <c r="B54" i="30"/>
  <c r="B222" i="30" s="1"/>
  <c r="B55" i="30"/>
  <c r="B223" i="30" s="1"/>
  <c r="B48" i="30"/>
  <c r="B50" i="30"/>
  <c r="B218" i="30" s="1"/>
  <c r="B51" i="30"/>
  <c r="B219" i="30" s="1"/>
  <c r="B52" i="30"/>
  <c r="B238" i="30" s="1"/>
  <c r="B49" i="30"/>
  <c r="B235" i="30" s="1"/>
  <c r="B56" i="30"/>
  <c r="B242" i="30" s="1"/>
  <c r="B57" i="30"/>
  <c r="B58" i="30"/>
  <c r="B226" i="30" s="1"/>
  <c r="B59" i="30"/>
  <c r="B245" i="30" s="1"/>
  <c r="B61" i="30"/>
  <c r="B62" i="30"/>
  <c r="B248" i="30" s="1"/>
  <c r="B60" i="30"/>
  <c r="B246" i="30" s="1"/>
  <c r="B63" i="30"/>
  <c r="B231" i="30" s="1"/>
  <c r="Z20" i="30"/>
  <c r="J19" i="30"/>
  <c r="J32" i="30"/>
  <c r="J165" i="30" s="1"/>
  <c r="J34" i="30"/>
  <c r="J185" i="30" s="1"/>
  <c r="J35" i="30"/>
  <c r="J186" i="30" s="1"/>
  <c r="J36" i="30"/>
  <c r="J187" i="30" s="1"/>
  <c r="J29" i="30"/>
  <c r="J162" i="30" s="1"/>
  <c r="J33" i="30"/>
  <c r="J202" i="30" s="1"/>
  <c r="J30" i="30"/>
  <c r="J199" i="30" s="1"/>
  <c r="J31" i="30"/>
  <c r="J200" i="30" s="1"/>
  <c r="J37" i="30"/>
  <c r="J188" i="30" s="1"/>
  <c r="J38" i="30"/>
  <c r="J207" i="30" s="1"/>
  <c r="J39" i="30"/>
  <c r="J42" i="30"/>
  <c r="J40" i="30"/>
  <c r="J41" i="30"/>
  <c r="J43" i="30"/>
  <c r="J44" i="30"/>
  <c r="C21" i="30"/>
  <c r="C20" i="30"/>
  <c r="U24" i="30"/>
  <c r="U50" i="30"/>
  <c r="U236" i="30" s="1"/>
  <c r="U51" i="30"/>
  <c r="U237" i="30" s="1"/>
  <c r="U52" i="30"/>
  <c r="U238" i="30" s="1"/>
  <c r="U53" i="30"/>
  <c r="U221" i="30" s="1"/>
  <c r="U55" i="30"/>
  <c r="U223" i="30" s="1"/>
  <c r="U49" i="30"/>
  <c r="U235" i="30" s="1"/>
  <c r="U54" i="30"/>
  <c r="U240" i="30" s="1"/>
  <c r="U48" i="30"/>
  <c r="U63" i="30"/>
  <c r="U231" i="30" s="1"/>
  <c r="U56" i="30"/>
  <c r="U242" i="30" s="1"/>
  <c r="U57" i="30"/>
  <c r="U58" i="30"/>
  <c r="U226" i="30" s="1"/>
  <c r="U59" i="30"/>
  <c r="U245" i="30" s="1"/>
  <c r="U61" i="30"/>
  <c r="U247" i="30" s="1"/>
  <c r="U60" i="30"/>
  <c r="U246" i="30" s="1"/>
  <c r="U62" i="30"/>
  <c r="U248" i="30" s="1"/>
  <c r="E24" i="30"/>
  <c r="E50" i="30"/>
  <c r="E218" i="30" s="1"/>
  <c r="E51" i="30"/>
  <c r="E219" i="30" s="1"/>
  <c r="E52" i="30"/>
  <c r="E238" i="30" s="1"/>
  <c r="E53" i="30"/>
  <c r="E239" i="30" s="1"/>
  <c r="E55" i="30"/>
  <c r="E241" i="30" s="1"/>
  <c r="E48" i="30"/>
  <c r="E54" i="30"/>
  <c r="E222" i="30" s="1"/>
  <c r="E49" i="30"/>
  <c r="E235" i="30" s="1"/>
  <c r="E63" i="30"/>
  <c r="E231" i="30" s="1"/>
  <c r="E56" i="30"/>
  <c r="E242" i="30" s="1"/>
  <c r="E57" i="30"/>
  <c r="E58" i="30"/>
  <c r="E226" i="30" s="1"/>
  <c r="E59" i="30"/>
  <c r="E245" i="30" s="1"/>
  <c r="E60" i="30"/>
  <c r="E246" i="30" s="1"/>
  <c r="E61" i="30"/>
  <c r="E247" i="30" s="1"/>
  <c r="E62" i="30"/>
  <c r="E248" i="30" s="1"/>
  <c r="AC20" i="30"/>
  <c r="E19" i="30"/>
  <c r="E29" i="30"/>
  <c r="E162" i="30" s="1"/>
  <c r="E31" i="30"/>
  <c r="E182" i="30" s="1"/>
  <c r="E32" i="30"/>
  <c r="E183" i="30" s="1"/>
  <c r="E33" i="30"/>
  <c r="E202" i="30" s="1"/>
  <c r="E30" i="30"/>
  <c r="E181" i="30" s="1"/>
  <c r="E35" i="30"/>
  <c r="E186" i="30" s="1"/>
  <c r="E34" i="30"/>
  <c r="E167" i="30" s="1"/>
  <c r="E36" i="30"/>
  <c r="E43" i="30"/>
  <c r="E37" i="30"/>
  <c r="E188" i="30" s="1"/>
  <c r="E44" i="30"/>
  <c r="E38" i="30"/>
  <c r="E207" i="30" s="1"/>
  <c r="E40" i="30"/>
  <c r="E41" i="30"/>
  <c r="E42" i="30"/>
  <c r="E39" i="30"/>
  <c r="AB244" i="30"/>
  <c r="D24" i="30"/>
  <c r="D51" i="30"/>
  <c r="D219" i="30" s="1"/>
  <c r="D52" i="30"/>
  <c r="D220" i="30" s="1"/>
  <c r="D53" i="30"/>
  <c r="D221" i="30" s="1"/>
  <c r="D54" i="30"/>
  <c r="D222" i="30" s="1"/>
  <c r="D48" i="30"/>
  <c r="D49" i="30"/>
  <c r="D235" i="30" s="1"/>
  <c r="D50" i="30"/>
  <c r="D218" i="30" s="1"/>
  <c r="D55" i="30"/>
  <c r="D241" i="30" s="1"/>
  <c r="D62" i="30"/>
  <c r="D230" i="30" s="1"/>
  <c r="D63" i="30"/>
  <c r="D231" i="30" s="1"/>
  <c r="D56" i="30"/>
  <c r="D242" i="30" s="1"/>
  <c r="D58" i="30"/>
  <c r="D226" i="30" s="1"/>
  <c r="D60" i="30"/>
  <c r="D228" i="30" s="1"/>
  <c r="D57" i="30"/>
  <c r="D59" i="30"/>
  <c r="D245" i="30" s="1"/>
  <c r="D61" i="30"/>
  <c r="D19" i="30"/>
  <c r="D30" i="30"/>
  <c r="D163" i="30" s="1"/>
  <c r="D32" i="30"/>
  <c r="D165" i="30" s="1"/>
  <c r="D33" i="30"/>
  <c r="D202" i="30" s="1"/>
  <c r="D34" i="30"/>
  <c r="D203" i="30" s="1"/>
  <c r="D31" i="30"/>
  <c r="D182" i="30" s="1"/>
  <c r="D36" i="30"/>
  <c r="D187" i="30" s="1"/>
  <c r="D35" i="30"/>
  <c r="D204" i="30" s="1"/>
  <c r="D29" i="30"/>
  <c r="D162" i="30" s="1"/>
  <c r="D39" i="30"/>
  <c r="D41" i="30"/>
  <c r="D42" i="30"/>
  <c r="D43" i="30"/>
  <c r="D37" i="30"/>
  <c r="D188" i="30" s="1"/>
  <c r="D40" i="30"/>
  <c r="D44" i="30"/>
  <c r="D38" i="30"/>
  <c r="D207" i="30" s="1"/>
  <c r="C220" i="30"/>
  <c r="S24" i="30"/>
  <c r="S52" i="30"/>
  <c r="S238" i="30" s="1"/>
  <c r="S53" i="30"/>
  <c r="S221" i="30" s="1"/>
  <c r="S54" i="30"/>
  <c r="S240" i="30" s="1"/>
  <c r="S55" i="30"/>
  <c r="S241" i="30" s="1"/>
  <c r="S48" i="30"/>
  <c r="S49" i="30"/>
  <c r="S235" i="30" s="1"/>
  <c r="S51" i="30"/>
  <c r="S237" i="30" s="1"/>
  <c r="S50" i="30"/>
  <c r="S218" i="30" s="1"/>
  <c r="S63" i="30"/>
  <c r="S249" i="30" s="1"/>
  <c r="S56" i="30"/>
  <c r="S242" i="30" s="1"/>
  <c r="S57" i="30"/>
  <c r="S58" i="30"/>
  <c r="S226" i="30" s="1"/>
  <c r="S59" i="30"/>
  <c r="S245" i="30" s="1"/>
  <c r="S60" i="30"/>
  <c r="S228" i="30" s="1"/>
  <c r="S61" i="30"/>
  <c r="S247" i="30" s="1"/>
  <c r="S62" i="30"/>
  <c r="S248" i="30" s="1"/>
  <c r="R24" i="30"/>
  <c r="R53" i="30"/>
  <c r="R221" i="30" s="1"/>
  <c r="R54" i="30"/>
  <c r="R240" i="30" s="1"/>
  <c r="R55" i="30"/>
  <c r="R241" i="30" s="1"/>
  <c r="R48" i="30"/>
  <c r="R49" i="30"/>
  <c r="R235" i="30" s="1"/>
  <c r="R50" i="30"/>
  <c r="R236" i="30" s="1"/>
  <c r="R51" i="30"/>
  <c r="R219" i="30" s="1"/>
  <c r="R52" i="30"/>
  <c r="R238" i="30" s="1"/>
  <c r="R62" i="30"/>
  <c r="R248" i="30" s="1"/>
  <c r="R63" i="30"/>
  <c r="R231" i="30" s="1"/>
  <c r="R56" i="30"/>
  <c r="R242" i="30" s="1"/>
  <c r="R57" i="30"/>
  <c r="R58" i="30"/>
  <c r="R244" i="30" s="1"/>
  <c r="R60" i="30"/>
  <c r="R228" i="30" s="1"/>
  <c r="R61" i="30"/>
  <c r="R247" i="30" s="1"/>
  <c r="R59" i="30"/>
  <c r="R245" i="30" s="1"/>
  <c r="R20" i="30"/>
  <c r="Z19" i="30"/>
  <c r="Z32" i="30"/>
  <c r="Z165" i="30" s="1"/>
  <c r="Z34" i="30"/>
  <c r="Z203" i="30" s="1"/>
  <c r="Z35" i="30"/>
  <c r="Z186" i="30" s="1"/>
  <c r="Z36" i="30"/>
  <c r="Z187" i="30" s="1"/>
  <c r="Z29" i="30"/>
  <c r="Z162" i="30" s="1"/>
  <c r="Z30" i="30"/>
  <c r="Z163" i="30" s="1"/>
  <c r="Z31" i="30"/>
  <c r="Z200" i="30" s="1"/>
  <c r="Z33" i="30"/>
  <c r="Z202" i="30" s="1"/>
  <c r="Z37" i="30"/>
  <c r="Z188" i="30" s="1"/>
  <c r="Z42" i="30"/>
  <c r="Z38" i="30"/>
  <c r="Z207" i="30" s="1"/>
  <c r="Z39" i="30"/>
  <c r="Z208" i="30" s="1"/>
  <c r="Z40" i="30"/>
  <c r="Z41" i="30"/>
  <c r="Z43" i="30"/>
  <c r="Z44" i="30"/>
  <c r="B20" i="30"/>
  <c r="AA238" i="30"/>
  <c r="E244" i="30"/>
  <c r="U244" i="30"/>
  <c r="AC245" i="30"/>
  <c r="AA247" i="30"/>
  <c r="AG24" i="30"/>
  <c r="AG54" i="30"/>
  <c r="AG240" i="30" s="1"/>
  <c r="AG55" i="30"/>
  <c r="AG223" i="30" s="1"/>
  <c r="AG48" i="30"/>
  <c r="AG234" i="30" s="1"/>
  <c r="AG49" i="30"/>
  <c r="AG235" i="30" s="1"/>
  <c r="AG50" i="30"/>
  <c r="AG218" i="30" s="1"/>
  <c r="AG51" i="30"/>
  <c r="AG219" i="30" s="1"/>
  <c r="AG53" i="30"/>
  <c r="AG221" i="30" s="1"/>
  <c r="AG52" i="30"/>
  <c r="AG220" i="30" s="1"/>
  <c r="AG59" i="30"/>
  <c r="AG245" i="30" s="1"/>
  <c r="AG61" i="30"/>
  <c r="AG247" i="30" s="1"/>
  <c r="AG60" i="30"/>
  <c r="AG246" i="30" s="1"/>
  <c r="AG62" i="30"/>
  <c r="AG230" i="30" s="1"/>
  <c r="AG57" i="30"/>
  <c r="AG243" i="30" s="1"/>
  <c r="AG58" i="30"/>
  <c r="AG226" i="30" s="1"/>
  <c r="AG56" i="30"/>
  <c r="AG242" i="30" s="1"/>
  <c r="AG63" i="30"/>
  <c r="AG249" i="30" s="1"/>
  <c r="Y24" i="30"/>
  <c r="Y54" i="30"/>
  <c r="Y222" i="30" s="1"/>
  <c r="Y55" i="30"/>
  <c r="Y241" i="30" s="1"/>
  <c r="Y48" i="30"/>
  <c r="Y49" i="30"/>
  <c r="Y235" i="30" s="1"/>
  <c r="Y50" i="30"/>
  <c r="Y218" i="30" s="1"/>
  <c r="Y51" i="30"/>
  <c r="Y219" i="30" s="1"/>
  <c r="Y52" i="30"/>
  <c r="Y220" i="30" s="1"/>
  <c r="Y53" i="30"/>
  <c r="Y221" i="30" s="1"/>
  <c r="Y59" i="30"/>
  <c r="Y245" i="30" s="1"/>
  <c r="Y60" i="30"/>
  <c r="Y246" i="30" s="1"/>
  <c r="Y61" i="30"/>
  <c r="Y247" i="30" s="1"/>
  <c r="Y62" i="30"/>
  <c r="Y248" i="30" s="1"/>
  <c r="Y63" i="30"/>
  <c r="Y231" i="30" s="1"/>
  <c r="Y56" i="30"/>
  <c r="Y242" i="30" s="1"/>
  <c r="Y57" i="30"/>
  <c r="Y58" i="30"/>
  <c r="Y226" i="30" s="1"/>
  <c r="Q24" i="30"/>
  <c r="Q54" i="30"/>
  <c r="Q240" i="30" s="1"/>
  <c r="Q55" i="30"/>
  <c r="Q223" i="30" s="1"/>
  <c r="Q48" i="30"/>
  <c r="Q49" i="30"/>
  <c r="Q235" i="30" s="1"/>
  <c r="Q50" i="30"/>
  <c r="Q236" i="30" s="1"/>
  <c r="Q51" i="30"/>
  <c r="Q219" i="30" s="1"/>
  <c r="Q53" i="30"/>
  <c r="Q239" i="30" s="1"/>
  <c r="Q52" i="30"/>
  <c r="Q238" i="30" s="1"/>
  <c r="Q59" i="30"/>
  <c r="Q245" i="30" s="1"/>
  <c r="Q60" i="30"/>
  <c r="Q228" i="30" s="1"/>
  <c r="Q61" i="30"/>
  <c r="Q247" i="30" s="1"/>
  <c r="Q62" i="30"/>
  <c r="Q230" i="30" s="1"/>
  <c r="Q58" i="30"/>
  <c r="Q244" i="30" s="1"/>
  <c r="Q57" i="30"/>
  <c r="Q56" i="30"/>
  <c r="Q242" i="30" s="1"/>
  <c r="Q63" i="30"/>
  <c r="Q231" i="30" s="1"/>
  <c r="I24" i="30"/>
  <c r="I54" i="30"/>
  <c r="I240" i="30" s="1"/>
  <c r="I55" i="30"/>
  <c r="I223" i="30" s="1"/>
  <c r="I48" i="30"/>
  <c r="I49" i="30"/>
  <c r="I235" i="30" s="1"/>
  <c r="I50" i="30"/>
  <c r="I218" i="30" s="1"/>
  <c r="I51" i="30"/>
  <c r="I219" i="30" s="1"/>
  <c r="I52" i="30"/>
  <c r="I238" i="30" s="1"/>
  <c r="I53" i="30"/>
  <c r="I239" i="30" s="1"/>
  <c r="I59" i="30"/>
  <c r="I245" i="30" s="1"/>
  <c r="I60" i="30"/>
  <c r="I246" i="30" s="1"/>
  <c r="I61" i="30"/>
  <c r="I247" i="30" s="1"/>
  <c r="I62" i="30"/>
  <c r="I230" i="30" s="1"/>
  <c r="I63" i="30"/>
  <c r="I231" i="30" s="1"/>
  <c r="I56" i="30"/>
  <c r="I242" i="30" s="1"/>
  <c r="I57" i="30"/>
  <c r="I58" i="30"/>
  <c r="I244" i="30" s="1"/>
  <c r="AG20" i="30"/>
  <c r="Y20" i="30"/>
  <c r="Q20" i="30"/>
  <c r="I20" i="30"/>
  <c r="AG19" i="30"/>
  <c r="AG33" i="30"/>
  <c r="AG202" i="30" s="1"/>
  <c r="AG35" i="30"/>
  <c r="AG204" i="30" s="1"/>
  <c r="AG36" i="30"/>
  <c r="AG29" i="30"/>
  <c r="AG162" i="30" s="1"/>
  <c r="AG34" i="30"/>
  <c r="AG185" i="30" s="1"/>
  <c r="AG31" i="30"/>
  <c r="AG182" i="30" s="1"/>
  <c r="AG30" i="30"/>
  <c r="AG163" i="30" s="1"/>
  <c r="AG32" i="30"/>
  <c r="AG201" i="30" s="1"/>
  <c r="AG37" i="30"/>
  <c r="AG38" i="30"/>
  <c r="AG41" i="30"/>
  <c r="AG174" i="30" s="1"/>
  <c r="AG43" i="30"/>
  <c r="AG39" i="30"/>
  <c r="AG208" i="30" s="1"/>
  <c r="AG40" i="30"/>
  <c r="AG42" i="30"/>
  <c r="AG175" i="30" s="1"/>
  <c r="AG44" i="30"/>
  <c r="Y19" i="30"/>
  <c r="Y33" i="30"/>
  <c r="Y184" i="30" s="1"/>
  <c r="Y35" i="30"/>
  <c r="Y204" i="30" s="1"/>
  <c r="Y36" i="30"/>
  <c r="Y29" i="30"/>
  <c r="Y162" i="30" s="1"/>
  <c r="Y30" i="30"/>
  <c r="Y163" i="30" s="1"/>
  <c r="Y31" i="30"/>
  <c r="Y182" i="30" s="1"/>
  <c r="Y34" i="30"/>
  <c r="Y167" i="30" s="1"/>
  <c r="Y32" i="30"/>
  <c r="Y183" i="30" s="1"/>
  <c r="Y38" i="30"/>
  <c r="Y207" i="30" s="1"/>
  <c r="Y39" i="30"/>
  <c r="Y208" i="30" s="1"/>
  <c r="Y43" i="30"/>
  <c r="Y40" i="30"/>
  <c r="Y41" i="30"/>
  <c r="Y42" i="30"/>
  <c r="Y44" i="30"/>
  <c r="Y37" i="30"/>
  <c r="Y188" i="30" s="1"/>
  <c r="Q19" i="30"/>
  <c r="Q33" i="30"/>
  <c r="Q202" i="30" s="1"/>
  <c r="Q35" i="30"/>
  <c r="Q204" i="30" s="1"/>
  <c r="Q36" i="30"/>
  <c r="Q187" i="30" s="1"/>
  <c r="Q29" i="30"/>
  <c r="Q162" i="30" s="1"/>
  <c r="Q34" i="30"/>
  <c r="Q203" i="30" s="1"/>
  <c r="Q30" i="30"/>
  <c r="Q199" i="30" s="1"/>
  <c r="Q32" i="30"/>
  <c r="Q183" i="30" s="1"/>
  <c r="Q31" i="30"/>
  <c r="Q182" i="30" s="1"/>
  <c r="Q37" i="30"/>
  <c r="Q188" i="30" s="1"/>
  <c r="Q38" i="30"/>
  <c r="Q207" i="30" s="1"/>
  <c r="Q43" i="30"/>
  <c r="Q40" i="30"/>
  <c r="Q39" i="30"/>
  <c r="Q208" i="30" s="1"/>
  <c r="Q41" i="30"/>
  <c r="Q44" i="30"/>
  <c r="Q42" i="30"/>
  <c r="I19" i="30"/>
  <c r="I33" i="30"/>
  <c r="I184" i="30" s="1"/>
  <c r="I35" i="30"/>
  <c r="I204" i="30" s="1"/>
  <c r="I36" i="30"/>
  <c r="I187" i="30" s="1"/>
  <c r="I29" i="30"/>
  <c r="I162" i="30" s="1"/>
  <c r="I34" i="30"/>
  <c r="I167" i="30" s="1"/>
  <c r="I30" i="30"/>
  <c r="I199" i="30" s="1"/>
  <c r="I31" i="30"/>
  <c r="I182" i="30" s="1"/>
  <c r="I32" i="30"/>
  <c r="I183" i="30" s="1"/>
  <c r="I37" i="30"/>
  <c r="I188" i="30" s="1"/>
  <c r="I38" i="30"/>
  <c r="I207" i="30" s="1"/>
  <c r="I39" i="30"/>
  <c r="I40" i="30"/>
  <c r="I41" i="30"/>
  <c r="I43" i="30"/>
  <c r="I42" i="30"/>
  <c r="I44" i="30"/>
  <c r="AA223" i="30"/>
  <c r="D248" i="30"/>
  <c r="AF24" i="30"/>
  <c r="AF55" i="30"/>
  <c r="AF223" i="30" s="1"/>
  <c r="AF48" i="30"/>
  <c r="AF49" i="30"/>
  <c r="AF235" i="30" s="1"/>
  <c r="AF50" i="30"/>
  <c r="AF218" i="30" s="1"/>
  <c r="AF51" i="30"/>
  <c r="AF237" i="30" s="1"/>
  <c r="AF52" i="30"/>
  <c r="AF220" i="30" s="1"/>
  <c r="AF54" i="30"/>
  <c r="AF240" i="30" s="1"/>
  <c r="AF53" i="30"/>
  <c r="AF239" i="30" s="1"/>
  <c r="AF63" i="30"/>
  <c r="AF231" i="30" s="1"/>
  <c r="AF56" i="30"/>
  <c r="AF242" i="30" s="1"/>
  <c r="AF57" i="30"/>
  <c r="AF58" i="30"/>
  <c r="AF226" i="30" s="1"/>
  <c r="AF59" i="30"/>
  <c r="AF245" i="30" s="1"/>
  <c r="AF60" i="30"/>
  <c r="AF246" i="30" s="1"/>
  <c r="AF61" i="30"/>
  <c r="AF247" i="30" s="1"/>
  <c r="AF62" i="30"/>
  <c r="AF248" i="30" s="1"/>
  <c r="X24" i="30"/>
  <c r="X55" i="30"/>
  <c r="X223" i="30" s="1"/>
  <c r="X48" i="30"/>
  <c r="X49" i="30"/>
  <c r="X217" i="30" s="1"/>
  <c r="X50" i="30"/>
  <c r="X218" i="30" s="1"/>
  <c r="X51" i="30"/>
  <c r="X219" i="30" s="1"/>
  <c r="X52" i="30"/>
  <c r="X220" i="30" s="1"/>
  <c r="X53" i="30"/>
  <c r="X239" i="30" s="1"/>
  <c r="X54" i="30"/>
  <c r="X222" i="30" s="1"/>
  <c r="X62" i="30"/>
  <c r="X230" i="30" s="1"/>
  <c r="X63" i="30"/>
  <c r="X231" i="30" s="1"/>
  <c r="X56" i="30"/>
  <c r="X242" i="30" s="1"/>
  <c r="X57" i="30"/>
  <c r="X58" i="30"/>
  <c r="X226" i="30" s="1"/>
  <c r="X59" i="30"/>
  <c r="X245" i="30" s="1"/>
  <c r="X61" i="30"/>
  <c r="X247" i="30" s="1"/>
  <c r="X60" i="30"/>
  <c r="X228" i="30" s="1"/>
  <c r="P24" i="30"/>
  <c r="P55" i="30"/>
  <c r="P223" i="30" s="1"/>
  <c r="P48" i="30"/>
  <c r="P49" i="30"/>
  <c r="P217" i="30" s="1"/>
  <c r="P50" i="30"/>
  <c r="P236" i="30" s="1"/>
  <c r="P51" i="30"/>
  <c r="P219" i="30" s="1"/>
  <c r="P52" i="30"/>
  <c r="P238" i="30" s="1"/>
  <c r="P53" i="30"/>
  <c r="P221" i="30" s="1"/>
  <c r="P54" i="30"/>
  <c r="P240" i="30" s="1"/>
  <c r="P62" i="30"/>
  <c r="P230" i="30" s="1"/>
  <c r="P63" i="30"/>
  <c r="P231" i="30" s="1"/>
  <c r="P56" i="30"/>
  <c r="P242" i="30" s="1"/>
  <c r="P57" i="30"/>
  <c r="P58" i="30"/>
  <c r="P244" i="30" s="1"/>
  <c r="P59" i="30"/>
  <c r="P245" i="30" s="1"/>
  <c r="P60" i="30"/>
  <c r="P246" i="30" s="1"/>
  <c r="P61" i="30"/>
  <c r="H24" i="30"/>
  <c r="H55" i="30"/>
  <c r="H241" i="30" s="1"/>
  <c r="H48" i="30"/>
  <c r="H49" i="30"/>
  <c r="H235" i="30" s="1"/>
  <c r="H50" i="30"/>
  <c r="H236" i="30" s="1"/>
  <c r="H51" i="30"/>
  <c r="H219" i="30" s="1"/>
  <c r="H52" i="30"/>
  <c r="H220" i="30" s="1"/>
  <c r="H53" i="30"/>
  <c r="H221" i="30" s="1"/>
  <c r="H54" i="30"/>
  <c r="H240" i="30" s="1"/>
  <c r="H56" i="30"/>
  <c r="H242" i="30" s="1"/>
  <c r="H57" i="30"/>
  <c r="H58" i="30"/>
  <c r="H226" i="30" s="1"/>
  <c r="H59" i="30"/>
  <c r="H245" i="30" s="1"/>
  <c r="H62" i="30"/>
  <c r="H248" i="30" s="1"/>
  <c r="H60" i="30"/>
  <c r="H228" i="30" s="1"/>
  <c r="H61" i="30"/>
  <c r="H247" i="30" s="1"/>
  <c r="H63" i="30"/>
  <c r="H249" i="30" s="1"/>
  <c r="AF20" i="30"/>
  <c r="X20" i="30"/>
  <c r="P20" i="30"/>
  <c r="H20" i="30"/>
  <c r="AF19" i="30"/>
  <c r="AF34" i="30"/>
  <c r="AF185" i="30" s="1"/>
  <c r="AF36" i="30"/>
  <c r="AF187" i="30" s="1"/>
  <c r="AF29" i="30"/>
  <c r="AF162" i="30" s="1"/>
  <c r="AF30" i="30"/>
  <c r="AF163" i="30" s="1"/>
  <c r="AF32" i="30"/>
  <c r="AF183" i="30" s="1"/>
  <c r="AF35" i="30"/>
  <c r="AF168" i="30" s="1"/>
  <c r="AF31" i="30"/>
  <c r="AF182" i="30" s="1"/>
  <c r="AF33" i="30"/>
  <c r="AF184" i="30" s="1"/>
  <c r="AF39" i="30"/>
  <c r="AF208" i="30" s="1"/>
  <c r="AF44" i="30"/>
  <c r="AF40" i="30"/>
  <c r="AF42" i="30"/>
  <c r="AF37" i="30"/>
  <c r="AF188" i="30" s="1"/>
  <c r="AF38" i="30"/>
  <c r="AF207" i="30" s="1"/>
  <c r="AF41" i="30"/>
  <c r="AF43" i="30"/>
  <c r="X19" i="30"/>
  <c r="X34" i="30"/>
  <c r="X167" i="30" s="1"/>
  <c r="X36" i="30"/>
  <c r="X187" i="30" s="1"/>
  <c r="X29" i="30"/>
  <c r="X162" i="30" s="1"/>
  <c r="X30" i="30"/>
  <c r="X181" i="30" s="1"/>
  <c r="X31" i="30"/>
  <c r="X164" i="30" s="1"/>
  <c r="X32" i="30"/>
  <c r="X165" i="30" s="1"/>
  <c r="X33" i="30"/>
  <c r="X202" i="30" s="1"/>
  <c r="X35" i="30"/>
  <c r="X186" i="30" s="1"/>
  <c r="X39" i="30"/>
  <c r="X208" i="30" s="1"/>
  <c r="X44" i="30"/>
  <c r="X40" i="30"/>
  <c r="X41" i="30"/>
  <c r="X43" i="30"/>
  <c r="X37" i="30"/>
  <c r="X188" i="30" s="1"/>
  <c r="X38" i="30"/>
  <c r="X207" i="30" s="1"/>
  <c r="X42" i="30"/>
  <c r="P19" i="30"/>
  <c r="P34" i="30"/>
  <c r="P167" i="30" s="1"/>
  <c r="P36" i="30"/>
  <c r="P187" i="30" s="1"/>
  <c r="P29" i="30"/>
  <c r="P162" i="30" s="1"/>
  <c r="P30" i="30"/>
  <c r="P181" i="30" s="1"/>
  <c r="P33" i="30"/>
  <c r="P202" i="30" s="1"/>
  <c r="P35" i="30"/>
  <c r="P186" i="30" s="1"/>
  <c r="P32" i="30"/>
  <c r="P201" i="30" s="1"/>
  <c r="P31" i="30"/>
  <c r="P164" i="30" s="1"/>
  <c r="P39" i="30"/>
  <c r="P208" i="30" s="1"/>
  <c r="P42" i="30"/>
  <c r="P44" i="30"/>
  <c r="P41" i="30"/>
  <c r="P38" i="30"/>
  <c r="P207" i="30" s="1"/>
  <c r="P40" i="30"/>
  <c r="P43" i="30"/>
  <c r="P37" i="30"/>
  <c r="P188" i="30" s="1"/>
  <c r="H19" i="30"/>
  <c r="H34" i="30"/>
  <c r="H167" i="30" s="1"/>
  <c r="H36" i="30"/>
  <c r="H187" i="30" s="1"/>
  <c r="H29" i="30"/>
  <c r="H162" i="30" s="1"/>
  <c r="H30" i="30"/>
  <c r="H181" i="30" s="1"/>
  <c r="H31" i="30"/>
  <c r="H164" i="30" s="1"/>
  <c r="H35" i="30"/>
  <c r="H186" i="30" s="1"/>
  <c r="H32" i="30"/>
  <c r="H183" i="30" s="1"/>
  <c r="H33" i="30"/>
  <c r="H202" i="30" s="1"/>
  <c r="H39" i="30"/>
  <c r="H40" i="30"/>
  <c r="H41" i="30"/>
  <c r="H44" i="30"/>
  <c r="H43" i="30"/>
  <c r="H42" i="30"/>
  <c r="H37" i="30"/>
  <c r="H188" i="30" s="1"/>
  <c r="H38" i="30"/>
  <c r="H207" i="30" s="1"/>
  <c r="M222" i="30"/>
  <c r="M230" i="30"/>
  <c r="M240" i="30"/>
  <c r="AG244" i="30"/>
  <c r="AB249" i="30"/>
  <c r="AE24" i="30"/>
  <c r="AE48" i="30"/>
  <c r="AE49" i="30"/>
  <c r="AE217" i="30" s="1"/>
  <c r="AE50" i="30"/>
  <c r="AE218" i="30" s="1"/>
  <c r="AE51" i="30"/>
  <c r="AE237" i="30" s="1"/>
  <c r="AE52" i="30"/>
  <c r="AE220" i="30" s="1"/>
  <c r="AE53" i="30"/>
  <c r="AE221" i="30" s="1"/>
  <c r="AE55" i="30"/>
  <c r="AE223" i="30" s="1"/>
  <c r="AE54" i="30"/>
  <c r="AE222" i="30" s="1"/>
  <c r="AE61" i="30"/>
  <c r="AE63" i="30"/>
  <c r="AE249" i="30" s="1"/>
  <c r="AE62" i="30"/>
  <c r="AE230" i="30" s="1"/>
  <c r="AE59" i="30"/>
  <c r="AE245" i="30" s="1"/>
  <c r="AE56" i="30"/>
  <c r="AE242" i="30" s="1"/>
  <c r="AE57" i="30"/>
  <c r="AE58" i="30"/>
  <c r="AE244" i="30" s="1"/>
  <c r="AE60" i="30"/>
  <c r="AE228" i="30" s="1"/>
  <c r="W24" i="30"/>
  <c r="W48" i="30"/>
  <c r="W49" i="30"/>
  <c r="W217" i="30" s="1"/>
  <c r="W50" i="30"/>
  <c r="W236" i="30" s="1"/>
  <c r="W51" i="30"/>
  <c r="W237" i="30" s="1"/>
  <c r="W52" i="30"/>
  <c r="W238" i="30" s="1"/>
  <c r="W53" i="30"/>
  <c r="W221" i="30" s="1"/>
  <c r="W54" i="30"/>
  <c r="W222" i="30" s="1"/>
  <c r="W55" i="30"/>
  <c r="W223" i="30" s="1"/>
  <c r="W58" i="30"/>
  <c r="W226" i="30" s="1"/>
  <c r="W59" i="30"/>
  <c r="W245" i="30" s="1"/>
  <c r="W60" i="30"/>
  <c r="W228" i="30" s="1"/>
  <c r="W61" i="30"/>
  <c r="W247" i="30" s="1"/>
  <c r="W62" i="30"/>
  <c r="W248" i="30" s="1"/>
  <c r="W63" i="30"/>
  <c r="W249" i="30" s="1"/>
  <c r="W56" i="30"/>
  <c r="W242" i="30" s="1"/>
  <c r="W57" i="30"/>
  <c r="O24" i="30"/>
  <c r="O48" i="30"/>
  <c r="O49" i="30"/>
  <c r="O217" i="30" s="1"/>
  <c r="O50" i="30"/>
  <c r="O218" i="30" s="1"/>
  <c r="O51" i="30"/>
  <c r="O237" i="30" s="1"/>
  <c r="O52" i="30"/>
  <c r="O238" i="30" s="1"/>
  <c r="O53" i="30"/>
  <c r="O221" i="30" s="1"/>
  <c r="O55" i="30"/>
  <c r="O241" i="30" s="1"/>
  <c r="O54" i="30"/>
  <c r="O222" i="30" s="1"/>
  <c r="O62" i="30"/>
  <c r="O230" i="30" s="1"/>
  <c r="O56" i="30"/>
  <c r="O242" i="30" s="1"/>
  <c r="O57" i="30"/>
  <c r="O58" i="30"/>
  <c r="O244" i="30" s="1"/>
  <c r="O59" i="30"/>
  <c r="O245" i="30" s="1"/>
  <c r="O60" i="30"/>
  <c r="O228" i="30" s="1"/>
  <c r="O61" i="30"/>
  <c r="O63" i="30"/>
  <c r="O231" i="30" s="1"/>
  <c r="G24" i="30"/>
  <c r="G48" i="30"/>
  <c r="G49" i="30"/>
  <c r="G235" i="30" s="1"/>
  <c r="G50" i="30"/>
  <c r="G218" i="30" s="1"/>
  <c r="G51" i="30"/>
  <c r="G219" i="30" s="1"/>
  <c r="G52" i="30"/>
  <c r="G238" i="30" s="1"/>
  <c r="G53" i="30"/>
  <c r="G239" i="30" s="1"/>
  <c r="G54" i="30"/>
  <c r="G222" i="30" s="1"/>
  <c r="G55" i="30"/>
  <c r="G223" i="30" s="1"/>
  <c r="G56" i="30"/>
  <c r="G242" i="30" s="1"/>
  <c r="G57" i="30"/>
  <c r="G58" i="30"/>
  <c r="G244" i="30" s="1"/>
  <c r="G59" i="30"/>
  <c r="G245" i="30" s="1"/>
  <c r="G60" i="30"/>
  <c r="G228" i="30" s="1"/>
  <c r="G61" i="30"/>
  <c r="G62" i="30"/>
  <c r="G230" i="30" s="1"/>
  <c r="G63" i="30"/>
  <c r="G249" i="30" s="1"/>
  <c r="AE20" i="30"/>
  <c r="W20" i="30"/>
  <c r="O20" i="30"/>
  <c r="G20" i="30"/>
  <c r="AE19" i="30"/>
  <c r="AE35" i="30"/>
  <c r="AE186" i="30" s="1"/>
  <c r="AE29" i="30"/>
  <c r="AE162" i="30" s="1"/>
  <c r="AE30" i="30"/>
  <c r="AE181" i="30" s="1"/>
  <c r="AE31" i="30"/>
  <c r="AE164" i="30" s="1"/>
  <c r="AE36" i="30"/>
  <c r="AE187" i="30" s="1"/>
  <c r="AE32" i="30"/>
  <c r="AE201" i="30" s="1"/>
  <c r="AE33" i="30"/>
  <c r="AE202" i="30" s="1"/>
  <c r="AE34" i="30"/>
  <c r="AE167" i="30" s="1"/>
  <c r="AE37" i="30"/>
  <c r="AE188" i="30" s="1"/>
  <c r="AE41" i="30"/>
  <c r="AE42" i="30"/>
  <c r="AE44" i="30"/>
  <c r="AE43" i="30"/>
  <c r="AE39" i="30"/>
  <c r="AE208" i="30" s="1"/>
  <c r="AE38" i="30"/>
  <c r="AE207" i="30" s="1"/>
  <c r="AE40" i="30"/>
  <c r="W19" i="30"/>
  <c r="W35" i="30"/>
  <c r="W204" i="30" s="1"/>
  <c r="W29" i="30"/>
  <c r="W162" i="30" s="1"/>
  <c r="W30" i="30"/>
  <c r="W199" i="30" s="1"/>
  <c r="W31" i="30"/>
  <c r="W182" i="30" s="1"/>
  <c r="W32" i="30"/>
  <c r="W183" i="30" s="1"/>
  <c r="W33" i="30"/>
  <c r="W202" i="30" s="1"/>
  <c r="W36" i="30"/>
  <c r="W187" i="30" s="1"/>
  <c r="W34" i="30"/>
  <c r="W167" i="30" s="1"/>
  <c r="W41" i="30"/>
  <c r="W42" i="30"/>
  <c r="W43" i="30"/>
  <c r="W44" i="30"/>
  <c r="W38" i="30"/>
  <c r="W207" i="30" s="1"/>
  <c r="W39" i="30"/>
  <c r="W208" i="30" s="1"/>
  <c r="W40" i="30"/>
  <c r="W37" i="30"/>
  <c r="W188" i="30" s="1"/>
  <c r="O19" i="30"/>
  <c r="O35" i="30"/>
  <c r="O204" i="30" s="1"/>
  <c r="O29" i="30"/>
  <c r="O162" i="30" s="1"/>
  <c r="O30" i="30"/>
  <c r="O199" i="30" s="1"/>
  <c r="O31" i="30"/>
  <c r="O164" i="30" s="1"/>
  <c r="O36" i="30"/>
  <c r="O187" i="30" s="1"/>
  <c r="O34" i="30"/>
  <c r="O185" i="30" s="1"/>
  <c r="O33" i="30"/>
  <c r="O202" i="30" s="1"/>
  <c r="O32" i="30"/>
  <c r="O183" i="30" s="1"/>
  <c r="O41" i="30"/>
  <c r="O43" i="30"/>
  <c r="O37" i="30"/>
  <c r="O188" i="30" s="1"/>
  <c r="O44" i="30"/>
  <c r="O42" i="30"/>
  <c r="O40" i="30"/>
  <c r="O38" i="30"/>
  <c r="O207" i="30" s="1"/>
  <c r="O39" i="30"/>
  <c r="O208" i="30" s="1"/>
  <c r="G19" i="30"/>
  <c r="G35" i="30"/>
  <c r="G168" i="30" s="1"/>
  <c r="G29" i="30"/>
  <c r="G162" i="30" s="1"/>
  <c r="G30" i="30"/>
  <c r="G181" i="30" s="1"/>
  <c r="G31" i="30"/>
  <c r="G164" i="30" s="1"/>
  <c r="G36" i="30"/>
  <c r="G187" i="30" s="1"/>
  <c r="G32" i="30"/>
  <c r="G165" i="30" s="1"/>
  <c r="G33" i="30"/>
  <c r="G184" i="30" s="1"/>
  <c r="G34" i="30"/>
  <c r="G167" i="30" s="1"/>
  <c r="G41" i="30"/>
  <c r="G42" i="30"/>
  <c r="G43" i="30"/>
  <c r="G44" i="30"/>
  <c r="G38" i="30"/>
  <c r="G207" i="30" s="1"/>
  <c r="G39" i="30"/>
  <c r="G40" i="30"/>
  <c r="G37" i="30"/>
  <c r="G188" i="30" s="1"/>
  <c r="U241" i="30"/>
  <c r="J244" i="30"/>
  <c r="Z244" i="30"/>
  <c r="G247" i="30"/>
  <c r="O247" i="30"/>
  <c r="AE247" i="30"/>
  <c r="AC249" i="30"/>
  <c r="AD24" i="30"/>
  <c r="AD49" i="30"/>
  <c r="AD217" i="30" s="1"/>
  <c r="AD50" i="30"/>
  <c r="AD218" i="30" s="1"/>
  <c r="AD51" i="30"/>
  <c r="AD219" i="30" s="1"/>
  <c r="AD52" i="30"/>
  <c r="AD220" i="30" s="1"/>
  <c r="AD48" i="30"/>
  <c r="AD53" i="30"/>
  <c r="AD221" i="30" s="1"/>
  <c r="AD54" i="30"/>
  <c r="AD222" i="30" s="1"/>
  <c r="AD55" i="30"/>
  <c r="AD241" i="30" s="1"/>
  <c r="AD57" i="30"/>
  <c r="AD58" i="30"/>
  <c r="AD226" i="30" s="1"/>
  <c r="AD59" i="30"/>
  <c r="AD245" i="30" s="1"/>
  <c r="AD60" i="30"/>
  <c r="AD246" i="30" s="1"/>
  <c r="AD56" i="30"/>
  <c r="AD242" i="30" s="1"/>
  <c r="AD61" i="30"/>
  <c r="AD247" i="30" s="1"/>
  <c r="AD62" i="30"/>
  <c r="AD230" i="30" s="1"/>
  <c r="AD63" i="30"/>
  <c r="AD231" i="30" s="1"/>
  <c r="V24" i="30"/>
  <c r="V49" i="30"/>
  <c r="V235" i="30" s="1"/>
  <c r="V50" i="30"/>
  <c r="V236" i="30" s="1"/>
  <c r="V51" i="30"/>
  <c r="V237" i="30" s="1"/>
  <c r="V52" i="30"/>
  <c r="V220" i="30" s="1"/>
  <c r="V54" i="30"/>
  <c r="V222" i="30" s="1"/>
  <c r="V55" i="30"/>
  <c r="V241" i="30" s="1"/>
  <c r="V48" i="30"/>
  <c r="V53" i="30"/>
  <c r="V221" i="30" s="1"/>
  <c r="V57" i="30"/>
  <c r="V58" i="30"/>
  <c r="V226" i="30" s="1"/>
  <c r="V59" i="30"/>
  <c r="V245" i="30" s="1"/>
  <c r="V63" i="30"/>
  <c r="V249" i="30" s="1"/>
  <c r="V60" i="30"/>
  <c r="V246" i="30" s="1"/>
  <c r="V61" i="30"/>
  <c r="V247" i="30" s="1"/>
  <c r="V62" i="30"/>
  <c r="V230" i="30" s="1"/>
  <c r="V56" i="30"/>
  <c r="V242" i="30" s="1"/>
  <c r="N24" i="30"/>
  <c r="N49" i="30"/>
  <c r="N217" i="30" s="1"/>
  <c r="N50" i="30"/>
  <c r="N236" i="30" s="1"/>
  <c r="N51" i="30"/>
  <c r="N237" i="30" s="1"/>
  <c r="N52" i="30"/>
  <c r="N238" i="30" s="1"/>
  <c r="N48" i="30"/>
  <c r="N53" i="30"/>
  <c r="N239" i="30" s="1"/>
  <c r="N54" i="30"/>
  <c r="N240" i="30" s="1"/>
  <c r="N55" i="30"/>
  <c r="N241" i="30" s="1"/>
  <c r="N57" i="30"/>
  <c r="N58" i="30"/>
  <c r="N244" i="30" s="1"/>
  <c r="N59" i="30"/>
  <c r="N245" i="30" s="1"/>
  <c r="N60" i="30"/>
  <c r="N246" i="30" s="1"/>
  <c r="N56" i="30"/>
  <c r="N242" i="30" s="1"/>
  <c r="N61" i="30"/>
  <c r="N247" i="30" s="1"/>
  <c r="N62" i="30"/>
  <c r="N248" i="30" s="1"/>
  <c r="N63" i="30"/>
  <c r="N249" i="30" s="1"/>
  <c r="F24" i="30"/>
  <c r="F49" i="30"/>
  <c r="F235" i="30" s="1"/>
  <c r="F50" i="30"/>
  <c r="F218" i="30" s="1"/>
  <c r="F51" i="30"/>
  <c r="F237" i="30" s="1"/>
  <c r="F52" i="30"/>
  <c r="F220" i="30" s="1"/>
  <c r="F54" i="30"/>
  <c r="F240" i="30" s="1"/>
  <c r="F55" i="30"/>
  <c r="F223" i="30" s="1"/>
  <c r="F53" i="30"/>
  <c r="F221" i="30" s="1"/>
  <c r="F48" i="30"/>
  <c r="F57" i="30"/>
  <c r="F58" i="30"/>
  <c r="F244" i="30" s="1"/>
  <c r="F59" i="30"/>
  <c r="F245" i="30" s="1"/>
  <c r="F60" i="30"/>
  <c r="F228" i="30" s="1"/>
  <c r="F61" i="30"/>
  <c r="F247" i="30" s="1"/>
  <c r="F63" i="30"/>
  <c r="F231" i="30" s="1"/>
  <c r="F62" i="30"/>
  <c r="F230" i="30" s="1"/>
  <c r="F56" i="30"/>
  <c r="F242" i="30" s="1"/>
  <c r="AD20" i="30"/>
  <c r="V20" i="30"/>
  <c r="N20" i="30"/>
  <c r="F20" i="30"/>
  <c r="AD19" i="30"/>
  <c r="AD36" i="30"/>
  <c r="AD187" i="30" s="1"/>
  <c r="AD30" i="30"/>
  <c r="AD181" i="30" s="1"/>
  <c r="AD31" i="30"/>
  <c r="AD182" i="30" s="1"/>
  <c r="AD32" i="30"/>
  <c r="AD165" i="30" s="1"/>
  <c r="AD35" i="30"/>
  <c r="AD204" i="30" s="1"/>
  <c r="AD29" i="30"/>
  <c r="AD162" i="30" s="1"/>
  <c r="AD33" i="30"/>
  <c r="AD184" i="30" s="1"/>
  <c r="AD34" i="30"/>
  <c r="AD203" i="30" s="1"/>
  <c r="AD43" i="30"/>
  <c r="AD37" i="30"/>
  <c r="AD188" i="30" s="1"/>
  <c r="AD39" i="30"/>
  <c r="AD208" i="30" s="1"/>
  <c r="AD40" i="30"/>
  <c r="AD41" i="30"/>
  <c r="AD38" i="30"/>
  <c r="AD207" i="30" s="1"/>
  <c r="AD42" i="30"/>
  <c r="AD44" i="30"/>
  <c r="V19" i="30"/>
  <c r="V36" i="30"/>
  <c r="V187" i="30" s="1"/>
  <c r="V30" i="30"/>
  <c r="V163" i="30" s="1"/>
  <c r="V31" i="30"/>
  <c r="V200" i="30" s="1"/>
  <c r="V32" i="30"/>
  <c r="V165" i="30" s="1"/>
  <c r="V29" i="30"/>
  <c r="V162" i="30" s="1"/>
  <c r="V33" i="30"/>
  <c r="V202" i="30" s="1"/>
  <c r="V34" i="30"/>
  <c r="V203" i="30" s="1"/>
  <c r="V35" i="30"/>
  <c r="V186" i="30" s="1"/>
  <c r="V37" i="30"/>
  <c r="V188" i="30" s="1"/>
  <c r="V39" i="30"/>
  <c r="V208" i="30" s="1"/>
  <c r="V40" i="30"/>
  <c r="V41" i="30"/>
  <c r="V38" i="30"/>
  <c r="V207" i="30" s="1"/>
  <c r="V42" i="30"/>
  <c r="V43" i="30"/>
  <c r="V44" i="30"/>
  <c r="N19" i="30"/>
  <c r="N36" i="30"/>
  <c r="N187" i="30" s="1"/>
  <c r="N30" i="30"/>
  <c r="N181" i="30" s="1"/>
  <c r="N31" i="30"/>
  <c r="N182" i="30" s="1"/>
  <c r="N32" i="30"/>
  <c r="N183" i="30" s="1"/>
  <c r="N34" i="30"/>
  <c r="N167" i="30" s="1"/>
  <c r="N29" i="30"/>
  <c r="N162" i="30" s="1"/>
  <c r="N35" i="30"/>
  <c r="N204" i="30" s="1"/>
  <c r="N33" i="30"/>
  <c r="N184" i="30" s="1"/>
  <c r="N44" i="30"/>
  <c r="N37" i="30"/>
  <c r="N188" i="30" s="1"/>
  <c r="N39" i="30"/>
  <c r="N208" i="30" s="1"/>
  <c r="N40" i="30"/>
  <c r="N41" i="30"/>
  <c r="N43" i="30"/>
  <c r="N42" i="30"/>
  <c r="N38" i="30"/>
  <c r="N207" i="30" s="1"/>
  <c r="F19" i="30"/>
  <c r="F36" i="30"/>
  <c r="F187" i="30" s="1"/>
  <c r="F30" i="30"/>
  <c r="F199" i="30" s="1"/>
  <c r="F31" i="30"/>
  <c r="F164" i="30" s="1"/>
  <c r="F32" i="30"/>
  <c r="F183" i="30" s="1"/>
  <c r="F29" i="30"/>
  <c r="F162" i="30" s="1"/>
  <c r="F33" i="30"/>
  <c r="F202" i="30" s="1"/>
  <c r="F34" i="30"/>
  <c r="F185" i="30" s="1"/>
  <c r="F35" i="30"/>
  <c r="F168" i="30" s="1"/>
  <c r="F39" i="30"/>
  <c r="F40" i="30"/>
  <c r="F41" i="30"/>
  <c r="F38" i="30"/>
  <c r="F207" i="30" s="1"/>
  <c r="F42" i="30"/>
  <c r="F44" i="30"/>
  <c r="F43" i="30"/>
  <c r="F37" i="30"/>
  <c r="F188" i="30" s="1"/>
  <c r="B215" i="30"/>
  <c r="B216" i="30"/>
  <c r="S244" i="30"/>
  <c r="P247" i="30"/>
  <c r="F249" i="30"/>
  <c r="C187" i="30"/>
  <c r="A182" i="30"/>
  <c r="I201" i="30"/>
  <c r="A140" i="30"/>
  <c r="A233" i="30" s="1"/>
  <c r="M167" i="30"/>
  <c r="U167" i="30"/>
  <c r="D168" i="30"/>
  <c r="M185" i="30"/>
  <c r="U185" i="30"/>
  <c r="AA167" i="30"/>
  <c r="D167" i="30"/>
  <c r="A162" i="30"/>
  <c r="A169" i="30"/>
  <c r="A168" i="30"/>
  <c r="A167" i="30"/>
  <c r="A165" i="30"/>
  <c r="B186" i="30"/>
  <c r="I165" i="30"/>
  <c r="A122" i="30"/>
  <c r="A215" i="30" s="1"/>
  <c r="T165" i="30"/>
  <c r="T183" i="30"/>
  <c r="S184" i="30"/>
  <c r="U162" i="30"/>
  <c r="K164" i="30"/>
  <c r="K182" i="30"/>
  <c r="Q184" i="30"/>
  <c r="K165" i="30"/>
  <c r="Y186" i="30"/>
  <c r="T201" i="30"/>
  <c r="S202" i="30"/>
  <c r="AA185" i="30"/>
  <c r="AA203" i="30"/>
  <c r="D185" i="30"/>
  <c r="M203" i="30"/>
  <c r="U203" i="30"/>
  <c r="K199" i="30"/>
  <c r="K200" i="30"/>
  <c r="AG189" i="30" l="1"/>
  <c r="AG207" i="30"/>
  <c r="AG171" i="30"/>
  <c r="S164" i="30"/>
  <c r="C201" i="30"/>
  <c r="B228" i="30"/>
  <c r="AG216" i="30"/>
  <c r="AA202" i="30"/>
  <c r="AB201" i="30"/>
  <c r="B203" i="30"/>
  <c r="AG225" i="30"/>
  <c r="AB165" i="30"/>
  <c r="AG188" i="30"/>
  <c r="AG206" i="30"/>
  <c r="AG170" i="30"/>
  <c r="B239" i="30"/>
  <c r="B199" i="30"/>
  <c r="S182" i="30"/>
  <c r="B181" i="30"/>
  <c r="AG229" i="30"/>
  <c r="AG198" i="30"/>
  <c r="B200" i="30"/>
  <c r="B184" i="30"/>
  <c r="AG209" i="30"/>
  <c r="AG191" i="30"/>
  <c r="AG173" i="30"/>
  <c r="C172" i="30"/>
  <c r="C190" i="30"/>
  <c r="B241" i="30"/>
  <c r="AG227" i="30"/>
  <c r="AG224" i="30"/>
  <c r="G217" i="30"/>
  <c r="P183" i="30"/>
  <c r="W230" i="30"/>
  <c r="X168" i="30"/>
  <c r="AF167" i="30"/>
  <c r="X204" i="30"/>
  <c r="H168" i="30"/>
  <c r="AF203" i="30"/>
  <c r="P165" i="30"/>
  <c r="P239" i="30"/>
  <c r="H204" i="30"/>
  <c r="S186" i="30"/>
  <c r="K167" i="30"/>
  <c r="H238" i="30"/>
  <c r="O182" i="30"/>
  <c r="P228" i="30"/>
  <c r="AB164" i="30"/>
  <c r="H246" i="30"/>
  <c r="U239" i="30"/>
  <c r="W201" i="30"/>
  <c r="AE183" i="30"/>
  <c r="AE165" i="30"/>
  <c r="G199" i="30"/>
  <c r="O200" i="30"/>
  <c r="W165" i="30"/>
  <c r="AC201" i="30"/>
  <c r="AA164" i="30"/>
  <c r="AC165" i="30"/>
  <c r="AB237" i="30"/>
  <c r="AB248" i="30"/>
  <c r="Y199" i="30"/>
  <c r="U199" i="30"/>
  <c r="AB182" i="30"/>
  <c r="L185" i="30"/>
  <c r="K185" i="30"/>
  <c r="S204" i="30"/>
  <c r="L203" i="30"/>
  <c r="AF199" i="30"/>
  <c r="AC186" i="30"/>
  <c r="AB235" i="30"/>
  <c r="T246" i="30"/>
  <c r="E221" i="30"/>
  <c r="M237" i="30"/>
  <c r="C222" i="30"/>
  <c r="Z222" i="30"/>
  <c r="G204" i="30"/>
  <c r="N165" i="30"/>
  <c r="R237" i="30"/>
  <c r="M201" i="30"/>
  <c r="J219" i="30"/>
  <c r="AC236" i="30"/>
  <c r="Y181" i="30"/>
  <c r="AA228" i="30"/>
  <c r="M165" i="30"/>
  <c r="Y236" i="30"/>
  <c r="C202" i="30"/>
  <c r="T163" i="30"/>
  <c r="M163" i="30"/>
  <c r="J183" i="30"/>
  <c r="G163" i="30"/>
  <c r="AE204" i="30"/>
  <c r="M181" i="30"/>
  <c r="R164" i="30"/>
  <c r="AE239" i="30"/>
  <c r="S163" i="30"/>
  <c r="AC184" i="30"/>
  <c r="G186" i="30"/>
  <c r="AD163" i="30"/>
  <c r="Z230" i="30"/>
  <c r="AD199" i="30"/>
  <c r="AE184" i="30"/>
  <c r="J246" i="30"/>
  <c r="K168" i="30"/>
  <c r="AG165" i="30"/>
  <c r="Q163" i="30"/>
  <c r="X246" i="30"/>
  <c r="Q181" i="30"/>
  <c r="L163" i="30"/>
  <c r="J167" i="30"/>
  <c r="U165" i="30"/>
  <c r="D186" i="30"/>
  <c r="K246" i="30"/>
  <c r="L181" i="30"/>
  <c r="K226" i="30"/>
  <c r="Z236" i="30"/>
  <c r="D223" i="30"/>
  <c r="T199" i="30"/>
  <c r="E184" i="30"/>
  <c r="J203" i="30"/>
  <c r="R185" i="30"/>
  <c r="U222" i="30"/>
  <c r="T248" i="30"/>
  <c r="M235" i="30"/>
  <c r="U181" i="30"/>
  <c r="K218" i="30"/>
  <c r="AC239" i="30"/>
  <c r="T221" i="30"/>
  <c r="Z235" i="30"/>
  <c r="Q185" i="30"/>
  <c r="G201" i="30"/>
  <c r="E164" i="30"/>
  <c r="Y200" i="30"/>
  <c r="J164" i="30"/>
  <c r="O184" i="30"/>
  <c r="V182" i="30"/>
  <c r="W203" i="30"/>
  <c r="Q217" i="30"/>
  <c r="L220" i="30"/>
  <c r="T237" i="30"/>
  <c r="R186" i="30"/>
  <c r="AC163" i="30"/>
  <c r="Z201" i="30"/>
  <c r="W185" i="30"/>
  <c r="T231" i="30"/>
  <c r="AA182" i="30"/>
  <c r="AC181" i="30"/>
  <c r="J201" i="30"/>
  <c r="N163" i="30"/>
  <c r="J182" i="30"/>
  <c r="Y164" i="30"/>
  <c r="R168" i="30"/>
  <c r="AA236" i="30"/>
  <c r="AA235" i="30"/>
  <c r="G221" i="30"/>
  <c r="AC230" i="30"/>
  <c r="E200" i="30"/>
  <c r="AE168" i="30"/>
  <c r="K181" i="30"/>
  <c r="K235" i="30"/>
  <c r="R203" i="30"/>
  <c r="AC168" i="30"/>
  <c r="AG200" i="30"/>
  <c r="AF186" i="30"/>
  <c r="B201" i="30"/>
  <c r="C167" i="30"/>
  <c r="X182" i="30"/>
  <c r="AG203" i="30"/>
  <c r="C204" i="30"/>
  <c r="C186" i="30"/>
  <c r="AG167" i="30"/>
  <c r="I186" i="30"/>
  <c r="I168" i="30"/>
  <c r="M186" i="30"/>
  <c r="M204" i="30"/>
  <c r="I228" i="30"/>
  <c r="AF238" i="30"/>
  <c r="X237" i="30"/>
  <c r="O186" i="30"/>
  <c r="Z168" i="30"/>
  <c r="W163" i="30"/>
  <c r="AF228" i="30"/>
  <c r="M223" i="30"/>
  <c r="AG236" i="30"/>
  <c r="J217" i="30"/>
  <c r="N201" i="30"/>
  <c r="N223" i="30"/>
  <c r="K241" i="30"/>
  <c r="AC238" i="30"/>
  <c r="N186" i="30"/>
  <c r="U204" i="30"/>
  <c r="AE203" i="30"/>
  <c r="P203" i="30"/>
  <c r="T218" i="30"/>
  <c r="D237" i="30"/>
  <c r="AB199" i="30"/>
  <c r="AF204" i="30"/>
  <c r="P199" i="30"/>
  <c r="B164" i="30"/>
  <c r="X200" i="30"/>
  <c r="F182" i="30"/>
  <c r="R226" i="30"/>
  <c r="Y217" i="30"/>
  <c r="AE211" i="30"/>
  <c r="AE193" i="30"/>
  <c r="Y210" i="30"/>
  <c r="Y192" i="30"/>
  <c r="D192" i="30"/>
  <c r="D210" i="30"/>
  <c r="K211" i="30"/>
  <c r="K193" i="30"/>
  <c r="B183" i="30"/>
  <c r="H217" i="30"/>
  <c r="C246" i="30"/>
  <c r="O210" i="30"/>
  <c r="O192" i="30"/>
  <c r="G203" i="30"/>
  <c r="F210" i="30"/>
  <c r="F192" i="30"/>
  <c r="W192" i="30"/>
  <c r="W210" i="30"/>
  <c r="AE210" i="30"/>
  <c r="AE192" i="30"/>
  <c r="H210" i="30"/>
  <c r="H192" i="30"/>
  <c r="P192" i="30"/>
  <c r="P210" i="30"/>
  <c r="D172" i="30"/>
  <c r="D190" i="30"/>
  <c r="E211" i="30"/>
  <c r="E193" i="30"/>
  <c r="R193" i="30"/>
  <c r="R211" i="30"/>
  <c r="S211" i="30"/>
  <c r="S193" i="30"/>
  <c r="AA193" i="30"/>
  <c r="AA211" i="30"/>
  <c r="M211" i="30"/>
  <c r="M193" i="30"/>
  <c r="C241" i="30"/>
  <c r="C203" i="30"/>
  <c r="W211" i="30"/>
  <c r="W193" i="30"/>
  <c r="V192" i="30"/>
  <c r="V210" i="30"/>
  <c r="AD192" i="30"/>
  <c r="AD210" i="30"/>
  <c r="X192" i="30"/>
  <c r="X210" i="30"/>
  <c r="R222" i="30"/>
  <c r="E210" i="30"/>
  <c r="E192" i="30"/>
  <c r="C210" i="30"/>
  <c r="C192" i="30"/>
  <c r="K210" i="30"/>
  <c r="K192" i="30"/>
  <c r="M210" i="30"/>
  <c r="M192" i="30"/>
  <c r="AD211" i="30"/>
  <c r="AD193" i="30"/>
  <c r="AF192" i="30"/>
  <c r="AF210" i="30"/>
  <c r="O168" i="30"/>
  <c r="V168" i="30"/>
  <c r="N185" i="30"/>
  <c r="V184" i="30"/>
  <c r="N168" i="30"/>
  <c r="F184" i="30"/>
  <c r="P193" i="30"/>
  <c r="P211" i="30"/>
  <c r="AF193" i="30"/>
  <c r="AF211" i="30"/>
  <c r="AG210" i="30"/>
  <c r="AG192" i="30"/>
  <c r="Z211" i="30"/>
  <c r="Z193" i="30"/>
  <c r="J210" i="30"/>
  <c r="J192" i="30"/>
  <c r="B212" i="30"/>
  <c r="B194" i="30"/>
  <c r="U211" i="30"/>
  <c r="U193" i="30"/>
  <c r="L193" i="30"/>
  <c r="L211" i="30"/>
  <c r="C212" i="30"/>
  <c r="C194" i="30"/>
  <c r="D246" i="30"/>
  <c r="D200" i="30"/>
  <c r="V193" i="30"/>
  <c r="V211" i="30"/>
  <c r="AE163" i="30"/>
  <c r="O248" i="30"/>
  <c r="O211" i="30"/>
  <c r="O193" i="30"/>
  <c r="I193" i="30"/>
  <c r="I211" i="30"/>
  <c r="Q193" i="30"/>
  <c r="Q211" i="30"/>
  <c r="AC211" i="30"/>
  <c r="AC193" i="30"/>
  <c r="B195" i="30"/>
  <c r="B213" i="30"/>
  <c r="U210" i="30"/>
  <c r="U192" i="30"/>
  <c r="L192" i="30"/>
  <c r="L210" i="30"/>
  <c r="AB211" i="30"/>
  <c r="AB193" i="30"/>
  <c r="C211" i="30"/>
  <c r="C193" i="30"/>
  <c r="C199" i="30"/>
  <c r="I217" i="30"/>
  <c r="C239" i="30"/>
  <c r="D181" i="30"/>
  <c r="N192" i="30"/>
  <c r="N210" i="30"/>
  <c r="AE199" i="30"/>
  <c r="V204" i="30"/>
  <c r="J193" i="30"/>
  <c r="J211" i="30"/>
  <c r="AC210" i="30"/>
  <c r="AC192" i="30"/>
  <c r="R210" i="30"/>
  <c r="R192" i="30"/>
  <c r="B210" i="30"/>
  <c r="B192" i="30"/>
  <c r="AB210" i="30"/>
  <c r="AB192" i="30"/>
  <c r="C200" i="30"/>
  <c r="N193" i="30"/>
  <c r="N211" i="30"/>
  <c r="H193" i="30"/>
  <c r="H211" i="30"/>
  <c r="X193" i="30"/>
  <c r="X211" i="30"/>
  <c r="I192" i="30"/>
  <c r="I210" i="30"/>
  <c r="Q192" i="30"/>
  <c r="Q210" i="30"/>
  <c r="T193" i="30"/>
  <c r="T211" i="30"/>
  <c r="B193" i="30"/>
  <c r="B211" i="30"/>
  <c r="C213" i="30"/>
  <c r="C195" i="30"/>
  <c r="S192" i="30"/>
  <c r="S210" i="30"/>
  <c r="AA192" i="30"/>
  <c r="AA210" i="30"/>
  <c r="B204" i="30"/>
  <c r="D199" i="30"/>
  <c r="G211" i="30"/>
  <c r="G193" i="30"/>
  <c r="P184" i="30"/>
  <c r="F193" i="30"/>
  <c r="F211" i="30"/>
  <c r="G210" i="30"/>
  <c r="G192" i="30"/>
  <c r="Y193" i="30"/>
  <c r="Y211" i="30"/>
  <c r="AG193" i="30"/>
  <c r="AG211" i="30"/>
  <c r="Z210" i="30"/>
  <c r="Z192" i="30"/>
  <c r="D193" i="30"/>
  <c r="D211" i="30"/>
  <c r="AB221" i="30"/>
  <c r="T210" i="30"/>
  <c r="T192" i="30"/>
  <c r="D239" i="30"/>
  <c r="C181" i="30"/>
  <c r="P200" i="30"/>
  <c r="L202" i="30"/>
  <c r="Q220" i="30"/>
  <c r="L239" i="30"/>
  <c r="Q200" i="30"/>
  <c r="I164" i="30"/>
  <c r="E165" i="30"/>
  <c r="T168" i="30"/>
  <c r="T226" i="30"/>
  <c r="AA186" i="30"/>
  <c r="E223" i="30"/>
  <c r="AC228" i="30"/>
  <c r="T204" i="30"/>
  <c r="AB203" i="30"/>
  <c r="E201" i="30"/>
  <c r="U200" i="30"/>
  <c r="U164" i="30"/>
  <c r="AA226" i="30"/>
  <c r="AG168" i="30"/>
  <c r="AB185" i="30"/>
  <c r="AG186" i="30"/>
  <c r="H201" i="30"/>
  <c r="P182" i="30"/>
  <c r="K202" i="30"/>
  <c r="I202" i="30"/>
  <c r="W168" i="30"/>
  <c r="AA168" i="30"/>
  <c r="O201" i="30"/>
  <c r="F181" i="30"/>
  <c r="N164" i="30"/>
  <c r="D238" i="30"/>
  <c r="AF241" i="30"/>
  <c r="S167" i="30"/>
  <c r="R218" i="30"/>
  <c r="M236" i="30"/>
  <c r="F167" i="30"/>
  <c r="J218" i="30"/>
  <c r="B236" i="30"/>
  <c r="Y230" i="30"/>
  <c r="S203" i="30"/>
  <c r="H244" i="30"/>
  <c r="P218" i="30"/>
  <c r="Y249" i="30"/>
  <c r="J230" i="30"/>
  <c r="N202" i="30"/>
  <c r="T184" i="30"/>
  <c r="Q246" i="30"/>
  <c r="V231" i="30"/>
  <c r="F248" i="30"/>
  <c r="L230" i="30"/>
  <c r="T203" i="30"/>
  <c r="J204" i="30"/>
  <c r="Q167" i="30"/>
  <c r="E163" i="30"/>
  <c r="X203" i="30"/>
  <c r="W186" i="30"/>
  <c r="R183" i="30"/>
  <c r="R165" i="30"/>
  <c r="AG164" i="30"/>
  <c r="AD185" i="30"/>
  <c r="H165" i="30"/>
  <c r="AG181" i="30"/>
  <c r="N231" i="30"/>
  <c r="L231" i="30"/>
  <c r="AF219" i="30"/>
  <c r="L246" i="30"/>
  <c r="P241" i="30"/>
  <c r="AC226" i="30"/>
  <c r="M238" i="30"/>
  <c r="N200" i="30"/>
  <c r="O240" i="30"/>
  <c r="Z184" i="30"/>
  <c r="AG199" i="30"/>
  <c r="V183" i="30"/>
  <c r="C165" i="30"/>
  <c r="F203" i="30"/>
  <c r="D183" i="30"/>
  <c r="F163" i="30"/>
  <c r="G202" i="30"/>
  <c r="T167" i="30"/>
  <c r="L186" i="30"/>
  <c r="O165" i="30"/>
  <c r="N199" i="30"/>
  <c r="G240" i="30"/>
  <c r="S236" i="30"/>
  <c r="AG237" i="30"/>
  <c r="P220" i="30"/>
  <c r="Q226" i="30"/>
  <c r="Q218" i="30"/>
  <c r="B237" i="30"/>
  <c r="T238" i="30"/>
  <c r="H231" i="30"/>
  <c r="H223" i="30"/>
  <c r="O223" i="30"/>
  <c r="L236" i="30"/>
  <c r="AD186" i="30"/>
  <c r="Z239" i="30"/>
  <c r="L222" i="30"/>
  <c r="J220" i="30"/>
  <c r="AD168" i="30"/>
  <c r="AB220" i="30"/>
  <c r="E199" i="30"/>
  <c r="X185" i="30"/>
  <c r="L168" i="30"/>
  <c r="Q201" i="30"/>
  <c r="AB241" i="30"/>
  <c r="K183" i="30"/>
  <c r="P185" i="30"/>
  <c r="H184" i="30"/>
  <c r="AC185" i="30"/>
  <c r="H239" i="30"/>
  <c r="AG241" i="30"/>
  <c r="AB218" i="30"/>
  <c r="K222" i="30"/>
  <c r="F204" i="30"/>
  <c r="V201" i="30"/>
  <c r="J168" i="30"/>
  <c r="Y237" i="30"/>
  <c r="R200" i="30"/>
  <c r="G200" i="30"/>
  <c r="AB181" i="30"/>
  <c r="V181" i="30"/>
  <c r="O167" i="30"/>
  <c r="AD164" i="30"/>
  <c r="AC203" i="30"/>
  <c r="AF202" i="30"/>
  <c r="G248" i="30"/>
  <c r="T235" i="30"/>
  <c r="M249" i="30"/>
  <c r="AC237" i="30"/>
  <c r="Q248" i="30"/>
  <c r="AA237" i="30"/>
  <c r="E228" i="30"/>
  <c r="K248" i="30"/>
  <c r="AF165" i="30"/>
  <c r="Y201" i="30"/>
  <c r="R230" i="30"/>
  <c r="Q221" i="30"/>
  <c r="X199" i="30"/>
  <c r="G182" i="30"/>
  <c r="AD200" i="30"/>
  <c r="L201" i="30"/>
  <c r="H185" i="30"/>
  <c r="L165" i="30"/>
  <c r="AF201" i="30"/>
  <c r="AG183" i="30"/>
  <c r="Y165" i="30"/>
  <c r="V164" i="30"/>
  <c r="Z181" i="30"/>
  <c r="I181" i="30"/>
  <c r="Q237" i="30"/>
  <c r="AC222" i="30"/>
  <c r="P226" i="30"/>
  <c r="J240" i="30"/>
  <c r="G241" i="30"/>
  <c r="S222" i="30"/>
  <c r="U217" i="30"/>
  <c r="M246" i="30"/>
  <c r="D236" i="30"/>
  <c r="S220" i="30"/>
  <c r="R220" i="30"/>
  <c r="I163" i="30"/>
  <c r="Y203" i="30"/>
  <c r="AF181" i="30"/>
  <c r="H203" i="30"/>
  <c r="AG184" i="30"/>
  <c r="W184" i="30"/>
  <c r="Q165" i="30"/>
  <c r="Z199" i="30"/>
  <c r="AG238" i="30"/>
  <c r="W239" i="30"/>
  <c r="I237" i="30"/>
  <c r="N222" i="30"/>
  <c r="Y244" i="30"/>
  <c r="E240" i="30"/>
  <c r="I236" i="30"/>
  <c r="U230" i="30"/>
  <c r="AD238" i="30"/>
  <c r="S231" i="30"/>
  <c r="Q249" i="30"/>
  <c r="AD244" i="30"/>
  <c r="F236" i="30"/>
  <c r="R239" i="30"/>
  <c r="Y239" i="30"/>
  <c r="R246" i="30"/>
  <c r="V218" i="30"/>
  <c r="G183" i="30"/>
  <c r="X163" i="30"/>
  <c r="F241" i="30"/>
  <c r="Y238" i="30"/>
  <c r="O239" i="30"/>
  <c r="AD239" i="30"/>
  <c r="V238" i="30"/>
  <c r="I249" i="30"/>
  <c r="V244" i="30"/>
  <c r="S239" i="30"/>
  <c r="AE235" i="30"/>
  <c r="J239" i="30"/>
  <c r="AC217" i="30"/>
  <c r="AD237" i="30"/>
  <c r="Z231" i="30"/>
  <c r="N218" i="30"/>
  <c r="AG222" i="30"/>
  <c r="T200" i="30"/>
  <c r="AB202" i="30"/>
  <c r="T164" i="30"/>
  <c r="M164" i="30"/>
  <c r="F186" i="30"/>
  <c r="I203" i="30"/>
  <c r="Y185" i="30"/>
  <c r="AD201" i="30"/>
  <c r="V199" i="30"/>
  <c r="D164" i="30"/>
  <c r="AE185" i="30"/>
  <c r="Z182" i="30"/>
  <c r="Z164" i="30"/>
  <c r="B187" i="30"/>
  <c r="B169" i="30"/>
  <c r="AE240" i="30"/>
  <c r="V239" i="30"/>
  <c r="AB240" i="30"/>
  <c r="G237" i="30"/>
  <c r="N220" i="30"/>
  <c r="AG231" i="30"/>
  <c r="E236" i="30"/>
  <c r="V217" i="30"/>
  <c r="AA230" i="30"/>
  <c r="B240" i="30"/>
  <c r="J231" i="30"/>
  <c r="X235" i="30"/>
  <c r="AD228" i="30"/>
  <c r="AD183" i="30"/>
  <c r="M200" i="30"/>
  <c r="U168" i="30"/>
  <c r="O203" i="30"/>
  <c r="W240" i="30"/>
  <c r="L235" i="30"/>
  <c r="U249" i="30"/>
  <c r="N230" i="30"/>
  <c r="W220" i="30"/>
  <c r="F246" i="30"/>
  <c r="T240" i="30"/>
  <c r="AF236" i="30"/>
  <c r="AD235" i="30"/>
  <c r="C230" i="30"/>
  <c r="B220" i="30"/>
  <c r="P222" i="30"/>
  <c r="P248" i="30"/>
  <c r="I185" i="30"/>
  <c r="AE246" i="30"/>
  <c r="O220" i="30"/>
  <c r="AF244" i="30"/>
  <c r="X236" i="30"/>
  <c r="N226" i="30"/>
  <c r="X241" i="30"/>
  <c r="W231" i="30"/>
  <c r="AC177" i="30"/>
  <c r="AC195" i="30"/>
  <c r="AC213" i="30"/>
  <c r="R169" i="30"/>
  <c r="R205" i="30"/>
  <c r="X240" i="30"/>
  <c r="S219" i="30"/>
  <c r="Z241" i="30"/>
  <c r="U220" i="30"/>
  <c r="X248" i="30"/>
  <c r="AF230" i="30"/>
  <c r="J241" i="30"/>
  <c r="L176" i="30"/>
  <c r="L212" i="30"/>
  <c r="L194" i="30"/>
  <c r="Z246" i="30"/>
  <c r="G231" i="30"/>
  <c r="C219" i="30"/>
  <c r="Y169" i="30"/>
  <c r="Y205" i="30"/>
  <c r="AG248" i="30"/>
  <c r="T172" i="30"/>
  <c r="T190" i="30"/>
  <c r="M169" i="30"/>
  <c r="M205" i="30"/>
  <c r="AD240" i="30"/>
  <c r="R202" i="30"/>
  <c r="Y168" i="30"/>
  <c r="V185" i="30"/>
  <c r="F165" i="30"/>
  <c r="AD249" i="30"/>
  <c r="T241" i="30"/>
  <c r="X212" i="30"/>
  <c r="X176" i="30"/>
  <c r="X194" i="30"/>
  <c r="W235" i="30"/>
  <c r="S246" i="30"/>
  <c r="Z204" i="30"/>
  <c r="AA165" i="30"/>
  <c r="Z183" i="30"/>
  <c r="Q186" i="30"/>
  <c r="Q168" i="30"/>
  <c r="AA181" i="30"/>
  <c r="I200" i="30"/>
  <c r="E168" i="30"/>
  <c r="R163" i="30"/>
  <c r="AB204" i="30"/>
  <c r="AF200" i="30"/>
  <c r="AF164" i="30"/>
  <c r="P163" i="30"/>
  <c r="M187" i="30"/>
  <c r="AG228" i="30"/>
  <c r="I220" i="30"/>
  <c r="N190" i="30"/>
  <c r="N172" i="30"/>
  <c r="O190" i="30"/>
  <c r="O172" i="30"/>
  <c r="O246" i="30"/>
  <c r="L241" i="30"/>
  <c r="F239" i="30"/>
  <c r="H237" i="30"/>
  <c r="E230" i="30"/>
  <c r="I226" i="30"/>
  <c r="G220" i="30"/>
  <c r="H169" i="30"/>
  <c r="H205" i="30"/>
  <c r="P213" i="30"/>
  <c r="P195" i="30"/>
  <c r="P177" i="30"/>
  <c r="V228" i="30"/>
  <c r="AE219" i="30"/>
  <c r="AG217" i="30"/>
  <c r="I194" i="30"/>
  <c r="I176" i="30"/>
  <c r="I212" i="30"/>
  <c r="Q195" i="30"/>
  <c r="Q213" i="30"/>
  <c r="Q177" i="30"/>
  <c r="Q241" i="30"/>
  <c r="O235" i="30"/>
  <c r="F226" i="30"/>
  <c r="I248" i="30"/>
  <c r="L237" i="30"/>
  <c r="N235" i="30"/>
  <c r="M226" i="30"/>
  <c r="Q222" i="30"/>
  <c r="Z213" i="30"/>
  <c r="Z177" i="30"/>
  <c r="Z195" i="30"/>
  <c r="AE236" i="30"/>
  <c r="AE226" i="30"/>
  <c r="V219" i="30"/>
  <c r="J205" i="30"/>
  <c r="J169" i="30"/>
  <c r="W241" i="30"/>
  <c r="AC176" i="30"/>
  <c r="AC194" i="30"/>
  <c r="AC212" i="30"/>
  <c r="T213" i="30"/>
  <c r="T177" i="30"/>
  <c r="T195" i="30"/>
  <c r="Z238" i="30"/>
  <c r="S230" i="30"/>
  <c r="H222" i="30"/>
  <c r="R249" i="30"/>
  <c r="E220" i="30"/>
  <c r="AB176" i="30"/>
  <c r="AB194" i="30"/>
  <c r="AB212" i="30"/>
  <c r="C169" i="30"/>
  <c r="C205" i="30"/>
  <c r="K172" i="30"/>
  <c r="K190" i="30"/>
  <c r="S172" i="30"/>
  <c r="S190" i="30"/>
  <c r="AA177" i="30"/>
  <c r="AA195" i="30"/>
  <c r="AA213" i="30"/>
  <c r="H230" i="30"/>
  <c r="AD177" i="30"/>
  <c r="AD195" i="30"/>
  <c r="AD213" i="30"/>
  <c r="AE212" i="30"/>
  <c r="AE176" i="30"/>
  <c r="AE194" i="30"/>
  <c r="AF176" i="30"/>
  <c r="AF194" i="30"/>
  <c r="AF212" i="30"/>
  <c r="AG194" i="30"/>
  <c r="AG176" i="30"/>
  <c r="AG212" i="30"/>
  <c r="E172" i="30"/>
  <c r="E190" i="30"/>
  <c r="O236" i="30"/>
  <c r="S194" i="30"/>
  <c r="S176" i="30"/>
  <c r="S212" i="30"/>
  <c r="M177" i="30"/>
  <c r="M213" i="30"/>
  <c r="M195" i="30"/>
  <c r="R181" i="30"/>
  <c r="F222" i="30"/>
  <c r="AG205" i="30"/>
  <c r="AG169" i="30"/>
  <c r="M190" i="30"/>
  <c r="M172" i="30"/>
  <c r="P204" i="30"/>
  <c r="D201" i="30"/>
  <c r="H182" i="30"/>
  <c r="W246" i="30"/>
  <c r="P237" i="30"/>
  <c r="H218" i="30"/>
  <c r="J184" i="30"/>
  <c r="F201" i="30"/>
  <c r="AE182" i="30"/>
  <c r="P168" i="30"/>
  <c r="S165" i="30"/>
  <c r="N203" i="30"/>
  <c r="S181" i="30"/>
  <c r="V167" i="30"/>
  <c r="J163" i="30"/>
  <c r="X183" i="30"/>
  <c r="D184" i="30"/>
  <c r="W181" i="30"/>
  <c r="H163" i="30"/>
  <c r="Y228" i="30"/>
  <c r="AD223" i="30"/>
  <c r="AF221" i="30"/>
  <c r="C218" i="30"/>
  <c r="F172" i="30"/>
  <c r="F190" i="30"/>
  <c r="F169" i="30"/>
  <c r="F205" i="30"/>
  <c r="E249" i="30"/>
  <c r="S217" i="30"/>
  <c r="G172" i="30"/>
  <c r="G190" i="30"/>
  <c r="G246" i="30"/>
  <c r="AE238" i="30"/>
  <c r="H190" i="30"/>
  <c r="H172" i="30"/>
  <c r="P169" i="30"/>
  <c r="P205" i="30"/>
  <c r="K249" i="30"/>
  <c r="D240" i="30"/>
  <c r="F238" i="30"/>
  <c r="N228" i="30"/>
  <c r="S223" i="30"/>
  <c r="W219" i="30"/>
  <c r="Y213" i="30"/>
  <c r="Y195" i="30"/>
  <c r="Y177" i="30"/>
  <c r="AG213" i="30"/>
  <c r="AG195" i="30"/>
  <c r="AG177" i="30"/>
  <c r="I241" i="30"/>
  <c r="K239" i="30"/>
  <c r="E237" i="30"/>
  <c r="AF249" i="30"/>
  <c r="I222" i="30"/>
  <c r="Z194" i="30"/>
  <c r="Z212" i="30"/>
  <c r="Z176" i="30"/>
  <c r="D177" i="30"/>
  <c r="D195" i="30"/>
  <c r="D213" i="30"/>
  <c r="AA240" i="30"/>
  <c r="G236" i="30"/>
  <c r="G226" i="30"/>
  <c r="J190" i="30"/>
  <c r="J172" i="30"/>
  <c r="B230" i="30"/>
  <c r="K220" i="30"/>
  <c r="O249" i="30"/>
  <c r="U169" i="30"/>
  <c r="U205" i="30"/>
  <c r="U228" i="30"/>
  <c r="N219" i="30"/>
  <c r="W244" i="30"/>
  <c r="F219" i="30"/>
  <c r="AE241" i="30"/>
  <c r="I221" i="30"/>
  <c r="U219" i="30"/>
  <c r="AA172" i="30"/>
  <c r="AA190" i="30"/>
  <c r="N176" i="30"/>
  <c r="N194" i="30"/>
  <c r="N212" i="30"/>
  <c r="W195" i="30"/>
  <c r="W177" i="30"/>
  <c r="W213" i="30"/>
  <c r="E205" i="30"/>
  <c r="E169" i="30"/>
  <c r="J176" i="30"/>
  <c r="J194" i="30"/>
  <c r="J212" i="30"/>
  <c r="AA212" i="30"/>
  <c r="AA194" i="30"/>
  <c r="AA176" i="30"/>
  <c r="L164" i="30"/>
  <c r="J181" i="30"/>
  <c r="W164" i="30"/>
  <c r="AE195" i="30"/>
  <c r="AE213" i="30"/>
  <c r="AE177" i="30"/>
  <c r="I213" i="30"/>
  <c r="I195" i="30"/>
  <c r="I177" i="30"/>
  <c r="Y172" i="30"/>
  <c r="Y190" i="30"/>
  <c r="T169" i="30"/>
  <c r="T205" i="30"/>
  <c r="L169" i="30"/>
  <c r="L205" i="30"/>
  <c r="H199" i="30"/>
  <c r="O163" i="30"/>
  <c r="V240" i="30"/>
  <c r="AC223" i="30"/>
  <c r="AA231" i="30"/>
  <c r="L182" i="30"/>
  <c r="H200" i="30"/>
  <c r="U183" i="30"/>
  <c r="AC200" i="30"/>
  <c r="E203" i="30"/>
  <c r="AE200" i="30"/>
  <c r="AA201" i="30"/>
  <c r="U202" i="30"/>
  <c r="W200" i="30"/>
  <c r="F200" i="30"/>
  <c r="AC164" i="30"/>
  <c r="G185" i="30"/>
  <c r="X201" i="30"/>
  <c r="O181" i="30"/>
  <c r="Q164" i="30"/>
  <c r="Y187" i="30"/>
  <c r="T187" i="30"/>
  <c r="V223" i="30"/>
  <c r="X221" i="30"/>
  <c r="Z219" i="30"/>
  <c r="N177" i="30"/>
  <c r="N195" i="30"/>
  <c r="N213" i="30"/>
  <c r="N205" i="30"/>
  <c r="N169" i="30"/>
  <c r="V190" i="30"/>
  <c r="V172" i="30"/>
  <c r="AD172" i="30"/>
  <c r="AD190" i="30"/>
  <c r="AD248" i="30"/>
  <c r="G169" i="30"/>
  <c r="G205" i="30"/>
  <c r="W169" i="30"/>
  <c r="W205" i="30"/>
  <c r="P172" i="30"/>
  <c r="P190" i="30"/>
  <c r="X177" i="30"/>
  <c r="X213" i="30"/>
  <c r="X195" i="30"/>
  <c r="X205" i="30"/>
  <c r="X169" i="30"/>
  <c r="M221" i="30"/>
  <c r="O219" i="30"/>
  <c r="Q172" i="30"/>
  <c r="Q190" i="30"/>
  <c r="AD236" i="30"/>
  <c r="AB228" i="30"/>
  <c r="Y223" i="30"/>
  <c r="AA221" i="30"/>
  <c r="X249" i="30"/>
  <c r="Y240" i="30"/>
  <c r="D205" i="30"/>
  <c r="D169" i="30"/>
  <c r="E195" i="30"/>
  <c r="E213" i="30"/>
  <c r="E177" i="30"/>
  <c r="P235" i="30"/>
  <c r="R223" i="30"/>
  <c r="AF222" i="30"/>
  <c r="AC172" i="30"/>
  <c r="AC190" i="30"/>
  <c r="AC205" i="30"/>
  <c r="AC169" i="30"/>
  <c r="U218" i="30"/>
  <c r="T212" i="30"/>
  <c r="T194" i="30"/>
  <c r="T176" i="30"/>
  <c r="O226" i="30"/>
  <c r="W218" i="30"/>
  <c r="AF217" i="30"/>
  <c r="L172" i="30"/>
  <c r="L190" i="30"/>
  <c r="AG239" i="30"/>
  <c r="Y176" i="30"/>
  <c r="Y194" i="30"/>
  <c r="Y212" i="30"/>
  <c r="AB169" i="30"/>
  <c r="AB205" i="30"/>
  <c r="O194" i="30"/>
  <c r="O212" i="30"/>
  <c r="O176" i="30"/>
  <c r="AB177" i="30"/>
  <c r="AB195" i="30"/>
  <c r="AB213" i="30"/>
  <c r="C182" i="30"/>
  <c r="K186" i="30"/>
  <c r="Y202" i="30"/>
  <c r="Z185" i="30"/>
  <c r="Z167" i="30"/>
  <c r="E204" i="30"/>
  <c r="AD167" i="30"/>
  <c r="E185" i="30"/>
  <c r="AG187" i="30"/>
  <c r="AE248" i="30"/>
  <c r="F176" i="30"/>
  <c r="F194" i="30"/>
  <c r="F212" i="30"/>
  <c r="V169" i="30"/>
  <c r="V205" i="30"/>
  <c r="V248" i="30"/>
  <c r="G195" i="30"/>
  <c r="G213" i="30"/>
  <c r="G177" i="30"/>
  <c r="O169" i="30"/>
  <c r="O205" i="30"/>
  <c r="W190" i="30"/>
  <c r="W172" i="30"/>
  <c r="N221" i="30"/>
  <c r="R217" i="30"/>
  <c r="X172" i="30"/>
  <c r="X190" i="30"/>
  <c r="AF213" i="30"/>
  <c r="AF195" i="30"/>
  <c r="AF177" i="30"/>
  <c r="AF205" i="30"/>
  <c r="AF169" i="30"/>
  <c r="X244" i="30"/>
  <c r="I172" i="30"/>
  <c r="I190" i="30"/>
  <c r="I169" i="30"/>
  <c r="I205" i="30"/>
  <c r="P249" i="30"/>
  <c r="AE231" i="30"/>
  <c r="R213" i="30"/>
  <c r="R177" i="30"/>
  <c r="R195" i="30"/>
  <c r="U177" i="30"/>
  <c r="U213" i="30"/>
  <c r="U195" i="30"/>
  <c r="AB190" i="30"/>
  <c r="AB172" i="30"/>
  <c r="K194" i="30"/>
  <c r="K212" i="30"/>
  <c r="K176" i="30"/>
  <c r="V176" i="30"/>
  <c r="V194" i="30"/>
  <c r="V212" i="30"/>
  <c r="AE169" i="30"/>
  <c r="AE205" i="30"/>
  <c r="H194" i="30"/>
  <c r="H176" i="30"/>
  <c r="H212" i="30"/>
  <c r="W194" i="30"/>
  <c r="W212" i="30"/>
  <c r="W176" i="30"/>
  <c r="H177" i="30"/>
  <c r="H213" i="30"/>
  <c r="H195" i="30"/>
  <c r="R172" i="30"/>
  <c r="R190" i="30"/>
  <c r="U172" i="30"/>
  <c r="U190" i="30"/>
  <c r="E187" i="30"/>
  <c r="X238" i="30"/>
  <c r="AA199" i="30"/>
  <c r="S201" i="30"/>
  <c r="M202" i="30"/>
  <c r="B167" i="30"/>
  <c r="X184" i="30"/>
  <c r="AD202" i="30"/>
  <c r="AB186" i="30"/>
  <c r="AB187" i="30"/>
  <c r="F213" i="30"/>
  <c r="F195" i="30"/>
  <c r="F177" i="30"/>
  <c r="V177" i="30"/>
  <c r="V195" i="30"/>
  <c r="V213" i="30"/>
  <c r="AD194" i="30"/>
  <c r="AD212" i="30"/>
  <c r="AD176" i="30"/>
  <c r="AD169" i="30"/>
  <c r="AD205" i="30"/>
  <c r="G194" i="30"/>
  <c r="G212" i="30"/>
  <c r="G176" i="30"/>
  <c r="O177" i="30"/>
  <c r="O195" i="30"/>
  <c r="O213" i="30"/>
  <c r="AE190" i="30"/>
  <c r="AE172" i="30"/>
  <c r="P212" i="30"/>
  <c r="P194" i="30"/>
  <c r="P176" i="30"/>
  <c r="AF172" i="30"/>
  <c r="AF190" i="30"/>
  <c r="Q194" i="30"/>
  <c r="Q176" i="30"/>
  <c r="Q212" i="30"/>
  <c r="Q205" i="30"/>
  <c r="Q169" i="30"/>
  <c r="AG172" i="30"/>
  <c r="AG190" i="30"/>
  <c r="Z172" i="30"/>
  <c r="Z190" i="30"/>
  <c r="Z169" i="30"/>
  <c r="Z205" i="30"/>
  <c r="D176" i="30"/>
  <c r="D212" i="30"/>
  <c r="D194" i="30"/>
  <c r="E176" i="30"/>
  <c r="E194" i="30"/>
  <c r="E212" i="30"/>
  <c r="J177" i="30"/>
  <c r="J213" i="30"/>
  <c r="J195" i="30"/>
  <c r="R176" i="30"/>
  <c r="R194" i="30"/>
  <c r="R212" i="30"/>
  <c r="U176" i="30"/>
  <c r="U194" i="30"/>
  <c r="U212" i="30"/>
  <c r="L177" i="30"/>
  <c r="L213" i="30"/>
  <c r="L195" i="30"/>
  <c r="K177" i="30"/>
  <c r="K195" i="30"/>
  <c r="K213" i="30"/>
  <c r="K169" i="30"/>
  <c r="K205" i="30"/>
  <c r="S195" i="30"/>
  <c r="S177" i="30"/>
  <c r="S213" i="30"/>
  <c r="S169" i="30"/>
  <c r="S205" i="30"/>
  <c r="AA169" i="30"/>
  <c r="AA205" i="30"/>
  <c r="M176" i="30"/>
  <c r="M194" i="30"/>
  <c r="M212" i="30"/>
  <c r="A200" i="30"/>
  <c r="A203" i="30"/>
  <c r="A185" i="30"/>
  <c r="A186" i="30"/>
  <c r="A204" i="30"/>
  <c r="A184" i="30"/>
  <c r="A202" i="30"/>
  <c r="A181" i="30"/>
  <c r="A199" i="30"/>
  <c r="A187" i="30"/>
  <c r="A205" i="30"/>
  <c r="A183" i="30"/>
  <c r="A201" i="30"/>
  <c r="A180" i="30"/>
  <c r="A198" i="30"/>
  <c r="Z254" i="30" l="1"/>
  <c r="Z6" i="2" s="1"/>
  <c r="M254" i="30"/>
  <c r="M6" i="2" s="1"/>
  <c r="H254" i="30"/>
  <c r="H6" i="2" s="1"/>
  <c r="U253" i="30"/>
  <c r="AA254" i="30"/>
  <c r="AA6" i="2" s="1"/>
  <c r="L253" i="30"/>
  <c r="AE253" i="30"/>
  <c r="AD253" i="30"/>
  <c r="O254" i="30"/>
  <c r="O6" i="2" s="1"/>
  <c r="D254" i="30"/>
  <c r="D6" i="2" s="1"/>
  <c r="Y254" i="30"/>
  <c r="Y6" i="2" s="1"/>
  <c r="F254" i="30"/>
  <c r="F6" i="2" s="1"/>
  <c r="K253" i="30"/>
  <c r="S253" i="30"/>
  <c r="R254" i="30"/>
  <c r="R6" i="2" s="1"/>
  <c r="AB253" i="30"/>
  <c r="W254" i="30"/>
  <c r="W6" i="2" s="1"/>
  <c r="C254" i="30"/>
  <c r="C6" i="2" s="1"/>
  <c r="X254" i="30"/>
  <c r="X6" i="2" s="1"/>
  <c r="AC253" i="30"/>
  <c r="E254" i="30"/>
  <c r="E6" i="2" s="1"/>
  <c r="I254" i="30"/>
  <c r="I6" i="2" s="1"/>
  <c r="B254" i="30"/>
  <c r="B6" i="2" s="1"/>
  <c r="K254" i="30"/>
  <c r="K6" i="2" s="1"/>
  <c r="M253" i="30"/>
  <c r="AC254" i="30"/>
  <c r="AC6" i="2" s="1"/>
  <c r="AB254" i="30"/>
  <c r="AB6" i="2" s="1"/>
  <c r="P253" i="30"/>
  <c r="T253" i="30"/>
  <c r="J254" i="30"/>
  <c r="J6" i="2" s="1"/>
  <c r="T254" i="30"/>
  <c r="T6" i="2" s="1"/>
  <c r="T6" i="9" s="1"/>
  <c r="U254" i="30"/>
  <c r="U6" i="2" s="1"/>
  <c r="AF254" i="30"/>
  <c r="AF6" i="2" s="1"/>
  <c r="AD254" i="30"/>
  <c r="AD6" i="2" s="1"/>
  <c r="G253" i="30"/>
  <c r="Q253" i="30"/>
  <c r="W253" i="30"/>
  <c r="N253" i="30"/>
  <c r="F253" i="30"/>
  <c r="AF253" i="30"/>
  <c r="X253" i="30"/>
  <c r="Q254" i="30"/>
  <c r="Q6" i="2" s="1"/>
  <c r="D253" i="30"/>
  <c r="E253" i="30"/>
  <c r="AG254" i="30"/>
  <c r="G254" i="30"/>
  <c r="G6" i="2" s="1"/>
  <c r="Y253" i="30"/>
  <c r="AE254" i="30"/>
  <c r="AE6" i="2" s="1"/>
  <c r="Z253" i="30"/>
  <c r="H253" i="30"/>
  <c r="C253" i="30"/>
  <c r="O253" i="30"/>
  <c r="S254" i="30"/>
  <c r="S6" i="2" s="1"/>
  <c r="V253" i="30"/>
  <c r="AG253" i="30"/>
  <c r="J253" i="30"/>
  <c r="P254" i="30"/>
  <c r="P6" i="2" s="1"/>
  <c r="AA253" i="30"/>
  <c r="N254" i="30"/>
  <c r="N6" i="2" s="1"/>
  <c r="I253" i="30"/>
  <c r="R253" i="30"/>
  <c r="V254" i="30"/>
  <c r="V6" i="2" s="1"/>
  <c r="B253" i="30"/>
  <c r="L254" i="30"/>
  <c r="L6" i="2" s="1"/>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D6" i="10" s="1"/>
  <c r="E6" i="10" s="1"/>
  <c r="F6" i="10" s="1"/>
  <c r="G6" i="10" s="1"/>
  <c r="H6" i="10" s="1"/>
  <c r="I6" i="10" s="1"/>
  <c r="J6" i="10" s="1"/>
  <c r="K6" i="10" s="1"/>
  <c r="L6" i="10" s="1"/>
  <c r="M6" i="10" s="1"/>
  <c r="N6" i="10" s="1"/>
  <c r="O6" i="10" s="1"/>
  <c r="P6" i="10" s="1"/>
  <c r="Q6" i="10" s="1"/>
  <c r="R6" i="10" s="1"/>
  <c r="S6" i="10" s="1"/>
  <c r="T6" i="10" s="1"/>
  <c r="U6" i="10" s="1"/>
  <c r="V6" i="10" s="1"/>
  <c r="W6" i="10" s="1"/>
  <c r="X6" i="10" s="1"/>
  <c r="Y6" i="10" s="1"/>
  <c r="Z6" i="10" s="1"/>
  <c r="AA6" i="10" s="1"/>
  <c r="AB6" i="10" s="1"/>
  <c r="AC6" i="10" s="1"/>
  <c r="AD6" i="10" s="1"/>
  <c r="AE6" i="10" s="1"/>
  <c r="AF6" i="10" s="1"/>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D3" i="28"/>
  <c r="D12" i="28" s="1"/>
  <c r="E3" i="28"/>
  <c r="E12" i="28" s="1"/>
  <c r="F3" i="28"/>
  <c r="F9" i="28" s="1"/>
  <c r="G3" i="28"/>
  <c r="G17" i="28" s="1"/>
  <c r="H3" i="28"/>
  <c r="H16" i="28" s="1"/>
  <c r="I3" i="28"/>
  <c r="I15" i="28" s="1"/>
  <c r="J3" i="28"/>
  <c r="J18" i="28" s="1"/>
  <c r="K3" i="28"/>
  <c r="K13" i="28" s="1"/>
  <c r="L3" i="28"/>
  <c r="L12" i="28" s="1"/>
  <c r="M3" i="28"/>
  <c r="M12" i="28" s="1"/>
  <c r="N3" i="28"/>
  <c r="N9" i="28" s="1"/>
  <c r="O3" i="28"/>
  <c r="O17" i="28" s="1"/>
  <c r="P3" i="28"/>
  <c r="P16" i="28" s="1"/>
  <c r="Q3" i="28"/>
  <c r="Q15" i="28" s="1"/>
  <c r="R3" i="28"/>
  <c r="R14" i="28" s="1"/>
  <c r="S3" i="28"/>
  <c r="S13" i="28" s="1"/>
  <c r="T3" i="28"/>
  <c r="T12" i="28" s="1"/>
  <c r="U3" i="28"/>
  <c r="U12" i="28" s="1"/>
  <c r="V3" i="28"/>
  <c r="V9" i="28" s="1"/>
  <c r="W3" i="28"/>
  <c r="W17" i="28" s="1"/>
  <c r="X3" i="28"/>
  <c r="X16" i="28" s="1"/>
  <c r="Y3" i="28"/>
  <c r="Y15" i="28" s="1"/>
  <c r="Z3" i="28"/>
  <c r="Z14" i="28" s="1"/>
  <c r="AA3" i="28"/>
  <c r="AA13" i="28" s="1"/>
  <c r="AB3" i="28"/>
  <c r="AB12" i="28" s="1"/>
  <c r="AC3" i="28"/>
  <c r="AC12" i="28" s="1"/>
  <c r="AD3" i="28"/>
  <c r="AD9" i="28" s="1"/>
  <c r="AE3" i="28"/>
  <c r="AE17" i="28" s="1"/>
  <c r="AF3" i="28"/>
  <c r="AF16" i="28" s="1"/>
  <c r="AG3" i="28"/>
  <c r="AG15" i="28" s="1"/>
  <c r="AH3" i="28"/>
  <c r="AH14" i="28" s="1"/>
  <c r="AI3" i="28"/>
  <c r="AI13" i="28" s="1"/>
  <c r="AJ3" i="28"/>
  <c r="AJ12" i="28" s="1"/>
  <c r="C3" i="28"/>
  <c r="C15" i="28" s="1"/>
  <c r="AA2" i="14" l="1"/>
  <c r="C2" i="14"/>
  <c r="K2" i="14"/>
  <c r="AE2" i="14"/>
  <c r="D2" i="14"/>
  <c r="H2" i="14"/>
  <c r="I2" i="14"/>
  <c r="U2" i="14"/>
  <c r="T2" i="14"/>
  <c r="F2" i="14"/>
  <c r="AD2" i="14"/>
  <c r="V2" i="14"/>
  <c r="AC2" i="14"/>
  <c r="W2" i="14"/>
  <c r="Y2" i="14"/>
  <c r="AB2" i="14"/>
  <c r="N2" i="14"/>
  <c r="P2" i="14"/>
  <c r="R2" i="14"/>
  <c r="M2" i="14"/>
  <c r="AF2" i="14"/>
  <c r="O2" i="14"/>
  <c r="Q2" i="14"/>
  <c r="L2" i="14"/>
  <c r="X2" i="14"/>
  <c r="J2" i="14"/>
  <c r="G2" i="14"/>
  <c r="E2" i="14"/>
  <c r="S2" i="14"/>
  <c r="Z2" i="14"/>
  <c r="M4" i="28"/>
  <c r="F12" i="28"/>
  <c r="C24" i="28"/>
  <c r="Y28" i="28"/>
  <c r="U28" i="28"/>
  <c r="M28" i="28"/>
  <c r="C18" i="28"/>
  <c r="S28" i="28"/>
  <c r="C22" i="28"/>
  <c r="Q28" i="28"/>
  <c r="E7" i="28"/>
  <c r="C26" i="28"/>
  <c r="K28" i="28"/>
  <c r="U11" i="28"/>
  <c r="U21" i="28" s="1"/>
  <c r="U36" i="28" s="1"/>
  <c r="U54" i="28" s="1"/>
  <c r="AI28" i="28"/>
  <c r="I28" i="28"/>
  <c r="C5" i="28"/>
  <c r="AA28" i="28"/>
  <c r="E28" i="28"/>
  <c r="AH29" i="28"/>
  <c r="AC11" i="28"/>
  <c r="AC21" i="28" s="1"/>
  <c r="AC36" i="28" s="1"/>
  <c r="AC54" i="28" s="1"/>
  <c r="C25" i="28"/>
  <c r="AG29" i="28"/>
  <c r="Y29" i="28"/>
  <c r="Q29" i="28"/>
  <c r="I29" i="28"/>
  <c r="AH28" i="28"/>
  <c r="Z28" i="28"/>
  <c r="R28" i="28"/>
  <c r="J28" i="28"/>
  <c r="J29" i="28"/>
  <c r="AF29" i="28"/>
  <c r="P29" i="28"/>
  <c r="H29" i="28"/>
  <c r="X29" i="28"/>
  <c r="AG28" i="28"/>
  <c r="AC77" i="28"/>
  <c r="U18" i="28"/>
  <c r="C27" i="28"/>
  <c r="AE29" i="28"/>
  <c r="W29" i="28"/>
  <c r="O29" i="28"/>
  <c r="G29" i="28"/>
  <c r="AF28" i="28"/>
  <c r="X28" i="28"/>
  <c r="P28" i="28"/>
  <c r="H28" i="28"/>
  <c r="E77" i="28"/>
  <c r="H18" i="28"/>
  <c r="C28" i="28"/>
  <c r="AD29" i="28"/>
  <c r="V29" i="28"/>
  <c r="N29" i="28"/>
  <c r="F29" i="28"/>
  <c r="AE28" i="28"/>
  <c r="W28" i="28"/>
  <c r="O28" i="28"/>
  <c r="G28" i="28"/>
  <c r="Z29" i="28"/>
  <c r="P89" i="28"/>
  <c r="E18" i="28"/>
  <c r="C29" i="28"/>
  <c r="AC29" i="28"/>
  <c r="U29" i="28"/>
  <c r="M29" i="28"/>
  <c r="E29" i="28"/>
  <c r="AD28" i="28"/>
  <c r="V28" i="28"/>
  <c r="N28" i="28"/>
  <c r="F28" i="28"/>
  <c r="AJ29" i="28"/>
  <c r="AB29" i="28"/>
  <c r="T29" i="28"/>
  <c r="L29" i="28"/>
  <c r="D29" i="28"/>
  <c r="AC28" i="28"/>
  <c r="R29" i="28"/>
  <c r="Q50" i="31" s="1"/>
  <c r="C7" i="28"/>
  <c r="E5" i="28"/>
  <c r="C23" i="28"/>
  <c r="AI29" i="28"/>
  <c r="AA29" i="28"/>
  <c r="Z50" i="31" s="1"/>
  <c r="S29" i="28"/>
  <c r="K29" i="28"/>
  <c r="AJ28" i="28"/>
  <c r="AB28" i="28"/>
  <c r="T28" i="28"/>
  <c r="L28" i="28"/>
  <c r="D28" i="28"/>
  <c r="C49" i="31" s="1"/>
  <c r="AF18" i="28"/>
  <c r="N11" i="28"/>
  <c r="N21" i="28" s="1"/>
  <c r="N36" i="28" s="1"/>
  <c r="N54" i="28" s="1"/>
  <c r="V4" i="28"/>
  <c r="AC18" i="28"/>
  <c r="AD77" i="28"/>
  <c r="U4" i="28"/>
  <c r="X18" i="28"/>
  <c r="H9" i="28"/>
  <c r="P18" i="28"/>
  <c r="U7" i="28"/>
  <c r="AF89" i="28"/>
  <c r="AC13" i="28"/>
  <c r="M18" i="28"/>
  <c r="D14" i="28"/>
  <c r="AA19" i="28"/>
  <c r="K19" i="28"/>
  <c r="L18" i="28"/>
  <c r="AJ7" i="28"/>
  <c r="D7" i="28"/>
  <c r="AB5" i="28"/>
  <c r="Z19" i="28"/>
  <c r="J19" i="28"/>
  <c r="S18" i="28"/>
  <c r="AC7" i="28"/>
  <c r="C11" i="28"/>
  <c r="C21" i="28" s="1"/>
  <c r="C36" i="28" s="1"/>
  <c r="C54" i="28" s="1"/>
  <c r="N77" i="28"/>
  <c r="U5" i="28"/>
  <c r="AE9" i="28"/>
  <c r="U13" i="28"/>
  <c r="AG19" i="28"/>
  <c r="Y19" i="28"/>
  <c r="Q19" i="28"/>
  <c r="I19" i="28"/>
  <c r="AH18" i="28"/>
  <c r="Z18" i="28"/>
  <c r="R18" i="28"/>
  <c r="AI19" i="28"/>
  <c r="S19" i="28"/>
  <c r="AJ18" i="28"/>
  <c r="AB18" i="28"/>
  <c r="T18" i="28"/>
  <c r="D18" i="28"/>
  <c r="AH19" i="28"/>
  <c r="R19" i="28"/>
  <c r="AI18" i="28"/>
  <c r="AA18" i="28"/>
  <c r="K18" i="28"/>
  <c r="AB7" i="28"/>
  <c r="AD11" i="28"/>
  <c r="AD21" i="28" s="1"/>
  <c r="AD36" i="28" s="1"/>
  <c r="AD54" i="28" s="1"/>
  <c r="M77" i="28"/>
  <c r="T5" i="28"/>
  <c r="X9" i="28"/>
  <c r="E13" i="28"/>
  <c r="AF19" i="28"/>
  <c r="X19" i="28"/>
  <c r="P19" i="28"/>
  <c r="H19" i="28"/>
  <c r="AG18" i="28"/>
  <c r="Y18" i="28"/>
  <c r="Q18" i="28"/>
  <c r="I18" i="28"/>
  <c r="L5" i="28"/>
  <c r="W19" i="28"/>
  <c r="G19" i="28"/>
  <c r="T7" i="28"/>
  <c r="AD19" i="28"/>
  <c r="V19" i="28"/>
  <c r="N19" i="28"/>
  <c r="F19" i="28"/>
  <c r="AE18" i="28"/>
  <c r="W18" i="28"/>
  <c r="O18" i="28"/>
  <c r="G18" i="28"/>
  <c r="AE19" i="28"/>
  <c r="O19" i="28"/>
  <c r="Y8" i="28"/>
  <c r="M7" i="28"/>
  <c r="O11" i="28"/>
  <c r="O21" i="28" s="1"/>
  <c r="O36" i="28" s="1"/>
  <c r="O54" i="28" s="1"/>
  <c r="W89" i="28"/>
  <c r="AC4" i="28"/>
  <c r="Q8" i="28"/>
  <c r="C19" i="28"/>
  <c r="AC19" i="28"/>
  <c r="U19" i="28"/>
  <c r="M19" i="28"/>
  <c r="E19" i="28"/>
  <c r="AD18" i="28"/>
  <c r="V18" i="28"/>
  <c r="N18" i="28"/>
  <c r="F18" i="28"/>
  <c r="L7" i="28"/>
  <c r="AJ14" i="28"/>
  <c r="AJ19" i="28"/>
  <c r="AB19" i="28"/>
  <c r="T19" i="28"/>
  <c r="L19" i="28"/>
  <c r="D19" i="28"/>
  <c r="AA15" i="28"/>
  <c r="AI7" i="28"/>
  <c r="S7" i="28"/>
  <c r="G77" i="28"/>
  <c r="O89" i="28"/>
  <c r="W9" i="28"/>
  <c r="I8" i="28"/>
  <c r="S15" i="28"/>
  <c r="AE7" i="28"/>
  <c r="O7" i="28"/>
  <c r="AE11" i="28"/>
  <c r="AE21" i="28" s="1"/>
  <c r="AE36" i="28" s="1"/>
  <c r="AE54" i="28" s="1"/>
  <c r="M11" i="28"/>
  <c r="M21" i="28" s="1"/>
  <c r="M36" i="28" s="1"/>
  <c r="M54" i="28" s="1"/>
  <c r="C77" i="28"/>
  <c r="F77" i="28"/>
  <c r="H89" i="28"/>
  <c r="M5" i="28"/>
  <c r="N4" i="28"/>
  <c r="P9" i="28"/>
  <c r="C13" i="28"/>
  <c r="K15" i="28"/>
  <c r="M13" i="28"/>
  <c r="G11" i="28"/>
  <c r="G21" i="28" s="1"/>
  <c r="G36" i="28" s="1"/>
  <c r="G54" i="28" s="1"/>
  <c r="G89" i="28"/>
  <c r="F4" i="28"/>
  <c r="Y17" i="28"/>
  <c r="AB14" i="28"/>
  <c r="AD12" i="28"/>
  <c r="O9" i="28"/>
  <c r="AG17" i="28"/>
  <c r="AA7" i="28"/>
  <c r="K7" i="28"/>
  <c r="W11" i="28"/>
  <c r="W21" i="28" s="1"/>
  <c r="W36" i="28" s="1"/>
  <c r="W54" i="28" s="1"/>
  <c r="E11" i="28"/>
  <c r="E21" i="28" s="1"/>
  <c r="E36" i="28" s="1"/>
  <c r="E54" i="28" s="1"/>
  <c r="V77" i="28"/>
  <c r="AE89" i="28"/>
  <c r="AJ5" i="28"/>
  <c r="D5" i="28"/>
  <c r="E4" i="28"/>
  <c r="G9" i="28"/>
  <c r="Q17" i="28"/>
  <c r="T14" i="28"/>
  <c r="V12" i="28"/>
  <c r="F11" i="28"/>
  <c r="F21" i="28" s="1"/>
  <c r="F36" i="28" s="1"/>
  <c r="F54" i="28" s="1"/>
  <c r="W7" i="28"/>
  <c r="G7" i="28"/>
  <c r="V11" i="28"/>
  <c r="V21" i="28" s="1"/>
  <c r="V36" i="28" s="1"/>
  <c r="V54" i="28" s="1"/>
  <c r="U77" i="28"/>
  <c r="X89" i="28"/>
  <c r="AC5" i="28"/>
  <c r="AD4" i="28"/>
  <c r="AF9" i="28"/>
  <c r="AG8" i="28"/>
  <c r="I17" i="28"/>
  <c r="L14" i="28"/>
  <c r="N12" i="28"/>
  <c r="AI15" i="28"/>
  <c r="J14" i="28"/>
  <c r="J7" i="28"/>
  <c r="J15" i="28"/>
  <c r="J17" i="28"/>
  <c r="J8" i="28"/>
  <c r="J16" i="28"/>
  <c r="J9" i="28"/>
  <c r="J89" i="28"/>
  <c r="J12" i="28"/>
  <c r="J4" i="28"/>
  <c r="J43" i="28" s="1"/>
  <c r="J77" i="28"/>
  <c r="J11" i="28"/>
  <c r="J21" i="28" s="1"/>
  <c r="J36" i="28" s="1"/>
  <c r="J54" i="28" s="1"/>
  <c r="J13" i="28"/>
  <c r="J5" i="28"/>
  <c r="J109" i="28"/>
  <c r="AH109" i="28"/>
  <c r="Z16" i="28"/>
  <c r="AG7" i="28"/>
  <c r="Y7" i="28"/>
  <c r="Q7" i="28"/>
  <c r="I7" i="28"/>
  <c r="AI11" i="28"/>
  <c r="AI21" i="28" s="1"/>
  <c r="AI36" i="28" s="1"/>
  <c r="AI54" i="28" s="1"/>
  <c r="AA11" i="28"/>
  <c r="AA21" i="28" s="1"/>
  <c r="AA36" i="28" s="1"/>
  <c r="AA54" i="28" s="1"/>
  <c r="S11" i="28"/>
  <c r="S21" i="28" s="1"/>
  <c r="S36" i="28" s="1"/>
  <c r="S54" i="28" s="1"/>
  <c r="K11" i="28"/>
  <c r="K21" i="28" s="1"/>
  <c r="K36" i="28" s="1"/>
  <c r="K54" i="28" s="1"/>
  <c r="AI77" i="28"/>
  <c r="AA77" i="28"/>
  <c r="S77" i="28"/>
  <c r="K77" i="28"/>
  <c r="C89" i="28"/>
  <c r="AC89" i="28"/>
  <c r="U89" i="28"/>
  <c r="M89" i="28"/>
  <c r="E89" i="28"/>
  <c r="AE109" i="28"/>
  <c r="W109" i="28"/>
  <c r="O109" i="28"/>
  <c r="G109" i="28"/>
  <c r="AH5" i="28"/>
  <c r="Z5" i="28"/>
  <c r="R5" i="28"/>
  <c r="AI4" i="28"/>
  <c r="AA4" i="28"/>
  <c r="S4" i="28"/>
  <c r="K4" i="28"/>
  <c r="C8" i="28"/>
  <c r="AC9" i="28"/>
  <c r="U9" i="28"/>
  <c r="M9" i="28"/>
  <c r="E9" i="28"/>
  <c r="AD8" i="28"/>
  <c r="V8" i="28"/>
  <c r="N8" i="28"/>
  <c r="F8" i="28"/>
  <c r="C16" i="28"/>
  <c r="AD17" i="28"/>
  <c r="V17" i="28"/>
  <c r="N17" i="28"/>
  <c r="F17" i="28"/>
  <c r="AE16" i="28"/>
  <c r="W16" i="28"/>
  <c r="O16" i="28"/>
  <c r="G16" i="28"/>
  <c r="AF15" i="28"/>
  <c r="X15" i="28"/>
  <c r="P15" i="28"/>
  <c r="H15" i="28"/>
  <c r="AG14" i="28"/>
  <c r="Y14" i="28"/>
  <c r="Q14" i="28"/>
  <c r="I14" i="28"/>
  <c r="AH13" i="28"/>
  <c r="Z13" i="28"/>
  <c r="R13" i="28"/>
  <c r="AI12" i="28"/>
  <c r="AA12" i="28"/>
  <c r="S12" i="28"/>
  <c r="K12" i="28"/>
  <c r="AG109" i="28"/>
  <c r="Y109" i="28"/>
  <c r="Q109" i="28"/>
  <c r="I109" i="28"/>
  <c r="AF7" i="28"/>
  <c r="X7" i="28"/>
  <c r="P7" i="28"/>
  <c r="H7" i="28"/>
  <c r="AH11" i="28"/>
  <c r="AH21" i="28" s="1"/>
  <c r="AH36" i="28" s="1"/>
  <c r="AH54" i="28" s="1"/>
  <c r="Z11" i="28"/>
  <c r="Z21" i="28" s="1"/>
  <c r="Z36" i="28" s="1"/>
  <c r="Z54" i="28" s="1"/>
  <c r="R11" i="28"/>
  <c r="R21" i="28" s="1"/>
  <c r="R36" i="28" s="1"/>
  <c r="R54" i="28" s="1"/>
  <c r="AH77" i="28"/>
  <c r="Z77" i="28"/>
  <c r="R77" i="28"/>
  <c r="AJ89" i="28"/>
  <c r="AB89" i="28"/>
  <c r="T89" i="28"/>
  <c r="L89" i="28"/>
  <c r="D89" i="28"/>
  <c r="AD109" i="28"/>
  <c r="V109" i="28"/>
  <c r="N109" i="28"/>
  <c r="F109" i="28"/>
  <c r="AG5" i="28"/>
  <c r="Y5" i="28"/>
  <c r="Q5" i="28"/>
  <c r="I5" i="28"/>
  <c r="AH4" i="28"/>
  <c r="Z4" i="28"/>
  <c r="R4" i="28"/>
  <c r="AJ9" i="28"/>
  <c r="AB9" i="28"/>
  <c r="T9" i="28"/>
  <c r="L9" i="28"/>
  <c r="D9" i="28"/>
  <c r="AC8" i="28"/>
  <c r="U8" i="28"/>
  <c r="M8" i="28"/>
  <c r="E8" i="28"/>
  <c r="C17" i="28"/>
  <c r="AC17" i="28"/>
  <c r="U17" i="28"/>
  <c r="M17" i="28"/>
  <c r="E17" i="28"/>
  <c r="AD16" i="28"/>
  <c r="V16" i="28"/>
  <c r="N16" i="28"/>
  <c r="F16" i="28"/>
  <c r="AE15" i="28"/>
  <c r="W15" i="28"/>
  <c r="O15" i="28"/>
  <c r="G15" i="28"/>
  <c r="AF14" i="28"/>
  <c r="X14" i="28"/>
  <c r="P14" i="28"/>
  <c r="H14" i="28"/>
  <c r="AG13" i="28"/>
  <c r="Y13" i="28"/>
  <c r="Q13" i="28"/>
  <c r="I13" i="28"/>
  <c r="AH12" i="28"/>
  <c r="Z12" i="28"/>
  <c r="R12" i="28"/>
  <c r="R109" i="28"/>
  <c r="R16" i="28"/>
  <c r="Y11" i="28"/>
  <c r="Y21" i="28" s="1"/>
  <c r="Y36" i="28" s="1"/>
  <c r="Y54" i="28" s="1"/>
  <c r="I11" i="28"/>
  <c r="I21" i="28" s="1"/>
  <c r="I36" i="28" s="1"/>
  <c r="I54" i="28" s="1"/>
  <c r="AG77" i="28"/>
  <c r="Y77" i="28"/>
  <c r="Q77" i="28"/>
  <c r="I77" i="28"/>
  <c r="AI89" i="28"/>
  <c r="AA89" i="28"/>
  <c r="S89" i="28"/>
  <c r="K89" i="28"/>
  <c r="C109" i="28"/>
  <c r="AC109" i="28"/>
  <c r="U109" i="28"/>
  <c r="M109" i="28"/>
  <c r="E109" i="28"/>
  <c r="AF5" i="28"/>
  <c r="X5" i="28"/>
  <c r="P5" i="28"/>
  <c r="H5" i="28"/>
  <c r="AG4" i="28"/>
  <c r="Y4" i="28"/>
  <c r="Q4" i="28"/>
  <c r="I4" i="28"/>
  <c r="AI9" i="28"/>
  <c r="AA9" i="28"/>
  <c r="S9" i="28"/>
  <c r="K9" i="28"/>
  <c r="AJ8" i="28"/>
  <c r="AB8" i="28"/>
  <c r="T8" i="28"/>
  <c r="L8" i="28"/>
  <c r="D8" i="28"/>
  <c r="AJ17" i="28"/>
  <c r="AB17" i="28"/>
  <c r="T17" i="28"/>
  <c r="L17" i="28"/>
  <c r="D17" i="28"/>
  <c r="AC16" i="28"/>
  <c r="U16" i="28"/>
  <c r="M16" i="28"/>
  <c r="E16" i="28"/>
  <c r="AD15" i="28"/>
  <c r="V15" i="28"/>
  <c r="N15" i="28"/>
  <c r="F15" i="28"/>
  <c r="AE14" i="28"/>
  <c r="W14" i="28"/>
  <c r="O14" i="28"/>
  <c r="G14" i="28"/>
  <c r="AF13" i="28"/>
  <c r="X13" i="28"/>
  <c r="P13" i="28"/>
  <c r="H13" i="28"/>
  <c r="AG12" i="28"/>
  <c r="Y12" i="28"/>
  <c r="Q12" i="28"/>
  <c r="I12" i="28"/>
  <c r="Z109" i="28"/>
  <c r="AG11" i="28"/>
  <c r="AG21" i="28" s="1"/>
  <c r="AG36" i="28" s="1"/>
  <c r="AG54" i="28" s="1"/>
  <c r="Q11" i="28"/>
  <c r="Q21" i="28" s="1"/>
  <c r="Q36" i="28" s="1"/>
  <c r="Q54" i="28" s="1"/>
  <c r="AD7" i="28"/>
  <c r="V7" i="28"/>
  <c r="N7" i="28"/>
  <c r="F7" i="28"/>
  <c r="AF11" i="28"/>
  <c r="AF21" i="28" s="1"/>
  <c r="AF36" i="28" s="1"/>
  <c r="AF54" i="28" s="1"/>
  <c r="X11" i="28"/>
  <c r="X21" i="28" s="1"/>
  <c r="X36" i="28" s="1"/>
  <c r="X54" i="28" s="1"/>
  <c r="P11" i="28"/>
  <c r="P21" i="28" s="1"/>
  <c r="P36" i="28" s="1"/>
  <c r="P54" i="28" s="1"/>
  <c r="H11" i="28"/>
  <c r="H21" i="28" s="1"/>
  <c r="H36" i="28" s="1"/>
  <c r="H54" i="28" s="1"/>
  <c r="AF77" i="28"/>
  <c r="X77" i="28"/>
  <c r="P77" i="28"/>
  <c r="H77" i="28"/>
  <c r="AH89" i="28"/>
  <c r="Z89" i="28"/>
  <c r="R89" i="28"/>
  <c r="AJ109" i="28"/>
  <c r="AB109" i="28"/>
  <c r="T109" i="28"/>
  <c r="L109" i="28"/>
  <c r="D109" i="28"/>
  <c r="AE5" i="28"/>
  <c r="W5" i="28"/>
  <c r="O5" i="28"/>
  <c r="G5" i="28"/>
  <c r="AF4" i="28"/>
  <c r="X4" i="28"/>
  <c r="P4" i="28"/>
  <c r="H4" i="28"/>
  <c r="AH9" i="28"/>
  <c r="Z9" i="28"/>
  <c r="R9" i="28"/>
  <c r="AI8" i="28"/>
  <c r="AA8" i="28"/>
  <c r="S8" i="28"/>
  <c r="K8" i="28"/>
  <c r="C9" i="28"/>
  <c r="AI17" i="28"/>
  <c r="AA17" i="28"/>
  <c r="S17" i="28"/>
  <c r="K17" i="28"/>
  <c r="AJ16" i="28"/>
  <c r="AB16" i="28"/>
  <c r="T16" i="28"/>
  <c r="L16" i="28"/>
  <c r="D16" i="28"/>
  <c r="AC15" i="28"/>
  <c r="U15" i="28"/>
  <c r="M15" i="28"/>
  <c r="E15" i="28"/>
  <c r="AD14" i="28"/>
  <c r="V14" i="28"/>
  <c r="N14" i="28"/>
  <c r="F14" i="28"/>
  <c r="AE13" i="28"/>
  <c r="W13" i="28"/>
  <c r="O13" i="28"/>
  <c r="G13" i="28"/>
  <c r="AF12" i="28"/>
  <c r="X12" i="28"/>
  <c r="P12" i="28"/>
  <c r="H12" i="28"/>
  <c r="AH16" i="28"/>
  <c r="AE77" i="28"/>
  <c r="W77" i="28"/>
  <c r="O77" i="28"/>
  <c r="AG89" i="28"/>
  <c r="Y89" i="28"/>
  <c r="Q89" i="28"/>
  <c r="I89" i="28"/>
  <c r="AI109" i="28"/>
  <c r="AA109" i="28"/>
  <c r="S109" i="28"/>
  <c r="K109" i="28"/>
  <c r="C4" i="28"/>
  <c r="AD5" i="28"/>
  <c r="V5" i="28"/>
  <c r="N5" i="28"/>
  <c r="F5" i="28"/>
  <c r="AE4" i="28"/>
  <c r="W4" i="28"/>
  <c r="O4" i="28"/>
  <c r="G4" i="28"/>
  <c r="AG9" i="28"/>
  <c r="Y9" i="28"/>
  <c r="Q9" i="28"/>
  <c r="I9" i="28"/>
  <c r="AH8" i="28"/>
  <c r="Z8" i="28"/>
  <c r="R8" i="28"/>
  <c r="C12" i="28"/>
  <c r="AH17" i="28"/>
  <c r="Z17" i="28"/>
  <c r="R17" i="28"/>
  <c r="AI16" i="28"/>
  <c r="AA16" i="28"/>
  <c r="S16" i="28"/>
  <c r="K16" i="28"/>
  <c r="AJ15" i="28"/>
  <c r="AB15" i="28"/>
  <c r="T15" i="28"/>
  <c r="L15" i="28"/>
  <c r="D15" i="28"/>
  <c r="AC14" i="28"/>
  <c r="U14" i="28"/>
  <c r="M14" i="28"/>
  <c r="E14" i="28"/>
  <c r="AD13" i="28"/>
  <c r="V13" i="28"/>
  <c r="N13" i="28"/>
  <c r="F13" i="28"/>
  <c r="AE12" i="28"/>
  <c r="W12" i="28"/>
  <c r="O12" i="28"/>
  <c r="G12" i="28"/>
  <c r="AF8" i="28"/>
  <c r="X8" i="28"/>
  <c r="P8" i="28"/>
  <c r="H8" i="28"/>
  <c r="C14" i="28"/>
  <c r="AF17" i="28"/>
  <c r="X17" i="28"/>
  <c r="P17" i="28"/>
  <c r="H17" i="28"/>
  <c r="AG16" i="28"/>
  <c r="Y16" i="28"/>
  <c r="Q16" i="28"/>
  <c r="I16" i="28"/>
  <c r="AH15" i="28"/>
  <c r="Z15" i="28"/>
  <c r="R15" i="28"/>
  <c r="AI14" i="28"/>
  <c r="AA14" i="28"/>
  <c r="S14" i="28"/>
  <c r="K14" i="28"/>
  <c r="AJ13" i="28"/>
  <c r="AB13" i="28"/>
  <c r="T13" i="28"/>
  <c r="L13" i="28"/>
  <c r="D13" i="28"/>
  <c r="AH7" i="28"/>
  <c r="Z7" i="28"/>
  <c r="R7" i="28"/>
  <c r="AJ11" i="28"/>
  <c r="AJ21" i="28" s="1"/>
  <c r="AJ36" i="28" s="1"/>
  <c r="AJ54" i="28" s="1"/>
  <c r="AB11" i="28"/>
  <c r="AB21" i="28" s="1"/>
  <c r="AB36" i="28" s="1"/>
  <c r="AB54" i="28" s="1"/>
  <c r="T11" i="28"/>
  <c r="T21" i="28" s="1"/>
  <c r="T36" i="28" s="1"/>
  <c r="T54" i="28" s="1"/>
  <c r="L11" i="28"/>
  <c r="L21" i="28" s="1"/>
  <c r="L36" i="28" s="1"/>
  <c r="L54" i="28" s="1"/>
  <c r="D11" i="28"/>
  <c r="D21" i="28" s="1"/>
  <c r="D36" i="28" s="1"/>
  <c r="D54" i="28" s="1"/>
  <c r="AJ77" i="28"/>
  <c r="AB77" i="28"/>
  <c r="T77" i="28"/>
  <c r="L77" i="28"/>
  <c r="D77" i="28"/>
  <c r="AD89" i="28"/>
  <c r="V89" i="28"/>
  <c r="N89" i="28"/>
  <c r="F89" i="28"/>
  <c r="AF109" i="28"/>
  <c r="X109" i="28"/>
  <c r="P109" i="28"/>
  <c r="H109" i="28"/>
  <c r="AI5" i="28"/>
  <c r="AA5" i="28"/>
  <c r="S5" i="28"/>
  <c r="K5" i="28"/>
  <c r="AJ4" i="28"/>
  <c r="AB4" i="28"/>
  <c r="T4" i="28"/>
  <c r="L4" i="28"/>
  <c r="D4" i="28"/>
  <c r="AE8" i="28"/>
  <c r="W8" i="28"/>
  <c r="O8" i="28"/>
  <c r="G8" i="28"/>
  <c r="B43" i="31" l="1"/>
  <c r="J50" i="31"/>
  <c r="R50" i="31"/>
  <c r="T50" i="31"/>
  <c r="X50" i="31"/>
  <c r="D44" i="31"/>
  <c r="N49" i="31"/>
  <c r="G49" i="31"/>
  <c r="R46" i="31"/>
  <c r="AE49" i="31"/>
  <c r="Z44" i="31"/>
  <c r="AF46" i="31"/>
  <c r="I50" i="31"/>
  <c r="L50" i="31"/>
  <c r="H50" i="31"/>
  <c r="AB46" i="31"/>
  <c r="I43" i="31"/>
  <c r="AB50" i="31"/>
  <c r="AD49" i="31"/>
  <c r="G43" i="31"/>
  <c r="AA49" i="31"/>
  <c r="T44" i="31"/>
  <c r="P46" i="31"/>
  <c r="Y50" i="31"/>
  <c r="V50" i="31"/>
  <c r="O50" i="31"/>
  <c r="P50" i="31"/>
  <c r="Y45" i="31"/>
  <c r="B50" i="31"/>
  <c r="R43" i="31"/>
  <c r="X45" i="31"/>
  <c r="D50" i="31"/>
  <c r="F49" i="31"/>
  <c r="Q46" i="31"/>
  <c r="H44" i="31"/>
  <c r="B46" i="31"/>
  <c r="U43" i="31"/>
  <c r="S45" i="31"/>
  <c r="L46" i="31"/>
  <c r="K49" i="31"/>
  <c r="B45" i="31"/>
  <c r="W49" i="31"/>
  <c r="W43" i="31"/>
  <c r="Q44" i="31"/>
  <c r="O46" i="31"/>
  <c r="J44" i="31"/>
  <c r="E43" i="31"/>
  <c r="AE43" i="31"/>
  <c r="P45" i="31"/>
  <c r="Y44" i="31"/>
  <c r="AC44" i="31"/>
  <c r="AA46" i="31"/>
  <c r="O44" i="31"/>
  <c r="X44" i="31"/>
  <c r="V46" i="31"/>
  <c r="C44" i="31"/>
  <c r="AF50" i="31"/>
  <c r="M44" i="31"/>
  <c r="K46" i="31"/>
  <c r="N44" i="31"/>
  <c r="AD45" i="31"/>
  <c r="F46" i="31"/>
  <c r="S50" i="31"/>
  <c r="G46" i="31"/>
  <c r="AA50" i="31"/>
  <c r="W46" i="31"/>
  <c r="AF43" i="31"/>
  <c r="H45" i="31"/>
  <c r="C43" i="31"/>
  <c r="AC43" i="31"/>
  <c r="AA45" i="31"/>
  <c r="U44" i="31"/>
  <c r="S46" i="31"/>
  <c r="V44" i="31"/>
  <c r="T46" i="31"/>
  <c r="G44" i="31"/>
  <c r="E46" i="31"/>
  <c r="P44" i="31"/>
  <c r="N46" i="31"/>
  <c r="I46" i="31"/>
  <c r="K44" i="31"/>
  <c r="V49" i="31"/>
  <c r="AD50" i="31"/>
  <c r="AE50" i="31"/>
  <c r="H49" i="31"/>
  <c r="R49" i="31"/>
  <c r="L43" i="31"/>
  <c r="S49" i="31"/>
  <c r="S43" i="31"/>
  <c r="L44" i="31"/>
  <c r="J46" i="31"/>
  <c r="F43" i="31"/>
  <c r="D45" i="31"/>
  <c r="E45" i="31"/>
  <c r="W44" i="31"/>
  <c r="U46" i="31"/>
  <c r="AF44" i="31"/>
  <c r="AD46" i="31"/>
  <c r="J45" i="31"/>
  <c r="D43" i="31"/>
  <c r="T43" i="31"/>
  <c r="F72" i="28"/>
  <c r="E49" i="31"/>
  <c r="F73" i="28"/>
  <c r="E50" i="31"/>
  <c r="O49" i="31"/>
  <c r="I49" i="31"/>
  <c r="L49" i="31"/>
  <c r="AF45" i="31"/>
  <c r="N43" i="31"/>
  <c r="L45" i="31"/>
  <c r="O43" i="31"/>
  <c r="M45" i="31"/>
  <c r="AE44" i="31"/>
  <c r="AC46" i="31"/>
  <c r="G45" i="31"/>
  <c r="I45" i="31"/>
  <c r="AB43" i="31"/>
  <c r="N72" i="28"/>
  <c r="M49" i="31"/>
  <c r="N73" i="28"/>
  <c r="M50" i="31"/>
  <c r="Q49" i="31"/>
  <c r="Q56" i="31" s="1"/>
  <c r="J49" i="31"/>
  <c r="J56" i="31" s="1"/>
  <c r="T49" i="31"/>
  <c r="T56" i="31" s="1"/>
  <c r="Z43" i="31"/>
  <c r="AA43" i="31"/>
  <c r="H46" i="31"/>
  <c r="B44" i="31"/>
  <c r="AB44" i="31"/>
  <c r="Z46" i="31"/>
  <c r="V43" i="31"/>
  <c r="T45" i="31"/>
  <c r="U45" i="31"/>
  <c r="H43" i="31"/>
  <c r="F45" i="31"/>
  <c r="Q43" i="31"/>
  <c r="O45" i="31"/>
  <c r="AA44" i="31"/>
  <c r="AB49" i="31"/>
  <c r="AB56" i="31" s="1"/>
  <c r="V72" i="28"/>
  <c r="U49" i="31"/>
  <c r="V73" i="28"/>
  <c r="U50" i="31"/>
  <c r="AF49" i="31"/>
  <c r="Y49" i="31"/>
  <c r="X49" i="31"/>
  <c r="X56" i="31" s="1"/>
  <c r="AE46" i="31"/>
  <c r="K43" i="31"/>
  <c r="AD44" i="31"/>
  <c r="C45" i="31"/>
  <c r="AD43" i="31"/>
  <c r="AB45" i="31"/>
  <c r="AC45" i="31"/>
  <c r="P43" i="31"/>
  <c r="N45" i="31"/>
  <c r="Y43" i="31"/>
  <c r="W45" i="31"/>
  <c r="Y46" i="31"/>
  <c r="I44" i="31"/>
  <c r="S44" i="31"/>
  <c r="Z45" i="31"/>
  <c r="C50" i="31"/>
  <c r="C56" i="31" s="1"/>
  <c r="AD72" i="28"/>
  <c r="AC49" i="31"/>
  <c r="AD73" i="28"/>
  <c r="AC50" i="31"/>
  <c r="F50" i="31"/>
  <c r="W50" i="31"/>
  <c r="D49" i="31"/>
  <c r="Q45" i="31"/>
  <c r="M46" i="31"/>
  <c r="R44" i="31"/>
  <c r="X46" i="31"/>
  <c r="M43" i="31"/>
  <c r="K45" i="31"/>
  <c r="E44" i="31"/>
  <c r="C46" i="31"/>
  <c r="F44" i="31"/>
  <c r="D46" i="31"/>
  <c r="X43" i="31"/>
  <c r="V45" i="31"/>
  <c r="AE45" i="31"/>
  <c r="R45" i="31"/>
  <c r="K50" i="31"/>
  <c r="B49" i="31"/>
  <c r="N50" i="31"/>
  <c r="G50" i="31"/>
  <c r="Z49" i="31"/>
  <c r="Z56" i="31" s="1"/>
  <c r="P49" i="31"/>
  <c r="J43" i="31"/>
  <c r="Y113" i="28"/>
  <c r="K111" i="28"/>
  <c r="P115" i="28"/>
  <c r="AF110" i="28"/>
  <c r="G110" i="28"/>
  <c r="E112" i="28"/>
  <c r="AG110" i="28"/>
  <c r="AE112" i="28"/>
  <c r="AC82" i="28"/>
  <c r="J111" i="28"/>
  <c r="I115" i="28"/>
  <c r="S110" i="28"/>
  <c r="M111" i="28"/>
  <c r="AB117" i="28"/>
  <c r="AA116" i="28"/>
  <c r="D112" i="28"/>
  <c r="C110" i="28"/>
  <c r="AI110" i="28"/>
  <c r="H113" i="28"/>
  <c r="F115" i="28"/>
  <c r="Q116" i="28"/>
  <c r="AC111" i="28"/>
  <c r="L111" i="28"/>
  <c r="AJ113" i="28"/>
  <c r="K115" i="28"/>
  <c r="N113" i="28"/>
  <c r="AJ110" i="28"/>
  <c r="X111" i="28"/>
  <c r="V113" i="28"/>
  <c r="T115" i="28"/>
  <c r="AB110" i="28"/>
  <c r="U112" i="28"/>
  <c r="AH113" i="28"/>
  <c r="W110" i="28"/>
  <c r="O111" i="28"/>
  <c r="T111" i="28"/>
  <c r="Z81" i="28"/>
  <c r="Z113" i="28"/>
  <c r="X115" i="28"/>
  <c r="O110" i="28"/>
  <c r="M80" i="28"/>
  <c r="M112" i="28"/>
  <c r="K82" i="28"/>
  <c r="G111" i="28"/>
  <c r="E81" i="28"/>
  <c r="E113" i="28"/>
  <c r="AJ82" i="28"/>
  <c r="H111" i="28"/>
  <c r="F81" i="28"/>
  <c r="F113" i="28"/>
  <c r="D115" i="28"/>
  <c r="Z110" i="28"/>
  <c r="X112" i="28"/>
  <c r="V82" i="28"/>
  <c r="AA110" i="28"/>
  <c r="AG112" i="28"/>
  <c r="AE82" i="28"/>
  <c r="J115" i="28"/>
  <c r="K113" i="28"/>
  <c r="AJ117" i="28"/>
  <c r="M117" i="28"/>
  <c r="F117" i="28"/>
  <c r="I116" i="28"/>
  <c r="E111" i="28"/>
  <c r="AI116" i="28"/>
  <c r="AI117" i="28"/>
  <c r="U111" i="28"/>
  <c r="Z117" i="28"/>
  <c r="M116" i="28"/>
  <c r="U116" i="28"/>
  <c r="T110" i="28"/>
  <c r="M110" i="28"/>
  <c r="Z112" i="28"/>
  <c r="AD80" i="28"/>
  <c r="AD112" i="28"/>
  <c r="E117" i="28"/>
  <c r="C116" i="28"/>
  <c r="AF115" i="28"/>
  <c r="S82" i="28"/>
  <c r="U117" i="28"/>
  <c r="R117" i="28"/>
  <c r="AE110" i="28"/>
  <c r="I111" i="28"/>
  <c r="G113" i="28"/>
  <c r="E115" i="28"/>
  <c r="R111" i="28"/>
  <c r="P113" i="28"/>
  <c r="N115" i="28"/>
  <c r="V110" i="28"/>
  <c r="AB112" i="28"/>
  <c r="AC117" i="28"/>
  <c r="O117" i="28"/>
  <c r="V117" i="28"/>
  <c r="Y116" i="28"/>
  <c r="AH117" i="28"/>
  <c r="Z116" i="28"/>
  <c r="AC110" i="28"/>
  <c r="R81" i="28"/>
  <c r="R113" i="28"/>
  <c r="R110" i="28"/>
  <c r="AJ111" i="28"/>
  <c r="S115" i="28"/>
  <c r="K112" i="28"/>
  <c r="Q82" i="28"/>
  <c r="F111" i="28"/>
  <c r="D81" i="28"/>
  <c r="D113" i="28"/>
  <c r="AH82" i="28"/>
  <c r="AE111" i="28"/>
  <c r="AC113" i="28"/>
  <c r="AA115" i="28"/>
  <c r="AF111" i="28"/>
  <c r="AD113" i="28"/>
  <c r="AB115" i="28"/>
  <c r="Q111" i="28"/>
  <c r="O113" i="28"/>
  <c r="M115" i="28"/>
  <c r="Z111" i="28"/>
  <c r="X113" i="28"/>
  <c r="V115" i="28"/>
  <c r="J110" i="28"/>
  <c r="J116" i="28"/>
  <c r="J80" i="28"/>
  <c r="J112" i="28"/>
  <c r="T112" i="28"/>
  <c r="Y115" i="28"/>
  <c r="AA113" i="28"/>
  <c r="F116" i="28"/>
  <c r="C117" i="28"/>
  <c r="AE117" i="28"/>
  <c r="AD117" i="28"/>
  <c r="AG116" i="28"/>
  <c r="D116" i="28"/>
  <c r="AH116" i="28"/>
  <c r="C113" i="28"/>
  <c r="W115" i="28"/>
  <c r="G115" i="28"/>
  <c r="Y80" i="28"/>
  <c r="Y112" i="28"/>
  <c r="AG115" i="28"/>
  <c r="AF117" i="28"/>
  <c r="J117" i="28"/>
  <c r="E110" i="28"/>
  <c r="M113" i="28"/>
  <c r="AD110" i="28"/>
  <c r="E116" i="28"/>
  <c r="AC112" i="28"/>
  <c r="U113" i="28"/>
  <c r="S112" i="28"/>
  <c r="N111" i="28"/>
  <c r="L113" i="28"/>
  <c r="R115" i="28"/>
  <c r="H110" i="28"/>
  <c r="F112" i="28"/>
  <c r="AI115" i="28"/>
  <c r="I110" i="28"/>
  <c r="G112" i="28"/>
  <c r="AJ115" i="28"/>
  <c r="Y111" i="28"/>
  <c r="W113" i="28"/>
  <c r="U115" i="28"/>
  <c r="AH111" i="28"/>
  <c r="AF113" i="28"/>
  <c r="AD115" i="28"/>
  <c r="AI113" i="28"/>
  <c r="Q115" i="28"/>
  <c r="S113" i="28"/>
  <c r="D117" i="28"/>
  <c r="N116" i="28"/>
  <c r="G116" i="28"/>
  <c r="H117" i="28"/>
  <c r="T116" i="28"/>
  <c r="I117" i="28"/>
  <c r="L116" i="28"/>
  <c r="P116" i="28"/>
  <c r="AF116" i="28"/>
  <c r="F110" i="28"/>
  <c r="AG113" i="28"/>
  <c r="AE115" i="28"/>
  <c r="AE116" i="28"/>
  <c r="S117" i="28"/>
  <c r="R112" i="28"/>
  <c r="P111" i="28"/>
  <c r="L115" i="28"/>
  <c r="AH110" i="28"/>
  <c r="AJ112" i="28"/>
  <c r="N117" i="28"/>
  <c r="AH112" i="28"/>
  <c r="W111" i="28"/>
  <c r="AA80" i="28"/>
  <c r="AA112" i="28"/>
  <c r="AG82" i="28"/>
  <c r="V111" i="28"/>
  <c r="T81" i="28"/>
  <c r="T113" i="28"/>
  <c r="Z115" i="28"/>
  <c r="P110" i="28"/>
  <c r="N80" i="28"/>
  <c r="N112" i="28"/>
  <c r="L82" i="28"/>
  <c r="Q110" i="28"/>
  <c r="O80" i="28"/>
  <c r="O112" i="28"/>
  <c r="AG111" i="28"/>
  <c r="AE113" i="28"/>
  <c r="AC115" i="28"/>
  <c r="I112" i="28"/>
  <c r="G82" i="28"/>
  <c r="N110" i="28"/>
  <c r="L117" i="28"/>
  <c r="V116" i="28"/>
  <c r="O116" i="28"/>
  <c r="G117" i="28"/>
  <c r="P117" i="28"/>
  <c r="AB116" i="28"/>
  <c r="Q117" i="28"/>
  <c r="K117" i="28"/>
  <c r="H116" i="28"/>
  <c r="P73" i="28"/>
  <c r="AA111" i="28"/>
  <c r="I113" i="28"/>
  <c r="S111" i="28"/>
  <c r="P112" i="28"/>
  <c r="AG117" i="28"/>
  <c r="L110" i="28"/>
  <c r="AB111" i="28"/>
  <c r="AF112" i="28"/>
  <c r="J113" i="28"/>
  <c r="C111" i="28"/>
  <c r="R116" i="28"/>
  <c r="AC116" i="28"/>
  <c r="U110" i="28"/>
  <c r="I82" i="28"/>
  <c r="C80" i="28"/>
  <c r="C112" i="28"/>
  <c r="D111" i="28"/>
  <c r="AI80" i="28"/>
  <c r="AI112" i="28"/>
  <c r="H115" i="28"/>
  <c r="AD111" i="28"/>
  <c r="AB81" i="28"/>
  <c r="AB113" i="28"/>
  <c r="AH115" i="28"/>
  <c r="X110" i="28"/>
  <c r="V112" i="28"/>
  <c r="Y110" i="28"/>
  <c r="W80" i="28"/>
  <c r="W112" i="28"/>
  <c r="U82" i="28"/>
  <c r="H112" i="28"/>
  <c r="C115" i="28"/>
  <c r="K110" i="28"/>
  <c r="Q112" i="28"/>
  <c r="J82" i="28"/>
  <c r="L112" i="28"/>
  <c r="T117" i="28"/>
  <c r="AD116" i="28"/>
  <c r="W116" i="28"/>
  <c r="W117" i="28"/>
  <c r="X117" i="28"/>
  <c r="K116" i="28"/>
  <c r="AJ116" i="28"/>
  <c r="Y117" i="28"/>
  <c r="S116" i="28"/>
  <c r="AA117" i="28"/>
  <c r="X116" i="28"/>
  <c r="D110" i="28"/>
  <c r="AI111" i="28"/>
  <c r="Q113" i="28"/>
  <c r="O115" i="28"/>
  <c r="X82" i="28"/>
  <c r="X80" i="28"/>
  <c r="M84" i="28"/>
  <c r="U84" i="28"/>
  <c r="Q81" i="28"/>
  <c r="AH81" i="28"/>
  <c r="U80" i="28"/>
  <c r="M81" i="28"/>
  <c r="N81" i="28"/>
  <c r="AF80" i="28"/>
  <c r="AF82" i="28"/>
  <c r="AD82" i="28"/>
  <c r="H81" i="28"/>
  <c r="J81" i="28"/>
  <c r="AJ80" i="28"/>
  <c r="Q84" i="28"/>
  <c r="R84" i="28"/>
  <c r="AC84" i="28"/>
  <c r="E84" i="28"/>
  <c r="Y81" i="28"/>
  <c r="K81" i="28"/>
  <c r="I84" i="28"/>
  <c r="AI84" i="28"/>
  <c r="AC80" i="28"/>
  <c r="AA82" i="28"/>
  <c r="U81" i="28"/>
  <c r="V81" i="28"/>
  <c r="G81" i="28"/>
  <c r="P81" i="28"/>
  <c r="AB80" i="28"/>
  <c r="Y84" i="28"/>
  <c r="Z84" i="28"/>
  <c r="R80" i="28"/>
  <c r="AG80" i="28"/>
  <c r="AI82" i="28"/>
  <c r="O81" i="28"/>
  <c r="X81" i="28"/>
  <c r="Z82" i="28"/>
  <c r="T80" i="28"/>
  <c r="AA81" i="28"/>
  <c r="F84" i="28"/>
  <c r="AG84" i="28"/>
  <c r="D84" i="28"/>
  <c r="AH84" i="28"/>
  <c r="AH80" i="28"/>
  <c r="K80" i="28"/>
  <c r="AC81" i="28"/>
  <c r="AD81" i="28"/>
  <c r="S80" i="28"/>
  <c r="Y82" i="28"/>
  <c r="L81" i="28"/>
  <c r="F80" i="28"/>
  <c r="D82" i="28"/>
  <c r="G80" i="28"/>
  <c r="E82" i="28"/>
  <c r="W81" i="28"/>
  <c r="AF81" i="28"/>
  <c r="AI81" i="28"/>
  <c r="S81" i="28"/>
  <c r="N84" i="28"/>
  <c r="G84" i="28"/>
  <c r="T84" i="28"/>
  <c r="L84" i="28"/>
  <c r="P84" i="28"/>
  <c r="AF84" i="28"/>
  <c r="AG81" i="28"/>
  <c r="M82" i="28"/>
  <c r="R82" i="28"/>
  <c r="AE81" i="28"/>
  <c r="I80" i="28"/>
  <c r="C82" i="28"/>
  <c r="V84" i="28"/>
  <c r="O84" i="28"/>
  <c r="AB84" i="28"/>
  <c r="H84" i="28"/>
  <c r="V80" i="28"/>
  <c r="T82" i="28"/>
  <c r="H80" i="28"/>
  <c r="H82" i="28"/>
  <c r="F82" i="28"/>
  <c r="Q80" i="28"/>
  <c r="O82" i="28"/>
  <c r="L80" i="28"/>
  <c r="AD84" i="28"/>
  <c r="W84" i="28"/>
  <c r="K84" i="28"/>
  <c r="AJ84" i="28"/>
  <c r="S84" i="28"/>
  <c r="X84" i="28"/>
  <c r="J84" i="28"/>
  <c r="Z80" i="28"/>
  <c r="E80" i="28"/>
  <c r="AJ81" i="28"/>
  <c r="AB82" i="28"/>
  <c r="AE80" i="28"/>
  <c r="P80" i="28"/>
  <c r="P82" i="28"/>
  <c r="N82" i="28"/>
  <c r="W82" i="28"/>
  <c r="AE84" i="28"/>
  <c r="AA84" i="28"/>
  <c r="D80" i="28"/>
  <c r="C84" i="28"/>
  <c r="I81" i="28"/>
  <c r="C81" i="28"/>
  <c r="AB72" i="28"/>
  <c r="C73" i="28"/>
  <c r="P72" i="28"/>
  <c r="J72" i="28"/>
  <c r="M72" i="28"/>
  <c r="AJ72" i="28"/>
  <c r="R73" i="28"/>
  <c r="R72" i="28"/>
  <c r="K72" i="28"/>
  <c r="U72" i="28"/>
  <c r="W73" i="28"/>
  <c r="N44" i="28"/>
  <c r="X72" i="28"/>
  <c r="V44" i="28"/>
  <c r="K73" i="28"/>
  <c r="AC72" i="28"/>
  <c r="AF72" i="28"/>
  <c r="AG72" i="28"/>
  <c r="Z72" i="28"/>
  <c r="AH73" i="28"/>
  <c r="Y72" i="28"/>
  <c r="S73" i="28"/>
  <c r="D73" i="28"/>
  <c r="Z73" i="28"/>
  <c r="G73" i="28"/>
  <c r="X73" i="28"/>
  <c r="AH72" i="28"/>
  <c r="E72" i="28"/>
  <c r="AA73" i="28"/>
  <c r="L73" i="28"/>
  <c r="E73" i="28"/>
  <c r="G72" i="28"/>
  <c r="C72" i="28"/>
  <c r="O73" i="28"/>
  <c r="H73" i="28"/>
  <c r="I73" i="28"/>
  <c r="AA72" i="28"/>
  <c r="Q72" i="28"/>
  <c r="D72" i="28"/>
  <c r="AI73" i="28"/>
  <c r="T73" i="28"/>
  <c r="M73" i="28"/>
  <c r="O72" i="28"/>
  <c r="Q73" i="28"/>
  <c r="L72" i="28"/>
  <c r="AB73" i="28"/>
  <c r="U73" i="28"/>
  <c r="W72" i="28"/>
  <c r="AE73" i="28"/>
  <c r="AF73" i="28"/>
  <c r="Y73" i="28"/>
  <c r="I72" i="28"/>
  <c r="S72" i="28"/>
  <c r="AB44" i="28"/>
  <c r="AE43" i="28"/>
  <c r="AF44" i="28"/>
  <c r="AA43" i="28"/>
  <c r="S44" i="28"/>
  <c r="AG44" i="28"/>
  <c r="J44" i="28"/>
  <c r="T51" i="28"/>
  <c r="T72" i="28"/>
  <c r="AJ52" i="28"/>
  <c r="AJ73" i="28"/>
  <c r="AC52" i="28"/>
  <c r="AC73" i="28"/>
  <c r="AE51" i="28"/>
  <c r="AE72" i="28"/>
  <c r="H51" i="28"/>
  <c r="H72" i="28"/>
  <c r="J73" i="28"/>
  <c r="AG73" i="28"/>
  <c r="AI51" i="28"/>
  <c r="AI72" i="28"/>
  <c r="M44" i="28"/>
  <c r="F44" i="28"/>
  <c r="M43" i="28"/>
  <c r="AB51" i="28"/>
  <c r="C52" i="28"/>
  <c r="M51" i="28"/>
  <c r="AC44" i="28"/>
  <c r="J52" i="28"/>
  <c r="AG52" i="28"/>
  <c r="AJ44" i="28"/>
  <c r="I43" i="28"/>
  <c r="AI43" i="28"/>
  <c r="AI44" i="28"/>
  <c r="Z44" i="28"/>
  <c r="F51" i="28"/>
  <c r="F52" i="28"/>
  <c r="P51" i="28"/>
  <c r="J51" i="28"/>
  <c r="E44" i="28"/>
  <c r="V43" i="28"/>
  <c r="C43" i="28"/>
  <c r="U44" i="28"/>
  <c r="Q43" i="28"/>
  <c r="R44" i="28"/>
  <c r="R43" i="28"/>
  <c r="AC43" i="28"/>
  <c r="AJ51" i="28"/>
  <c r="R52" i="28"/>
  <c r="N51" i="28"/>
  <c r="E43" i="28"/>
  <c r="N52" i="28"/>
  <c r="X51" i="28"/>
  <c r="R51" i="28"/>
  <c r="K51" i="28"/>
  <c r="U51" i="28"/>
  <c r="O44" i="28"/>
  <c r="Y43" i="28"/>
  <c r="AH44" i="28"/>
  <c r="Z43" i="28"/>
  <c r="K52" i="28"/>
  <c r="AC51" i="28"/>
  <c r="V51" i="28"/>
  <c r="V52" i="28"/>
  <c r="AF51" i="28"/>
  <c r="AG51" i="28"/>
  <c r="Z51" i="28"/>
  <c r="AH52" i="28"/>
  <c r="Y51" i="28"/>
  <c r="F43" i="28"/>
  <c r="C44" i="28"/>
  <c r="AE44" i="28"/>
  <c r="AD44" i="28"/>
  <c r="AG43" i="28"/>
  <c r="D43" i="28"/>
  <c r="AH43" i="28"/>
  <c r="S52" i="28"/>
  <c r="D52" i="28"/>
  <c r="AD51" i="28"/>
  <c r="Z52" i="28"/>
  <c r="AD52" i="28"/>
  <c r="G52" i="28"/>
  <c r="X52" i="28"/>
  <c r="AH51" i="28"/>
  <c r="E51" i="28"/>
  <c r="D44" i="28"/>
  <c r="N43" i="28"/>
  <c r="G43" i="28"/>
  <c r="H44" i="28"/>
  <c r="T43" i="28"/>
  <c r="I44" i="28"/>
  <c r="L43" i="28"/>
  <c r="P43" i="28"/>
  <c r="AF43" i="28"/>
  <c r="AA52" i="28"/>
  <c r="L52" i="28"/>
  <c r="E52" i="28"/>
  <c r="G51" i="28"/>
  <c r="C51" i="28"/>
  <c r="O52" i="28"/>
  <c r="H52" i="28"/>
  <c r="I52" i="28"/>
  <c r="AA51" i="28"/>
  <c r="Q51" i="28"/>
  <c r="L44" i="28"/>
  <c r="O43" i="28"/>
  <c r="G44" i="28"/>
  <c r="P44" i="28"/>
  <c r="AB43" i="28"/>
  <c r="Q44" i="28"/>
  <c r="K44" i="28"/>
  <c r="D51" i="28"/>
  <c r="AI52" i="28"/>
  <c r="T52" i="28"/>
  <c r="M52" i="28"/>
  <c r="O51" i="28"/>
  <c r="H43" i="28"/>
  <c r="W52" i="28"/>
  <c r="P52" i="28"/>
  <c r="Q52" i="28"/>
  <c r="U43" i="28"/>
  <c r="T44" i="28"/>
  <c r="AD43" i="28"/>
  <c r="W43" i="28"/>
  <c r="W44" i="28"/>
  <c r="X44" i="28"/>
  <c r="K43" i="28"/>
  <c r="AJ43" i="28"/>
  <c r="Y44" i="28"/>
  <c r="S43" i="28"/>
  <c r="AA44" i="28"/>
  <c r="X43" i="28"/>
  <c r="L51" i="28"/>
  <c r="AB52" i="28"/>
  <c r="U52" i="28"/>
  <c r="W51" i="28"/>
  <c r="AE52" i="28"/>
  <c r="AF52" i="28"/>
  <c r="Y52" i="28"/>
  <c r="I51" i="28"/>
  <c r="S51" i="28"/>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Q8" i="10" s="1"/>
  <c r="AB55" i="31"/>
  <c r="AB8" i="2" s="1"/>
  <c r="O55" i="31"/>
  <c r="O8" i="2" s="1"/>
  <c r="M55" i="31"/>
  <c r="M8" i="2" s="1"/>
  <c r="E56" i="31"/>
  <c r="S55" i="31"/>
  <c r="S8" i="2" s="1"/>
  <c r="K55" i="31"/>
  <c r="K8" i="2" s="1"/>
  <c r="H55" i="31"/>
  <c r="H8" i="2" s="1"/>
  <c r="N55" i="31"/>
  <c r="N8" i="2" s="1"/>
  <c r="N8" i="10" s="1"/>
  <c r="AF55" i="31"/>
  <c r="AF8" i="2" s="1"/>
  <c r="T55" i="31"/>
  <c r="T8" i="2" s="1"/>
  <c r="L55" i="31"/>
  <c r="L8" i="2" s="1"/>
  <c r="AA55" i="31"/>
  <c r="AA8" i="2" s="1"/>
  <c r="D55" i="31"/>
  <c r="D8" i="2" s="1"/>
  <c r="AA8" i="10" l="1"/>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Q8" i="14"/>
  <c r="Q8" i="13"/>
  <c r="Y8" i="10"/>
  <c r="N8" i="14"/>
  <c r="N8" i="13"/>
  <c r="C8" i="10"/>
  <c r="U8" i="10"/>
  <c r="D22" i="28"/>
  <c r="E22" i="28"/>
  <c r="F22" i="28"/>
  <c r="G22" i="28"/>
  <c r="G66" i="28" s="1"/>
  <c r="H22" i="28"/>
  <c r="H66" i="28" s="1"/>
  <c r="I22" i="28"/>
  <c r="I66" i="28" s="1"/>
  <c r="J22" i="28"/>
  <c r="J66" i="28" s="1"/>
  <c r="K22" i="28"/>
  <c r="L22" i="28"/>
  <c r="M22" i="28"/>
  <c r="M66" i="28" s="1"/>
  <c r="N22" i="28"/>
  <c r="O22" i="28"/>
  <c r="O66" i="28" s="1"/>
  <c r="P22" i="28"/>
  <c r="P66" i="28" s="1"/>
  <c r="Q22" i="28"/>
  <c r="Q66" i="28" s="1"/>
  <c r="R22" i="28"/>
  <c r="R66" i="28" s="1"/>
  <c r="S22" i="28"/>
  <c r="T22" i="28"/>
  <c r="T66" i="28" s="1"/>
  <c r="U22" i="28"/>
  <c r="V22" i="28"/>
  <c r="V66" i="28" s="1"/>
  <c r="W22" i="28"/>
  <c r="W66" i="28" s="1"/>
  <c r="X22" i="28"/>
  <c r="X66" i="28" s="1"/>
  <c r="Y22" i="28"/>
  <c r="Y66" i="28" s="1"/>
  <c r="Z22" i="28"/>
  <c r="Z66" i="28" s="1"/>
  <c r="AA22" i="28"/>
  <c r="AB22" i="28"/>
  <c r="AB66" i="28" s="1"/>
  <c r="AC22" i="28"/>
  <c r="AD22" i="28"/>
  <c r="AE22" i="28"/>
  <c r="AE66" i="28" s="1"/>
  <c r="AF22" i="28"/>
  <c r="AF66" i="28" s="1"/>
  <c r="AG22" i="28"/>
  <c r="AG66" i="28" s="1"/>
  <c r="AH22" i="28"/>
  <c r="AH66" i="28" s="1"/>
  <c r="AI22" i="28"/>
  <c r="AJ22" i="28"/>
  <c r="D23" i="28"/>
  <c r="D67" i="28" s="1"/>
  <c r="E23" i="28"/>
  <c r="E67" i="28" s="1"/>
  <c r="F23" i="28"/>
  <c r="G23" i="28"/>
  <c r="G67" i="28" s="1"/>
  <c r="H23" i="28"/>
  <c r="H67" i="28" s="1"/>
  <c r="I23" i="28"/>
  <c r="I67" i="28" s="1"/>
  <c r="J23" i="28"/>
  <c r="K23" i="28"/>
  <c r="L23" i="28"/>
  <c r="L67" i="28" s="1"/>
  <c r="M23" i="28"/>
  <c r="N23" i="28"/>
  <c r="O23" i="28"/>
  <c r="O46" i="28" s="1"/>
  <c r="P23" i="28"/>
  <c r="Q23" i="28"/>
  <c r="Q67" i="28" s="1"/>
  <c r="R23" i="28"/>
  <c r="R67" i="28" s="1"/>
  <c r="S23" i="28"/>
  <c r="T23" i="28"/>
  <c r="U23" i="28"/>
  <c r="V23" i="28"/>
  <c r="W23" i="28"/>
  <c r="W67" i="28" s="1"/>
  <c r="X23" i="28"/>
  <c r="Y23" i="28"/>
  <c r="Y67" i="28" s="1"/>
  <c r="Z23" i="28"/>
  <c r="AA23" i="28"/>
  <c r="AB23" i="28"/>
  <c r="AB67" i="28" s="1"/>
  <c r="AC23" i="28"/>
  <c r="AD23" i="28"/>
  <c r="AE23" i="28"/>
  <c r="AE46" i="28" s="1"/>
  <c r="AF23" i="28"/>
  <c r="AF67" i="28" s="1"/>
  <c r="AG23" i="28"/>
  <c r="AG67" i="28" s="1"/>
  <c r="AH23" i="28"/>
  <c r="AH67" i="28" s="1"/>
  <c r="AI23" i="28"/>
  <c r="AI67" i="28" s="1"/>
  <c r="AJ23" i="28"/>
  <c r="D24" i="28"/>
  <c r="D68" i="28" s="1"/>
  <c r="E24" i="28"/>
  <c r="E47" i="28" s="1"/>
  <c r="F24" i="28"/>
  <c r="F47" i="28" s="1"/>
  <c r="G24" i="28"/>
  <c r="G68" i="28" s="1"/>
  <c r="H24" i="28"/>
  <c r="H68" i="28" s="1"/>
  <c r="I24" i="28"/>
  <c r="I68" i="28" s="1"/>
  <c r="J24" i="28"/>
  <c r="J68" i="28" s="1"/>
  <c r="K24" i="28"/>
  <c r="L24" i="28"/>
  <c r="M24" i="28"/>
  <c r="M47" i="28" s="1"/>
  <c r="N24" i="28"/>
  <c r="N47" i="28" s="1"/>
  <c r="O24" i="28"/>
  <c r="O68" i="28" s="1"/>
  <c r="P24" i="28"/>
  <c r="P68" i="28" s="1"/>
  <c r="Q24" i="28"/>
  <c r="Q68" i="28" s="1"/>
  <c r="R24" i="28"/>
  <c r="R68" i="28" s="1"/>
  <c r="S24" i="28"/>
  <c r="T24" i="28"/>
  <c r="U24" i="28"/>
  <c r="U47" i="28" s="1"/>
  <c r="V24" i="28"/>
  <c r="V47" i="28" s="1"/>
  <c r="W24" i="28"/>
  <c r="W68" i="28" s="1"/>
  <c r="X24" i="28"/>
  <c r="X68" i="28" s="1"/>
  <c r="Y24" i="28"/>
  <c r="Y68" i="28" s="1"/>
  <c r="Z24" i="28"/>
  <c r="Z68" i="28" s="1"/>
  <c r="AA24" i="28"/>
  <c r="AB24" i="28"/>
  <c r="AB68" i="28" s="1"/>
  <c r="AC24" i="28"/>
  <c r="AC47" i="28" s="1"/>
  <c r="AD24" i="28"/>
  <c r="AD47" i="28" s="1"/>
  <c r="AE24" i="28"/>
  <c r="AE68" i="28" s="1"/>
  <c r="AF24" i="28"/>
  <c r="AF68" i="28" s="1"/>
  <c r="AG24" i="28"/>
  <c r="AG68" i="28" s="1"/>
  <c r="AH24" i="28"/>
  <c r="AH68" i="28" s="1"/>
  <c r="AI24" i="28"/>
  <c r="AJ24" i="28"/>
  <c r="AJ68" i="28" s="1"/>
  <c r="D25" i="28"/>
  <c r="D48" i="28" s="1"/>
  <c r="E25" i="28"/>
  <c r="F25" i="28"/>
  <c r="G25" i="28"/>
  <c r="G69" i="28" s="1"/>
  <c r="H25" i="28"/>
  <c r="H69" i="28" s="1"/>
  <c r="I25" i="28"/>
  <c r="I69" i="28" s="1"/>
  <c r="J25" i="28"/>
  <c r="J69" i="28" s="1"/>
  <c r="K25" i="28"/>
  <c r="K69" i="28" s="1"/>
  <c r="L25" i="28"/>
  <c r="L69" i="28" s="1"/>
  <c r="M25" i="28"/>
  <c r="N25" i="28"/>
  <c r="O25" i="28"/>
  <c r="O69" i="28" s="1"/>
  <c r="P25" i="28"/>
  <c r="P69" i="28" s="1"/>
  <c r="Q25" i="28"/>
  <c r="Q69" i="28" s="1"/>
  <c r="R25" i="28"/>
  <c r="R69" i="28" s="1"/>
  <c r="S25" i="28"/>
  <c r="S69" i="28" s="1"/>
  <c r="T25" i="28"/>
  <c r="T48" i="28" s="1"/>
  <c r="U25" i="28"/>
  <c r="V25" i="28"/>
  <c r="W25" i="28"/>
  <c r="W69" i="28" s="1"/>
  <c r="X25" i="28"/>
  <c r="X69" i="28" s="1"/>
  <c r="Y25" i="28"/>
  <c r="Y69" i="28" s="1"/>
  <c r="Z25" i="28"/>
  <c r="Z69" i="28" s="1"/>
  <c r="AA25" i="28"/>
  <c r="AA48" i="28" s="1"/>
  <c r="AB25" i="28"/>
  <c r="AB48" i="28" s="1"/>
  <c r="AC25" i="28"/>
  <c r="AD25" i="28"/>
  <c r="AE25" i="28"/>
  <c r="AE69" i="28" s="1"/>
  <c r="AF25" i="28"/>
  <c r="AF69" i="28" s="1"/>
  <c r="AG25" i="28"/>
  <c r="AG69" i="28" s="1"/>
  <c r="AH25" i="28"/>
  <c r="AH69" i="28" s="1"/>
  <c r="AI25" i="28"/>
  <c r="AI48" i="28" s="1"/>
  <c r="AJ25" i="28"/>
  <c r="AJ48" i="28" s="1"/>
  <c r="D26" i="28"/>
  <c r="E26" i="28"/>
  <c r="F26" i="28"/>
  <c r="F70" i="28" s="1"/>
  <c r="G26" i="28"/>
  <c r="G70" i="28" s="1"/>
  <c r="H26" i="28"/>
  <c r="H70" i="28" s="1"/>
  <c r="I26" i="28"/>
  <c r="I70" i="28" s="1"/>
  <c r="J26" i="28"/>
  <c r="J70" i="28" s="1"/>
  <c r="K26" i="28"/>
  <c r="L26" i="28"/>
  <c r="M26" i="28"/>
  <c r="M70" i="28" s="1"/>
  <c r="N26" i="28"/>
  <c r="O26" i="28"/>
  <c r="O70" i="28" s="1"/>
  <c r="P26" i="28"/>
  <c r="P70" i="28" s="1"/>
  <c r="Q26" i="28"/>
  <c r="Q70" i="28" s="1"/>
  <c r="R26" i="28"/>
  <c r="R70" i="28" s="1"/>
  <c r="S26" i="28"/>
  <c r="T26" i="28"/>
  <c r="U26" i="28"/>
  <c r="U70" i="28" s="1"/>
  <c r="V26" i="28"/>
  <c r="W26" i="28"/>
  <c r="W70" i="28" s="1"/>
  <c r="X26" i="28"/>
  <c r="X70" i="28" s="1"/>
  <c r="Y26" i="28"/>
  <c r="Y70" i="28" s="1"/>
  <c r="Z26" i="28"/>
  <c r="Z70" i="28" s="1"/>
  <c r="AA26" i="28"/>
  <c r="AB26" i="28"/>
  <c r="AC26" i="28"/>
  <c r="AD26" i="28"/>
  <c r="AE26" i="28"/>
  <c r="AE70" i="28" s="1"/>
  <c r="AF26" i="28"/>
  <c r="AF70" i="28" s="1"/>
  <c r="AG26" i="28"/>
  <c r="AG70" i="28" s="1"/>
  <c r="AH26" i="28"/>
  <c r="AH70" i="28" s="1"/>
  <c r="AI26" i="28"/>
  <c r="AJ26" i="28"/>
  <c r="D27" i="28"/>
  <c r="D71" i="28" s="1"/>
  <c r="E27" i="28"/>
  <c r="E71" i="28" s="1"/>
  <c r="F27" i="28"/>
  <c r="G27" i="28"/>
  <c r="G71" i="28" s="1"/>
  <c r="H27" i="28"/>
  <c r="H71" i="28" s="1"/>
  <c r="I27" i="28"/>
  <c r="I71" i="28" s="1"/>
  <c r="J27" i="28"/>
  <c r="K27" i="28"/>
  <c r="L27" i="28"/>
  <c r="L71" i="28" s="1"/>
  <c r="M27" i="28"/>
  <c r="N27" i="28"/>
  <c r="O27" i="28"/>
  <c r="O71" i="28" s="1"/>
  <c r="P27" i="28"/>
  <c r="P71" i="28" s="1"/>
  <c r="Q27" i="28"/>
  <c r="R27" i="28"/>
  <c r="S27" i="28"/>
  <c r="T27" i="28"/>
  <c r="T71" i="28" s="1"/>
  <c r="U27" i="28"/>
  <c r="V27" i="28"/>
  <c r="W27" i="28"/>
  <c r="W71" i="28" s="1"/>
  <c r="X27" i="28"/>
  <c r="Y27" i="28"/>
  <c r="Y71" i="28" s="1"/>
  <c r="Z27" i="28"/>
  <c r="AA27" i="28"/>
  <c r="AB27" i="28"/>
  <c r="AB71" i="28" s="1"/>
  <c r="AC27" i="28"/>
  <c r="AC71" i="28" s="1"/>
  <c r="AD27" i="28"/>
  <c r="AE27" i="28"/>
  <c r="AE71" i="28" s="1"/>
  <c r="AF27" i="28"/>
  <c r="AF71" i="28" s="1"/>
  <c r="AG27" i="28"/>
  <c r="AH27" i="28"/>
  <c r="AH71" i="28" s="1"/>
  <c r="AI27" i="28"/>
  <c r="AJ27" i="28"/>
  <c r="AJ71" i="28" s="1"/>
  <c r="D55" i="28"/>
  <c r="AI55" i="28"/>
  <c r="E94" i="28"/>
  <c r="J92" i="28"/>
  <c r="R92" i="28"/>
  <c r="U92" i="28"/>
  <c r="Z94" i="28"/>
  <c r="AC94" i="28"/>
  <c r="AH94" i="28"/>
  <c r="H94" i="28"/>
  <c r="P94" i="28"/>
  <c r="AF92" i="28"/>
  <c r="F55" i="28"/>
  <c r="I56" i="28"/>
  <c r="M55" i="28"/>
  <c r="N55" i="28"/>
  <c r="U55" i="28"/>
  <c r="V55" i="28"/>
  <c r="AC55" i="28"/>
  <c r="AD55" i="28"/>
  <c r="AG56" i="28"/>
  <c r="D69" i="28"/>
  <c r="E37" i="28"/>
  <c r="F37" i="28"/>
  <c r="G40" i="28"/>
  <c r="L94" i="28"/>
  <c r="M37" i="28"/>
  <c r="N37" i="28"/>
  <c r="O40" i="28"/>
  <c r="U37" i="28"/>
  <c r="V37" i="28"/>
  <c r="W40" i="28"/>
  <c r="AC37" i="28"/>
  <c r="AD37" i="28"/>
  <c r="AE40" i="28"/>
  <c r="C38" i="28"/>
  <c r="C45" i="28"/>
  <c r="C101" i="28"/>
  <c r="D56" i="28"/>
  <c r="H5" i="9"/>
  <c r="H4" i="9" s="1"/>
  <c r="AI56" i="28"/>
  <c r="Q55" i="28"/>
  <c r="L56" i="28"/>
  <c r="Y56" i="28"/>
  <c r="M94" i="28"/>
  <c r="AD94" i="28"/>
  <c r="V94" i="28"/>
  <c r="N94" i="28"/>
  <c r="M92" i="28"/>
  <c r="E92" i="28"/>
  <c r="AD92" i="28"/>
  <c r="V92" i="28"/>
  <c r="N92" i="28"/>
  <c r="F92" i="28"/>
  <c r="U94" i="28"/>
  <c r="F94" i="28"/>
  <c r="Y55" i="28"/>
  <c r="T56" i="28"/>
  <c r="Q56" i="28"/>
  <c r="AB56" i="28"/>
  <c r="AG55" i="28"/>
  <c r="AH55" i="28"/>
  <c r="R55" i="28"/>
  <c r="AH56" i="28"/>
  <c r="K56" i="28"/>
  <c r="Z55" i="28"/>
  <c r="R56" i="28"/>
  <c r="J55" i="28"/>
  <c r="AA56" i="28"/>
  <c r="J56" i="28"/>
  <c r="Z56" i="28"/>
  <c r="AJ56" i="28"/>
  <c r="S56" i="28"/>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V8" i="14" l="1"/>
  <c r="O4" i="17"/>
  <c r="O2" i="17" s="1"/>
  <c r="B2" i="17"/>
  <c r="AA8" i="13"/>
  <c r="T8" i="13"/>
  <c r="O8" i="14"/>
  <c r="AC8" i="13"/>
  <c r="H8" i="14"/>
  <c r="R8" i="13"/>
  <c r="AD8" i="14"/>
  <c r="W8" i="14"/>
  <c r="M8" i="14"/>
  <c r="AE8" i="13"/>
  <c r="AF8" i="14"/>
  <c r="K8" i="14"/>
  <c r="P8" i="14"/>
  <c r="AB8" i="14"/>
  <c r="F2" i="13"/>
  <c r="N2" i="13"/>
  <c r="V2" i="13"/>
  <c r="AD2" i="13"/>
  <c r="X8" i="14"/>
  <c r="J8" i="13"/>
  <c r="F8" i="13"/>
  <c r="D2" i="13"/>
  <c r="L2" i="13"/>
  <c r="L8" i="13"/>
  <c r="Z8" i="14"/>
  <c r="S8" i="13"/>
  <c r="G8" i="13"/>
  <c r="E8" i="13"/>
  <c r="D8" i="14"/>
  <c r="E2" i="13"/>
  <c r="M2" i="13"/>
  <c r="U2" i="13"/>
  <c r="AC2" i="13"/>
  <c r="K2" i="13"/>
  <c r="T2" i="13"/>
  <c r="AB2" i="13"/>
  <c r="U8" i="13"/>
  <c r="U8" i="14"/>
  <c r="G2" i="13"/>
  <c r="O2" i="13"/>
  <c r="W2" i="13"/>
  <c r="AE2" i="13"/>
  <c r="I8" i="13"/>
  <c r="I8" i="14"/>
  <c r="H2" i="13"/>
  <c r="AF2" i="13"/>
  <c r="X2" i="13"/>
  <c r="I2" i="13"/>
  <c r="Q2" i="13"/>
  <c r="Y2" i="13"/>
  <c r="C8" i="13"/>
  <c r="C8" i="14"/>
  <c r="P2" i="13"/>
  <c r="J2" i="13"/>
  <c r="R2" i="13"/>
  <c r="Z2" i="13"/>
  <c r="Y8" i="13"/>
  <c r="Y8" i="14"/>
  <c r="C2" i="13"/>
  <c r="S2" i="13"/>
  <c r="AA2" i="13"/>
  <c r="X5" i="12"/>
  <c r="E5" i="16"/>
  <c r="C5" i="16"/>
  <c r="T5" i="12"/>
  <c r="F5" i="16"/>
  <c r="Z5" i="16"/>
  <c r="AD5" i="12"/>
  <c r="AC5" i="11"/>
  <c r="U5" i="11"/>
  <c r="H4" i="17"/>
  <c r="H2" i="17" s="1"/>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H2" i="16"/>
  <c r="D5" i="9"/>
  <c r="D4" i="9" s="1"/>
  <c r="B2" i="11"/>
  <c r="B2" i="15"/>
  <c r="B2" i="16"/>
  <c r="B2" i="12"/>
  <c r="N4" i="17"/>
  <c r="N2" i="17" s="1"/>
  <c r="G4" i="17"/>
  <c r="G2" i="17" s="1"/>
  <c r="F4" i="17"/>
  <c r="F2" i="17" s="1"/>
  <c r="AD4" i="17"/>
  <c r="AD2" i="17" s="1"/>
  <c r="AE4" i="17"/>
  <c r="AE2" i="17" s="1"/>
  <c r="W4" i="17"/>
  <c r="W2" i="17" s="1"/>
  <c r="V4" i="17"/>
  <c r="V2" i="17" s="1"/>
  <c r="AD5" i="10"/>
  <c r="AC4" i="17"/>
  <c r="AC2" i="17" s="1"/>
  <c r="U4" i="17"/>
  <c r="U2" i="17" s="1"/>
  <c r="M4" i="17"/>
  <c r="M2" i="17" s="1"/>
  <c r="E4" i="17"/>
  <c r="E2" i="17" s="1"/>
  <c r="AB4" i="17"/>
  <c r="AB2" i="17" s="1"/>
  <c r="K4" i="17"/>
  <c r="K2" i="17" s="1"/>
  <c r="C4" i="17"/>
  <c r="C2" i="17" s="1"/>
  <c r="L4" i="17"/>
  <c r="L2" i="17" s="1"/>
  <c r="Z4" i="17"/>
  <c r="Z2" i="17" s="1"/>
  <c r="R4" i="17"/>
  <c r="R2" i="17" s="1"/>
  <c r="J4" i="17"/>
  <c r="J2" i="17" s="1"/>
  <c r="Y4" i="17"/>
  <c r="Y2" i="17" s="1"/>
  <c r="Q4" i="17"/>
  <c r="Q2" i="17" s="1"/>
  <c r="I4" i="17"/>
  <c r="I2" i="17" s="1"/>
  <c r="T4" i="17"/>
  <c r="T2" i="17" s="1"/>
  <c r="D4" i="17"/>
  <c r="D2" i="17" s="1"/>
  <c r="AA4" i="17"/>
  <c r="AA2" i="17" s="1"/>
  <c r="S4" i="17"/>
  <c r="S2" i="17" s="1"/>
  <c r="AF4" i="17"/>
  <c r="AF2" i="17" s="1"/>
  <c r="X4" i="17"/>
  <c r="X2" i="17" s="1"/>
  <c r="P4" i="17"/>
  <c r="P2" i="17" s="1"/>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H2" i="12" s="1"/>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H2" i="11" s="1"/>
  <c r="AE5" i="11"/>
  <c r="W5" i="11"/>
  <c r="O5" i="11"/>
  <c r="L48" i="28"/>
  <c r="AD101" i="28"/>
  <c r="V101" i="28"/>
  <c r="N99" i="28"/>
  <c r="F99" i="28"/>
  <c r="K48" i="28"/>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D99" i="28"/>
  <c r="D65" i="28"/>
  <c r="D64" i="28"/>
  <c r="AI65" i="28"/>
  <c r="AI64" i="28"/>
  <c r="Z64" i="28"/>
  <c r="Z65" i="28"/>
  <c r="AG64" i="28"/>
  <c r="AG65" i="28"/>
  <c r="L101" i="28"/>
  <c r="Q65" i="28"/>
  <c r="Q64" i="28"/>
  <c r="J64" i="28"/>
  <c r="J65" i="28"/>
  <c r="R64" i="28"/>
  <c r="R65" i="28"/>
  <c r="Y64" i="28"/>
  <c r="Y65" i="28"/>
  <c r="AH65" i="28"/>
  <c r="AH64" i="28"/>
  <c r="X99" i="28"/>
  <c r="S48" i="28"/>
  <c r="AI69" i="28"/>
  <c r="AA101" i="28"/>
  <c r="AC99" i="28"/>
  <c r="AJ99" i="28"/>
  <c r="T101" i="28"/>
  <c r="D101" i="28"/>
  <c r="W46" i="28"/>
  <c r="T99" i="28"/>
  <c r="AF101" i="28"/>
  <c r="X101" i="28"/>
  <c r="P99" i="28"/>
  <c r="AB101" i="28"/>
  <c r="AB99" i="28"/>
  <c r="H101" i="28"/>
  <c r="AD99" i="28"/>
  <c r="AE67" i="28"/>
  <c r="R59" i="28"/>
  <c r="G46" i="28"/>
  <c r="O67" i="28"/>
  <c r="S38" i="28"/>
  <c r="F56" i="28"/>
  <c r="F60" i="28" s="1"/>
  <c r="J60" i="28"/>
  <c r="T69" i="28"/>
  <c r="AJ101" i="28"/>
  <c r="G101" i="28"/>
  <c r="AF99" i="28"/>
  <c r="S99" i="28"/>
  <c r="X67" i="28"/>
  <c r="X71" i="28"/>
  <c r="T68" i="28"/>
  <c r="P67" i="28"/>
  <c r="C99" i="28"/>
  <c r="AG45" i="28"/>
  <c r="Y45" i="28"/>
  <c r="Q45" i="28"/>
  <c r="I45" i="28"/>
  <c r="AH39" i="28"/>
  <c r="Z39" i="28"/>
  <c r="R39" i="28"/>
  <c r="J39" i="28"/>
  <c r="AJ70" i="28"/>
  <c r="AB70" i="28"/>
  <c r="T70" i="28"/>
  <c r="L70" i="28"/>
  <c r="AC101" i="28"/>
  <c r="U101" i="28"/>
  <c r="M101" i="28"/>
  <c r="E99" i="28"/>
  <c r="L55" i="28"/>
  <c r="J59" i="28"/>
  <c r="AJ55" i="28"/>
  <c r="AI99" i="28"/>
  <c r="AH92" i="28"/>
  <c r="Y92" i="28"/>
  <c r="J94" i="28"/>
  <c r="T67" i="28"/>
  <c r="Q59" i="28"/>
  <c r="L68" i="28"/>
  <c r="O56" i="28"/>
  <c r="AF46" i="28"/>
  <c r="X46" i="28"/>
  <c r="P46" i="28"/>
  <c r="H46" i="28"/>
  <c r="AG39" i="28"/>
  <c r="Y39" i="28"/>
  <c r="Q39" i="28"/>
  <c r="I39" i="28"/>
  <c r="Z71" i="28"/>
  <c r="R71" i="28"/>
  <c r="J71" i="28"/>
  <c r="K101" i="28"/>
  <c r="K55" i="28"/>
  <c r="T55" i="28"/>
  <c r="AB69" i="28"/>
  <c r="S55" i="28"/>
  <c r="S61" i="28" s="1"/>
  <c r="P101" i="28"/>
  <c r="AA99" i="28"/>
  <c r="S101" i="28"/>
  <c r="AC92" i="28"/>
  <c r="I55" i="28"/>
  <c r="AF40" i="28"/>
  <c r="X40" i="28"/>
  <c r="P40" i="28"/>
  <c r="H40" i="28"/>
  <c r="P55" i="28"/>
  <c r="AG71" i="28"/>
  <c r="Q71" i="28"/>
  <c r="AI38" i="28"/>
  <c r="AD56" i="28"/>
  <c r="AD62" i="28" s="1"/>
  <c r="AB55" i="28"/>
  <c r="AA55" i="28"/>
  <c r="R62" i="28"/>
  <c r="K99" i="28"/>
  <c r="H99" i="28"/>
  <c r="R94" i="28"/>
  <c r="AJ67" i="28"/>
  <c r="AF94" i="28"/>
  <c r="Z92" i="28"/>
  <c r="AA38" i="28"/>
  <c r="N56" i="28"/>
  <c r="N59" i="28" s="1"/>
  <c r="W56" i="28"/>
  <c r="AJ69" i="28"/>
  <c r="AE94" i="28"/>
  <c r="G92" i="28"/>
  <c r="L99" i="28"/>
  <c r="D70" i="28"/>
  <c r="AJ66" i="28"/>
  <c r="L66" i="28"/>
  <c r="D66" i="28"/>
  <c r="K38" i="28"/>
  <c r="V56" i="28"/>
  <c r="V61" i="28" s="1"/>
  <c r="M68" i="28"/>
  <c r="AI101" i="28"/>
  <c r="W94" i="28"/>
  <c r="H92" i="28"/>
  <c r="AE56" i="28"/>
  <c r="Z67" i="28"/>
  <c r="J67" i="28"/>
  <c r="Z61" i="28"/>
  <c r="AD38" i="28"/>
  <c r="AI59" i="28"/>
  <c r="Z62" i="28"/>
  <c r="O94" i="28"/>
  <c r="J99" i="28"/>
  <c r="U99" i="28"/>
  <c r="O92" i="28"/>
  <c r="X92" i="28"/>
  <c r="J62" i="28"/>
  <c r="AH61" i="28"/>
  <c r="AH62" i="28"/>
  <c r="R60" i="28"/>
  <c r="AG59" i="28"/>
  <c r="K94" i="28"/>
  <c r="M99" i="28"/>
  <c r="S92" i="28"/>
  <c r="Z59" i="28"/>
  <c r="V99" i="28"/>
  <c r="AI60" i="28"/>
  <c r="X94" i="28"/>
  <c r="G94" i="28"/>
  <c r="E101" i="28"/>
  <c r="W92" i="28"/>
  <c r="C92" i="28"/>
  <c r="AH46" i="28"/>
  <c r="Z46" i="28"/>
  <c r="R50" i="28"/>
  <c r="AJ39" i="28"/>
  <c r="AB39" i="28"/>
  <c r="T39" i="28"/>
  <c r="L39" i="28"/>
  <c r="D39" i="28"/>
  <c r="P92" i="28"/>
  <c r="J61" i="28"/>
  <c r="Y59" i="28"/>
  <c r="Y62" i="28"/>
  <c r="AE92" i="28"/>
  <c r="F101" i="28"/>
  <c r="R61" i="28"/>
  <c r="AH60" i="28"/>
  <c r="N101" i="28"/>
  <c r="AA66" i="28"/>
  <c r="K70" i="28"/>
  <c r="U68" i="28"/>
  <c r="U69" i="28"/>
  <c r="AC70" i="28"/>
  <c r="AG99" i="28"/>
  <c r="D59" i="28"/>
  <c r="AF37" i="28"/>
  <c r="G55" i="28"/>
  <c r="AC68" i="28"/>
  <c r="O55" i="28"/>
  <c r="M69" i="28"/>
  <c r="AI94" i="28"/>
  <c r="AG101" i="28"/>
  <c r="AA92" i="28"/>
  <c r="G56" i="28"/>
  <c r="AC66" i="28"/>
  <c r="Y99" i="28"/>
  <c r="Y101" i="28"/>
  <c r="M71" i="28"/>
  <c r="AC67" i="28"/>
  <c r="M67" i="28"/>
  <c r="Q62" i="28"/>
  <c r="Y60" i="28"/>
  <c r="W55" i="28"/>
  <c r="E66" i="28"/>
  <c r="AC69" i="28"/>
  <c r="AA94" i="28"/>
  <c r="AI92" i="28"/>
  <c r="V48" i="28"/>
  <c r="Q60" i="28"/>
  <c r="E69" i="28"/>
  <c r="Q101" i="28"/>
  <c r="Q99" i="28"/>
  <c r="U71" i="28"/>
  <c r="AB45" i="28"/>
  <c r="Y61" i="28"/>
  <c r="E68" i="28"/>
  <c r="AE55" i="28"/>
  <c r="E70" i="28"/>
  <c r="U66" i="28"/>
  <c r="Q61" i="28"/>
  <c r="S94" i="28"/>
  <c r="K92" i="28"/>
  <c r="U67" i="28"/>
  <c r="AD42" i="28"/>
  <c r="I101" i="28"/>
  <c r="I99" i="28"/>
  <c r="AF41" i="28"/>
  <c r="Z60" i="28"/>
  <c r="E56" i="28"/>
  <c r="AI66" i="28"/>
  <c r="AI61" i="28"/>
  <c r="AA69" i="28"/>
  <c r="AC56" i="28"/>
  <c r="AC61" i="28" s="1"/>
  <c r="Q94" i="28"/>
  <c r="AA68" i="28"/>
  <c r="S67" i="28"/>
  <c r="K71" i="28"/>
  <c r="C94" i="28"/>
  <c r="N48" i="28"/>
  <c r="T45" i="28"/>
  <c r="X41" i="28"/>
  <c r="V38" i="28"/>
  <c r="U56" i="28"/>
  <c r="U59" i="28" s="1"/>
  <c r="AE99" i="28"/>
  <c r="AG92" i="28"/>
  <c r="S68" i="28"/>
  <c r="S71" i="28"/>
  <c r="AI68" i="28"/>
  <c r="M56" i="28"/>
  <c r="M60" i="28" s="1"/>
  <c r="AJ49" i="28"/>
  <c r="F48" i="28"/>
  <c r="L45" i="28"/>
  <c r="P41" i="28"/>
  <c r="N38" i="28"/>
  <c r="AI62" i="28"/>
  <c r="AG62" i="28"/>
  <c r="E55" i="28"/>
  <c r="AE101" i="28"/>
  <c r="I94" i="28"/>
  <c r="K68" i="28"/>
  <c r="AA71" i="28"/>
  <c r="AA67" i="28"/>
  <c r="C48" i="28"/>
  <c r="AB49" i="28"/>
  <c r="AF47" i="28"/>
  <c r="D45" i="28"/>
  <c r="H41" i="28"/>
  <c r="F38" i="28"/>
  <c r="AH59" i="28"/>
  <c r="S66" i="28"/>
  <c r="W99" i="28"/>
  <c r="I92" i="28"/>
  <c r="K67" i="28"/>
  <c r="T49" i="28"/>
  <c r="X47" i="28"/>
  <c r="AH40" i="28"/>
  <c r="AG61" i="28"/>
  <c r="K66" i="28"/>
  <c r="AA70" i="28"/>
  <c r="W101" i="28"/>
  <c r="O99" i="28"/>
  <c r="Y94" i="28"/>
  <c r="AI71" i="28"/>
  <c r="L49" i="28"/>
  <c r="P47" i="28"/>
  <c r="V42" i="28"/>
  <c r="Z40" i="28"/>
  <c r="X37" i="28"/>
  <c r="AG60" i="28"/>
  <c r="AI70" i="28"/>
  <c r="O101" i="28"/>
  <c r="Q92" i="28"/>
  <c r="C56" i="28"/>
  <c r="D49" i="28"/>
  <c r="H47" i="28"/>
  <c r="N42" i="28"/>
  <c r="R40" i="28"/>
  <c r="P37" i="28"/>
  <c r="S70" i="28"/>
  <c r="G99" i="28"/>
  <c r="AG94" i="28"/>
  <c r="C55" i="28"/>
  <c r="AD48" i="28"/>
  <c r="AJ45" i="28"/>
  <c r="F42" i="28"/>
  <c r="J40" i="28"/>
  <c r="H37" i="28"/>
  <c r="D60" i="28"/>
  <c r="D61" i="28"/>
  <c r="D62" i="28"/>
  <c r="AH50" i="28"/>
  <c r="Z50" i="28"/>
  <c r="C70" i="28"/>
  <c r="C71" i="28"/>
  <c r="C66" i="28"/>
  <c r="C67" i="28"/>
  <c r="C68" i="28"/>
  <c r="C69" i="28"/>
  <c r="AH99" i="28"/>
  <c r="AH45" i="28"/>
  <c r="AH49" i="28"/>
  <c r="AH101" i="28"/>
  <c r="AH47" i="28"/>
  <c r="AH48" i="28"/>
  <c r="Z45" i="28"/>
  <c r="Z49" i="28"/>
  <c r="Z99" i="28"/>
  <c r="Z101" i="28"/>
  <c r="Z47" i="28"/>
  <c r="Z48" i="28"/>
  <c r="R101" i="28"/>
  <c r="R45" i="28"/>
  <c r="R49" i="28"/>
  <c r="R99" i="28"/>
  <c r="R47" i="28"/>
  <c r="R48" i="28"/>
  <c r="J45" i="28"/>
  <c r="J49" i="28"/>
  <c r="J101" i="28"/>
  <c r="J47" i="28"/>
  <c r="J48" i="28"/>
  <c r="AJ92" i="28"/>
  <c r="AJ38" i="28"/>
  <c r="AJ42" i="28"/>
  <c r="AJ94" i="28"/>
  <c r="AJ40" i="28"/>
  <c r="AJ37" i="28"/>
  <c r="AJ41" i="28"/>
  <c r="AB38" i="28"/>
  <c r="AB42" i="28"/>
  <c r="AB94" i="28"/>
  <c r="AB92" i="28"/>
  <c r="AB40" i="28"/>
  <c r="AB37" i="28"/>
  <c r="AB41" i="28"/>
  <c r="T38" i="28"/>
  <c r="T42" i="28"/>
  <c r="T92" i="28"/>
  <c r="T40" i="28"/>
  <c r="T37" i="28"/>
  <c r="T41" i="28"/>
  <c r="T94" i="28"/>
  <c r="L38" i="28"/>
  <c r="L42" i="28"/>
  <c r="L40" i="28"/>
  <c r="L92" i="28"/>
  <c r="L37" i="28"/>
  <c r="L41" i="28"/>
  <c r="D38" i="28"/>
  <c r="D42" i="28"/>
  <c r="D92" i="28"/>
  <c r="D40" i="28"/>
  <c r="D94" i="28"/>
  <c r="D37" i="28"/>
  <c r="D41" i="28"/>
  <c r="AD71" i="28"/>
  <c r="AD69" i="28"/>
  <c r="AD66" i="28"/>
  <c r="AD70" i="28"/>
  <c r="AD67" i="28"/>
  <c r="AD68" i="28"/>
  <c r="V70" i="28"/>
  <c r="V67" i="28"/>
  <c r="V69" i="28"/>
  <c r="V71" i="28"/>
  <c r="V68" i="28"/>
  <c r="N66" i="28"/>
  <c r="N71" i="28"/>
  <c r="N68" i="28"/>
  <c r="N67" i="28"/>
  <c r="N69" i="28"/>
  <c r="N70" i="28"/>
  <c r="F69" i="28"/>
  <c r="F71" i="28"/>
  <c r="F67" i="28"/>
  <c r="F68" i="28"/>
  <c r="F66" i="28"/>
  <c r="AF56" i="28"/>
  <c r="AF55" i="28"/>
  <c r="X55" i="28"/>
  <c r="X56" i="28"/>
  <c r="P56" i="28"/>
  <c r="H55" i="28"/>
  <c r="H56" i="28"/>
  <c r="J50" i="28"/>
  <c r="R46" i="28"/>
  <c r="J46" i="28"/>
  <c r="C37" i="28"/>
  <c r="AD50" i="28"/>
  <c r="V50" i="28"/>
  <c r="N50" i="28"/>
  <c r="F50" i="28"/>
  <c r="AF49" i="28"/>
  <c r="X49" i="28"/>
  <c r="P49" i="28"/>
  <c r="H49" i="28"/>
  <c r="AJ47" i="28"/>
  <c r="AB47" i="28"/>
  <c r="T47" i="28"/>
  <c r="L47" i="28"/>
  <c r="D47" i="28"/>
  <c r="AD46" i="28"/>
  <c r="V46" i="28"/>
  <c r="N46" i="28"/>
  <c r="F46" i="28"/>
  <c r="AF45" i="28"/>
  <c r="X45" i="28"/>
  <c r="P45" i="28"/>
  <c r="H45" i="28"/>
  <c r="AH42" i="28"/>
  <c r="Z42" i="28"/>
  <c r="R42" i="28"/>
  <c r="J42" i="28"/>
  <c r="AD40" i="28"/>
  <c r="V40" i="28"/>
  <c r="N40" i="28"/>
  <c r="F40" i="28"/>
  <c r="AF39" i="28"/>
  <c r="X39" i="28"/>
  <c r="P39" i="28"/>
  <c r="H39" i="28"/>
  <c r="AH38" i="28"/>
  <c r="Z38" i="28"/>
  <c r="R38" i="28"/>
  <c r="J38" i="28"/>
  <c r="AC50" i="28"/>
  <c r="U50" i="28"/>
  <c r="M50" i="28"/>
  <c r="E50" i="28"/>
  <c r="AE49" i="28"/>
  <c r="W49" i="28"/>
  <c r="O49" i="28"/>
  <c r="G49" i="28"/>
  <c r="AG48" i="28"/>
  <c r="Y48" i="28"/>
  <c r="Q48" i="28"/>
  <c r="I48" i="28"/>
  <c r="AI47" i="28"/>
  <c r="AA47" i="28"/>
  <c r="S47" i="28"/>
  <c r="K47" i="28"/>
  <c r="AC46" i="28"/>
  <c r="U46" i="28"/>
  <c r="M46" i="28"/>
  <c r="E46" i="28"/>
  <c r="AE45" i="28"/>
  <c r="W45" i="28"/>
  <c r="O45" i="28"/>
  <c r="G45" i="28"/>
  <c r="AG42" i="28"/>
  <c r="Y42" i="28"/>
  <c r="Q42" i="28"/>
  <c r="I42" i="28"/>
  <c r="AI41" i="28"/>
  <c r="AA41" i="28"/>
  <c r="S41" i="28"/>
  <c r="K41" i="28"/>
  <c r="AC40" i="28"/>
  <c r="U40" i="28"/>
  <c r="M40" i="28"/>
  <c r="E40" i="28"/>
  <c r="AE39" i="28"/>
  <c r="W39" i="28"/>
  <c r="O39" i="28"/>
  <c r="G39" i="28"/>
  <c r="AG38" i="28"/>
  <c r="Y38" i="28"/>
  <c r="Q38" i="28"/>
  <c r="I38" i="28"/>
  <c r="AI37" i="28"/>
  <c r="AA37" i="28"/>
  <c r="S37" i="28"/>
  <c r="K37" i="28"/>
  <c r="C42" i="28"/>
  <c r="AJ50" i="28"/>
  <c r="AB50" i="28"/>
  <c r="T50" i="28"/>
  <c r="L50" i="28"/>
  <c r="D50" i="28"/>
  <c r="AD49" i="28"/>
  <c r="V49" i="28"/>
  <c r="N49" i="28"/>
  <c r="F49" i="28"/>
  <c r="AF48" i="28"/>
  <c r="X48" i="28"/>
  <c r="P48" i="28"/>
  <c r="H48" i="28"/>
  <c r="AJ46" i="28"/>
  <c r="AB46" i="28"/>
  <c r="T46" i="28"/>
  <c r="L46" i="28"/>
  <c r="D46" i="28"/>
  <c r="AD45" i="28"/>
  <c r="V45" i="28"/>
  <c r="N45" i="28"/>
  <c r="F45" i="28"/>
  <c r="AF42" i="28"/>
  <c r="X42" i="28"/>
  <c r="P42" i="28"/>
  <c r="H42" i="28"/>
  <c r="AH41" i="28"/>
  <c r="Z41" i="28"/>
  <c r="R41" i="28"/>
  <c r="J41" i="28"/>
  <c r="AD39" i="28"/>
  <c r="V39" i="28"/>
  <c r="N39" i="28"/>
  <c r="F39" i="28"/>
  <c r="AF38" i="28"/>
  <c r="X38" i="28"/>
  <c r="P38" i="28"/>
  <c r="H38" i="28"/>
  <c r="AH37" i="28"/>
  <c r="Z37" i="28"/>
  <c r="R37" i="28"/>
  <c r="J37" i="28"/>
  <c r="C47" i="28"/>
  <c r="C41" i="28"/>
  <c r="AI50" i="28"/>
  <c r="AA50" i="28"/>
  <c r="S50" i="28"/>
  <c r="K50" i="28"/>
  <c r="AC49" i="28"/>
  <c r="U49" i="28"/>
  <c r="M49" i="28"/>
  <c r="E49" i="28"/>
  <c r="AE48" i="28"/>
  <c r="W48" i="28"/>
  <c r="O48" i="28"/>
  <c r="G48" i="28"/>
  <c r="AG47" i="28"/>
  <c r="Y47" i="28"/>
  <c r="Q47" i="28"/>
  <c r="I47" i="28"/>
  <c r="AI46" i="28"/>
  <c r="AA46" i="28"/>
  <c r="S46" i="28"/>
  <c r="K46" i="28"/>
  <c r="AC45" i="28"/>
  <c r="U45" i="28"/>
  <c r="M45" i="28"/>
  <c r="E45" i="28"/>
  <c r="AE42" i="28"/>
  <c r="W42" i="28"/>
  <c r="O42" i="28"/>
  <c r="G42" i="28"/>
  <c r="AG41" i="28"/>
  <c r="Y41" i="28"/>
  <c r="Q41" i="28"/>
  <c r="I41" i="28"/>
  <c r="AI40" i="28"/>
  <c r="AA40" i="28"/>
  <c r="S40" i="28"/>
  <c r="K40" i="28"/>
  <c r="AC39" i="28"/>
  <c r="U39" i="28"/>
  <c r="M39" i="28"/>
  <c r="E39" i="28"/>
  <c r="AE38" i="28"/>
  <c r="W38" i="28"/>
  <c r="O38" i="28"/>
  <c r="G38" i="28"/>
  <c r="AG37" i="28"/>
  <c r="Y37" i="28"/>
  <c r="Q37" i="28"/>
  <c r="I37" i="28"/>
  <c r="C50" i="28"/>
  <c r="C46" i="28"/>
  <c r="C40" i="28"/>
  <c r="AG50" i="28"/>
  <c r="Y50" i="28"/>
  <c r="Q50" i="28"/>
  <c r="I50" i="28"/>
  <c r="AI49" i="28"/>
  <c r="AA49" i="28"/>
  <c r="S49" i="28"/>
  <c r="K49" i="28"/>
  <c r="AC48" i="28"/>
  <c r="U48" i="28"/>
  <c r="M48" i="28"/>
  <c r="E48" i="28"/>
  <c r="AE47" i="28"/>
  <c r="W47" i="28"/>
  <c r="O47" i="28"/>
  <c r="G47" i="28"/>
  <c r="AG46" i="28"/>
  <c r="Y46" i="28"/>
  <c r="Q46" i="28"/>
  <c r="I46" i="28"/>
  <c r="AI45" i="28"/>
  <c r="AA45" i="28"/>
  <c r="S45" i="28"/>
  <c r="K45" i="28"/>
  <c r="AC42" i="28"/>
  <c r="U42" i="28"/>
  <c r="M42" i="28"/>
  <c r="E42" i="28"/>
  <c r="AE41" i="28"/>
  <c r="W41" i="28"/>
  <c r="O41" i="28"/>
  <c r="G41" i="28"/>
  <c r="AG40" i="28"/>
  <c r="Y40" i="28"/>
  <c r="Q40" i="28"/>
  <c r="I40" i="28"/>
  <c r="AI39" i="28"/>
  <c r="AA39" i="28"/>
  <c r="S39" i="28"/>
  <c r="K39" i="28"/>
  <c r="AC38" i="28"/>
  <c r="U38" i="28"/>
  <c r="M38" i="28"/>
  <c r="E38" i="28"/>
  <c r="AE37" i="28"/>
  <c r="W37" i="28"/>
  <c r="O37" i="28"/>
  <c r="G37" i="28"/>
  <c r="C39" i="28"/>
  <c r="AF50" i="28"/>
  <c r="X50" i="28"/>
  <c r="P50" i="28"/>
  <c r="H50" i="28"/>
  <c r="AD41" i="28"/>
  <c r="V41" i="28"/>
  <c r="N41" i="28"/>
  <c r="F41" i="28"/>
  <c r="C49" i="28"/>
  <c r="AE50" i="28"/>
  <c r="W50" i="28"/>
  <c r="O50" i="28"/>
  <c r="G50" i="28"/>
  <c r="AG49" i="28"/>
  <c r="Y49" i="28"/>
  <c r="Q49" i="28"/>
  <c r="I49" i="28"/>
  <c r="AI42" i="28"/>
  <c r="AA42" i="28"/>
  <c r="S42" i="28"/>
  <c r="K42" i="28"/>
  <c r="AC41" i="28"/>
  <c r="U41" i="28"/>
  <c r="M41" i="28"/>
  <c r="E41" i="28"/>
  <c r="AD4" i="10" l="1"/>
  <c r="U3" i="2"/>
  <c r="L3" i="2"/>
  <c r="T3" i="2"/>
  <c r="H2" i="15"/>
  <c r="AC2" i="15"/>
  <c r="W2" i="15"/>
  <c r="F2" i="12"/>
  <c r="O2" i="12"/>
  <c r="T2" i="11"/>
  <c r="T2" i="15"/>
  <c r="AF2" i="11"/>
  <c r="T2" i="16"/>
  <c r="V2" i="16"/>
  <c r="D2" i="16"/>
  <c r="AD2" i="12"/>
  <c r="D2" i="11"/>
  <c r="P2" i="16"/>
  <c r="W2" i="11"/>
  <c r="E2" i="15"/>
  <c r="AC2" i="16"/>
  <c r="T2" i="12"/>
  <c r="AD2" i="16"/>
  <c r="F2" i="16"/>
  <c r="J2" i="16"/>
  <c r="P2" i="15"/>
  <c r="Y2" i="15"/>
  <c r="Y2" i="11"/>
  <c r="S2" i="15"/>
  <c r="I2" i="15"/>
  <c r="C2" i="11"/>
  <c r="W2" i="16"/>
  <c r="Q2" i="15"/>
  <c r="R2" i="11"/>
  <c r="AC2" i="11"/>
  <c r="N2" i="16"/>
  <c r="R2" i="12"/>
  <c r="U2" i="11"/>
  <c r="AA2" i="11"/>
  <c r="V2" i="12"/>
  <c r="N2" i="12"/>
  <c r="AB2" i="11"/>
  <c r="L2" i="12"/>
  <c r="AA2" i="12"/>
  <c r="Y2" i="12"/>
  <c r="Q2" i="11"/>
  <c r="X2" i="16"/>
  <c r="E2" i="11"/>
  <c r="J2" i="15"/>
  <c r="AF2" i="16"/>
  <c r="I2" i="11"/>
  <c r="AE2" i="11"/>
  <c r="S2" i="11"/>
  <c r="M2" i="12"/>
  <c r="L2" i="16"/>
  <c r="AA2" i="16"/>
  <c r="Z2" i="15"/>
  <c r="Y2" i="16"/>
  <c r="J2" i="12"/>
  <c r="R2" i="15"/>
  <c r="AB2" i="15"/>
  <c r="AE2" i="15"/>
  <c r="O2" i="11"/>
  <c r="C2" i="15"/>
  <c r="G2" i="16"/>
  <c r="AD2" i="15"/>
  <c r="X2" i="15"/>
  <c r="E2" i="12"/>
  <c r="K2" i="15"/>
  <c r="S2" i="12"/>
  <c r="R2" i="16"/>
  <c r="AB2" i="16"/>
  <c r="AE2" i="16"/>
  <c r="U2" i="15"/>
  <c r="M2" i="16"/>
  <c r="AB2" i="12"/>
  <c r="O2" i="16"/>
  <c r="M2" i="11"/>
  <c r="L2" i="11"/>
  <c r="G2" i="11"/>
  <c r="V2" i="15"/>
  <c r="AD2" i="11"/>
  <c r="Z2" i="11"/>
  <c r="E2" i="16"/>
  <c r="K2" i="12"/>
  <c r="S2" i="16"/>
  <c r="D2" i="15"/>
  <c r="P2" i="11"/>
  <c r="O2" i="15"/>
  <c r="C2" i="12"/>
  <c r="G2" i="12"/>
  <c r="AA2" i="15"/>
  <c r="W2" i="12"/>
  <c r="Z2" i="12"/>
  <c r="F2" i="15"/>
  <c r="Q2" i="12"/>
  <c r="X2" i="11"/>
  <c r="N2" i="15"/>
  <c r="K2" i="16"/>
  <c r="AF2" i="15"/>
  <c r="I2" i="12"/>
  <c r="U2" i="12"/>
  <c r="AF4" i="9"/>
  <c r="AC2" i="12"/>
  <c r="M2" i="15"/>
  <c r="C2" i="16"/>
  <c r="L2" i="15"/>
  <c r="G2" i="15"/>
  <c r="V2" i="11"/>
  <c r="Z2" i="16"/>
  <c r="F2" i="11"/>
  <c r="Q2" i="16"/>
  <c r="X2" i="12"/>
  <c r="N2" i="11"/>
  <c r="J2" i="11"/>
  <c r="K2" i="11"/>
  <c r="AF2" i="12"/>
  <c r="D2" i="12"/>
  <c r="P2" i="12"/>
  <c r="I2" i="16"/>
  <c r="AE2" i="12"/>
  <c r="U2" i="16"/>
  <c r="AC4" i="9"/>
  <c r="H4" i="10"/>
  <c r="C4" i="10"/>
  <c r="U4" i="10"/>
  <c r="Q4" i="10"/>
  <c r="S4" i="10"/>
  <c r="V4" i="10"/>
  <c r="T4" i="10"/>
  <c r="W4" i="10"/>
  <c r="F4" i="10"/>
  <c r="D4" i="10"/>
  <c r="X4" i="10"/>
  <c r="V4" i="9"/>
  <c r="AD4" i="9"/>
  <c r="E3" i="2"/>
  <c r="M3" i="2"/>
  <c r="AC3" i="2"/>
  <c r="O3" i="2"/>
  <c r="AE3" i="2"/>
  <c r="AA3" i="2"/>
  <c r="AB3" i="2"/>
  <c r="C3" i="2"/>
  <c r="Q3" i="2"/>
  <c r="B3" i="2"/>
  <c r="R3" i="2"/>
  <c r="D3" i="2"/>
  <c r="I3" i="2"/>
  <c r="Y3" i="2"/>
  <c r="Z3" i="2"/>
  <c r="W3" i="2"/>
  <c r="F3" i="2"/>
  <c r="H3" i="2"/>
  <c r="X3" i="2"/>
  <c r="K3" i="2"/>
  <c r="S3" i="2"/>
  <c r="J3" i="2"/>
  <c r="AD3" i="2"/>
  <c r="N3" i="2"/>
  <c r="AF3" i="2"/>
  <c r="V3" i="2"/>
  <c r="P3" i="2"/>
  <c r="G3" i="2"/>
  <c r="G4" i="9"/>
  <c r="X4" i="9"/>
  <c r="L4" i="9"/>
  <c r="W4" i="9"/>
  <c r="P4" i="9"/>
  <c r="I4" i="9"/>
  <c r="Z4" i="10"/>
  <c r="J4" i="9"/>
  <c r="AE4" i="9"/>
  <c r="N4" i="10"/>
  <c r="L4" i="10"/>
  <c r="AB4" i="10"/>
  <c r="AF4" i="10"/>
  <c r="AA4" i="10"/>
  <c r="P4" i="10"/>
  <c r="K4" i="10"/>
  <c r="AE4" i="10"/>
  <c r="G4" i="10"/>
  <c r="AC4" i="10"/>
  <c r="O4" i="10"/>
  <c r="I4" i="10"/>
  <c r="Y4" i="10"/>
  <c r="M4" i="10"/>
  <c r="R4" i="10"/>
  <c r="E4" i="10"/>
  <c r="J4" i="10"/>
  <c r="AD64" i="28"/>
  <c r="V60" i="28"/>
  <c r="V64" i="28"/>
  <c r="N65" i="28"/>
  <c r="L64" i="28"/>
  <c r="L65" i="28"/>
  <c r="AD65" i="28"/>
  <c r="U64" i="28"/>
  <c r="U65" i="28"/>
  <c r="E65" i="28"/>
  <c r="E64" i="28"/>
  <c r="AE65" i="28"/>
  <c r="AE64" i="28"/>
  <c r="H64" i="28"/>
  <c r="H65" i="28"/>
  <c r="M59" i="28"/>
  <c r="C64" i="28"/>
  <c r="C65" i="28"/>
  <c r="S65" i="28"/>
  <c r="S64" i="28"/>
  <c r="M64" i="28"/>
  <c r="O65" i="28"/>
  <c r="O64" i="28"/>
  <c r="I65" i="28"/>
  <c r="I64" i="28"/>
  <c r="M65" i="28"/>
  <c r="X65" i="28"/>
  <c r="X64" i="28"/>
  <c r="P64" i="28"/>
  <c r="P65" i="28"/>
  <c r="T65" i="28"/>
  <c r="T64" i="28"/>
  <c r="F64" i="28"/>
  <c r="N64" i="28"/>
  <c r="V65" i="28"/>
  <c r="AF64" i="28"/>
  <c r="AF65" i="28"/>
  <c r="W65" i="28"/>
  <c r="W64" i="28"/>
  <c r="G65" i="28"/>
  <c r="G64" i="28"/>
  <c r="AA65" i="28"/>
  <c r="AA64" i="28"/>
  <c r="K64" i="28"/>
  <c r="K65" i="28"/>
  <c r="AJ65" i="28"/>
  <c r="AJ64" i="28"/>
  <c r="F65" i="28"/>
  <c r="AC65" i="28"/>
  <c r="AB62" i="28"/>
  <c r="AB64" i="28"/>
  <c r="AB65" i="28"/>
  <c r="AC64" i="28"/>
  <c r="V59" i="28"/>
  <c r="L60" i="28"/>
  <c r="I62" i="28"/>
  <c r="C60" i="28"/>
  <c r="C62" i="28"/>
  <c r="C61" i="28"/>
  <c r="C59" i="28"/>
  <c r="S62" i="28"/>
  <c r="AA59" i="28"/>
  <c r="AB61" i="28"/>
  <c r="T62" i="28"/>
  <c r="K59" i="28"/>
  <c r="AJ59" i="28"/>
  <c r="V62" i="28"/>
  <c r="AB59" i="28"/>
  <c r="T60" i="28"/>
  <c r="T59" i="28"/>
  <c r="N60" i="28"/>
  <c r="T61" i="28"/>
  <c r="AA61" i="28"/>
  <c r="AB60" i="28"/>
  <c r="O61" i="28"/>
  <c r="S59" i="28"/>
  <c r="F59" i="28"/>
  <c r="AD61" i="28"/>
  <c r="AD59" i="28"/>
  <c r="AF59" i="28"/>
  <c r="F62" i="28"/>
  <c r="AJ61" i="28"/>
  <c r="K61" i="28"/>
  <c r="AJ60" i="28"/>
  <c r="F61" i="28"/>
  <c r="AE60" i="28"/>
  <c r="K62" i="28"/>
  <c r="AD60" i="28"/>
  <c r="P61" i="28"/>
  <c r="S60" i="28"/>
  <c r="AJ62" i="28"/>
  <c r="O62" i="28"/>
  <c r="L62" i="28"/>
  <c r="AA60" i="28"/>
  <c r="AE61" i="28"/>
  <c r="K60" i="28"/>
  <c r="N61" i="28"/>
  <c r="M62" i="28"/>
  <c r="AA62" i="28"/>
  <c r="L59" i="28"/>
  <c r="I61" i="28"/>
  <c r="U61" i="28"/>
  <c r="L61" i="28"/>
  <c r="I59" i="28"/>
  <c r="U62" i="28"/>
  <c r="I60" i="28"/>
  <c r="O60" i="28"/>
  <c r="W60" i="28"/>
  <c r="M61" i="28"/>
  <c r="AE62" i="28"/>
  <c r="AE59" i="28"/>
  <c r="O59" i="28"/>
  <c r="N62" i="28"/>
  <c r="H59" i="28"/>
  <c r="E62" i="28"/>
  <c r="X61" i="28"/>
  <c r="G62" i="28"/>
  <c r="G60" i="28"/>
  <c r="G61" i="28"/>
  <c r="W62" i="28"/>
  <c r="W59" i="28"/>
  <c r="G59" i="28"/>
  <c r="AC62" i="28"/>
  <c r="W61" i="28"/>
  <c r="H60" i="28"/>
  <c r="H61" i="28"/>
  <c r="X59" i="28"/>
  <c r="H62" i="28"/>
  <c r="AF60" i="28"/>
  <c r="E61" i="28"/>
  <c r="P59" i="28"/>
  <c r="E59" i="28"/>
  <c r="AC60" i="28"/>
  <c r="AC59" i="28"/>
  <c r="U60" i="28"/>
  <c r="P60" i="28"/>
  <c r="P62" i="28"/>
  <c r="E60" i="28"/>
  <c r="AF61" i="28"/>
  <c r="AF62" i="28"/>
  <c r="X60" i="28"/>
  <c r="X62" i="28"/>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L8" i="11"/>
  <c r="J8" i="16"/>
  <c r="J8" i="12"/>
  <c r="J8" i="15"/>
  <c r="AE8" i="15"/>
  <c r="AE8" i="16"/>
  <c r="B8" i="16"/>
  <c r="B8" i="12"/>
  <c r="B8" i="15"/>
  <c r="B8" i="11"/>
  <c r="I8" i="16" l="1"/>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<sst xmlns="http://schemas.openxmlformats.org/spreadsheetml/2006/main" count="4783" uniqueCount="1513">
  <si>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</si>
  <si>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</si>
  <si>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</si>
  <si>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</si>
  <si>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</si>
  <si>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</si>
  <si>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</si>
  <si>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</si>
  <si>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</si>
  <si>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</si>
  <si>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</si>
  <si>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</si>
  <si>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</si>
  <si>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</si>
  <si>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</si>
  <si>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</si>
  <si>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</si>
  <si>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</si>
  <si>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</si>
  <si>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</si>
  <si>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</si>
  <si>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</si>
  <si>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</si>
  <si>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</si>
  <si>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</si>
  <si>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</si>
  <si>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</si>
  <si>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</si>
  <si>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</si>
  <si>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</si>
  <si>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</si>
  <si>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</si>
  <si>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</si>
  <si>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</si>
  <si>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</si>
  <si>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</si>
  <si>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</si>
  <si>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</si>
  <si>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</si>
  <si>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</si>
  <si>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</si>
  <si>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</si>
  <si>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</si>
  <si>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</si>
  <si>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</si>
  <si>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</si>
  <si>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</si>
  <si>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</si>
  <si>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</si>
  <si>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</si>
  <si>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</si>
  <si>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</si>
  <si>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</si>
  <si>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</si>
  <si>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</si>
  <si>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</si>
  <si>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</si>
  <si>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</si>
  <si>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</si>
  <si>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</si>
  <si>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</si>
  <si>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</si>
  <si>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</si>
  <si>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</si>
  <si>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</si>
  <si>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</si>
  <si>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</si>
  <si>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</si>
  <si>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</si>
  <si>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</si>
  <si>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</si>
  <si>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</si>
  <si>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</si>
  <si>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</si>
  <si>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</si>
  <si>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</si>
  <si>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</si>
  <si>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</si>
  <si>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</si>
  <si>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</si>
  <si>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</si>
  <si>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</si>
  <si>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</si>
  <si>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</si>
  <si>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</si>
  <si>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</si>
  <si>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</si>
  <si>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</si>
  <si>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</si>
  <si>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</si>
  <si>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</si>
  <si>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</si>
  <si>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</si>
  <si>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</si>
  <si>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</si>
  <si>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</si>
  <si>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</si>
  <si>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</si>
  <si>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</si>
  <si>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</si>
  <si>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</si>
  <si>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</si>
  <si>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</si>
  <si>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</si>
  <si>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</si>
  <si>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</si>
  <si>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</si>
  <si>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</si>
  <si>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</si>
  <si>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</si>
  <si>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</si>
  <si>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</si>
  <si>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</si>
  <si>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</si>
  <si>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</si>
  <si>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</si>
  <si>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</si>
  <si>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</si>
  <si>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</si>
  <si>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</si>
  <si>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</si>
  <si>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</si>
  <si>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</si>
  <si>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</si>
  <si>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</si>
  <si>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</si>
  <si>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</si>
  <si>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</si>
  <si>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</si>
  <si>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</si>
  <si>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</si>
  <si>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</si>
  <si>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</si>
  <si>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</si>
  <si>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</si>
  <si>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</si>
  <si>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</si>
  <si>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</si>
  <si>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</si>
  <si>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</si>
  <si>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</si>
  <si>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</si>
  <si>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</si>
  <si>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</si>
  <si>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</si>
  <si>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</si>
  <si>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</si>
  <si>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</si>
  <si>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</si>
  <si>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</si>
  <si>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</si>
  <si>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</si>
  <si>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</si>
  <si>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</si>
  <si>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</si>
  <si>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</si>
  <si>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</si>
  <si>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</si>
  <si>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</si>
  <si>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</si>
  <si>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</si>
  <si>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</si>
  <si>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</si>
  <si>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</si>
  <si>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</si>
  <si>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</si>
  <si>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</si>
  <si>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</si>
  <si>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</si>
  <si>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</si>
  <si>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</si>
  <si>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</si>
  <si>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</si>
  <si>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</si>
  <si>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</si>
  <si>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</si>
  <si>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</si>
  <si>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</si>
  <si>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</si>
  <si>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</si>
  <si>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</si>
  <si>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</si>
  <si>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</si>
  <si>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</si>
  <si>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</si>
  <si>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</si>
  <si>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</si>
  <si>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</si>
  <si>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</si>
  <si>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</si>
  <si>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</si>
  <si>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</si>
  <si>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</si>
  <si>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</si>
  <si>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</si>
  <si>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</si>
  <si>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</si>
  <si>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</si>
  <si>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</si>
  <si>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</si>
  <si>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</si>
  <si>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</si>
  <si>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</si>
  <si>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</si>
  <si>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</si>
  <si>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</si>
  <si>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Weighted Average EV Prices</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</si>
  <si>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</si>
  <si>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</si>
  <si>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</si>
  <si>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</si>
  <si>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</si>
  <si>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</si>
  <si>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</si>
  <si>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</si>
  <si>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</si>
  <si>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</si>
  <si>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</si>
  <si>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</si>
  <si>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</si>
  <si>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</si>
  <si>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</si>
  <si>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</si>
  <si>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</si>
  <si>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</si>
  <si>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</si>
  <si>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</si>
  <si>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</si>
  <si>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</si>
  <si>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</si>
  <si>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</si>
  <si>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</si>
  <si>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</si>
  <si>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</si>
  <si>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</si>
  <si>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</si>
  <si>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</si>
  <si>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</si>
  <si>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</si>
  <si>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Start Year Passenger LDV</t>
  </si>
  <si>
    <t>LDVs (except electric)</t>
  </si>
  <si>
    <t>electric passenger LDVs</t>
  </si>
  <si>
    <t>in 2020, the Tesla Model 3 (263-353 miles, $37,990) and the Chevy Bolt (259 miles, $36,500)</t>
  </si>
  <si>
    <t>*Cost of 200-mile range taken as start year price for passenger LDVs, which aligns most closely with the costs of the two best-selling Evs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</si>
  <si>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</si>
  <si>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</si>
  <si>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</si>
  <si>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</si>
  <si>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</si>
  <si>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</si>
  <si>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</si>
  <si>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</si>
  <si>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</si>
  <si>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</si>
  <si>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</si>
  <si>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</si>
  <si>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</si>
  <si>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</si>
  <si>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</si>
  <si>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</si>
  <si>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</si>
  <si>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</si>
  <si>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</si>
  <si>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</si>
  <si>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</si>
  <si>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</si>
  <si>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</si>
  <si>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</si>
  <si>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</si>
  <si>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</si>
  <si>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</si>
  <si>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</si>
  <si>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</si>
  <si>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</si>
  <si>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</si>
  <si>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</si>
  <si>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</si>
  <si>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</si>
  <si>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</si>
  <si>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</si>
  <si>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</si>
  <si>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</si>
  <si>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</si>
  <si>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</si>
  <si>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</si>
  <si>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</si>
  <si>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</si>
  <si>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</si>
  <si>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</si>
  <si>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</si>
  <si>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</si>
  <si>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</si>
  <si>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</si>
  <si>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</si>
  <si>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</si>
  <si>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</si>
  <si>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</si>
  <si>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</si>
  <si>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</si>
  <si>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</si>
  <si>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</si>
  <si>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</si>
  <si>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</si>
  <si>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</si>
  <si>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</si>
  <si>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</si>
  <si>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</si>
  <si>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</si>
  <si>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</si>
  <si>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</si>
  <si>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</si>
  <si>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</si>
  <si>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</si>
  <si>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</si>
  <si>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</si>
  <si>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</si>
  <si>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</si>
  <si>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</si>
  <si>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</si>
  <si>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</si>
  <si>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</si>
  <si>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</si>
  <si>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</si>
  <si>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</si>
  <si>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</si>
  <si>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</si>
  <si>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</si>
  <si>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</si>
  <si>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</si>
  <si>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</si>
  <si>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</si>
  <si>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</si>
  <si>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</si>
  <si>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</si>
  <si>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</si>
  <si>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</si>
  <si>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</si>
  <si>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</si>
  <si>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</si>
  <si>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</si>
  <si>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</si>
  <si>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</si>
  <si>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</si>
  <si>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</si>
  <si>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</si>
  <si>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</si>
  <si>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</si>
  <si>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</si>
  <si>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</si>
  <si>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</si>
  <si>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</si>
  <si>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</si>
  <si>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</si>
  <si>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</si>
  <si>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</si>
  <si>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</si>
  <si>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</si>
  <si>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</si>
  <si>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</si>
  <si>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</si>
  <si>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</si>
  <si>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</si>
  <si>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</si>
  <si>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</si>
  <si>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</si>
  <si>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</si>
  <si>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</si>
  <si>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</si>
  <si>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</si>
  <si>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</si>
  <si>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</si>
  <si>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</si>
  <si>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</si>
  <si>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</si>
  <si>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</si>
  <si>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</si>
  <si>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</si>
  <si>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</si>
  <si>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</si>
  <si>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</si>
  <si>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</si>
  <si>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</si>
  <si>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</si>
  <si>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</si>
  <si>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</si>
  <si>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</si>
  <si>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</si>
  <si>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</si>
  <si>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</si>
  <si>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</si>
  <si>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</si>
  <si>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</si>
  <si>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</si>
  <si>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</si>
  <si>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</si>
  <si>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</si>
  <si>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</si>
  <si>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</si>
  <si>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</si>
  <si>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</si>
  <si>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</si>
  <si>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</si>
  <si>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</si>
  <si>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</si>
  <si>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</si>
  <si>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</si>
  <si>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</si>
  <si>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</si>
  <si>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</si>
  <si>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</si>
  <si>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</si>
  <si>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</si>
  <si>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</si>
  <si>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</si>
  <si>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</si>
  <si>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</si>
  <si>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</si>
  <si>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</si>
  <si>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</si>
  <si>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</si>
  <si>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</si>
  <si>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</si>
  <si>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</si>
  <si>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</si>
  <si>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</si>
  <si>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</si>
  <si>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</si>
  <si>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</si>
  <si>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</si>
  <si>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</si>
  <si>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</si>
  <si>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</si>
  <si>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</si>
  <si>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</si>
  <si>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</si>
  <si>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</si>
  <si>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</si>
  <si>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</si>
  <si>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</si>
  <si>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</si>
  <si>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</si>
  <si>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</si>
  <si>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</si>
  <si>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</si>
  <si>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</si>
  <si>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</si>
  <si>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</si>
  <si>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</si>
  <si>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</si>
  <si>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</si>
  <si>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</si>
  <si>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</si>
  <si>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</si>
  <si>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</si>
  <si>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</si>
  <si>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</si>
  <si>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</si>
  <si>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</si>
  <si>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</si>
  <si>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</si>
  <si>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</si>
  <si>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</si>
  <si>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</si>
  <si>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</si>
  <si>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</si>
  <si>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</si>
  <si>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</si>
  <si>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</si>
  <si>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</si>
  <si>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</si>
  <si>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</si>
  <si>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</si>
  <si>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</si>
  <si>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</si>
  <si>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</si>
  <si>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</si>
  <si>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</si>
  <si>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</si>
  <si>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</si>
  <si>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</si>
  <si>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</si>
  <si>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</si>
  <si>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</si>
  <si>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</si>
  <si>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</si>
  <si>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</si>
  <si>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</si>
  <si>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</si>
  <si>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</si>
  <si>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</si>
  <si>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</si>
  <si>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</si>
  <si>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</si>
  <si>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</si>
  <si>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</si>
  <si>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</si>
  <si>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</si>
  <si>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</si>
  <si>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</si>
  <si>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</si>
  <si>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</si>
  <si>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</si>
  <si>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</si>
  <si>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</si>
  <si>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</si>
  <si>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</si>
  <si>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</si>
  <si>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</si>
  <si>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</si>
  <si>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</si>
  <si>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</si>
  <si>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</si>
  <si>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</si>
  <si>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</si>
  <si>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</si>
  <si>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</si>
  <si>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</si>
  <si>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</si>
  <si>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</si>
  <si>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</si>
  <si>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</si>
  <si>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</si>
  <si>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</si>
  <si>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</si>
  <si>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</si>
  <si>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</si>
  <si>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</si>
  <si>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</si>
  <si>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</si>
  <si>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</si>
  <si>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</si>
  <si>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</si>
  <si>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</si>
  <si>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</si>
  <si>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</si>
  <si>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</si>
  <si>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</si>
  <si>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</si>
  <si>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</si>
  <si>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</si>
  <si>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</si>
  <si>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</si>
  <si>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</si>
  <si>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</si>
  <si>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</si>
  <si>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</si>
  <si>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</si>
  <si>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</si>
  <si>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</si>
  <si>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</si>
  <si>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</si>
  <si>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</si>
  <si>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</si>
  <si>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</si>
  <si>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</si>
  <si>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</si>
  <si>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</si>
  <si>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</si>
  <si>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</si>
  <si>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</si>
  <si>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</si>
  <si>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</si>
  <si>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</si>
  <si>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</si>
  <si>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</si>
  <si>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</si>
  <si>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</si>
  <si>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</si>
  <si>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</si>
  <si>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</si>
  <si>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</si>
  <si>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</si>
  <si>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</si>
  <si>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</si>
  <si>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</si>
  <si>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</si>
  <si>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</si>
  <si>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</si>
  <si>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</si>
  <si>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</si>
  <si>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</si>
  <si>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</si>
  <si>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</si>
  <si>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</si>
  <si>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</si>
  <si>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</si>
  <si>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</si>
  <si>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</si>
  <si>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</si>
  <si>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</si>
  <si>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</si>
  <si>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</si>
  <si>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</si>
  <si>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</si>
  <si>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</si>
  <si>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</si>
  <si>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</si>
  <si>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</si>
  <si>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</si>
  <si>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</si>
  <si>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</si>
  <si>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</si>
  <si>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</si>
  <si>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</si>
  <si>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</si>
  <si>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</si>
  <si>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</si>
  <si>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</si>
  <si>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</si>
  <si>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</si>
  <si>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</si>
  <si>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</si>
  <si>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</si>
  <si>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</si>
  <si>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</si>
  <si>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</si>
  <si>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</si>
  <si>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</si>
  <si>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</si>
  <si>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</si>
  <si>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</si>
  <si>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</si>
  <si>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</si>
  <si>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</si>
  <si>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</si>
  <si>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</si>
  <si>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</si>
  <si>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</si>
  <si>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</si>
  <si>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</si>
  <si>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</si>
  <si>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</si>
  <si>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</si>
  <si>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</si>
  <si>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</si>
  <si>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</si>
  <si>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</si>
  <si>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</si>
  <si>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</si>
  <si>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</si>
  <si>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</si>
  <si>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</si>
  <si>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</si>
  <si>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</si>
  <si>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</si>
  <si>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</si>
  <si>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</si>
  <si>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</si>
  <si>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</si>
  <si>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</si>
  <si>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</si>
  <si>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</si>
  <si>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</si>
  <si>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</si>
  <si>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</si>
  <si>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</si>
  <si>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</si>
  <si>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</si>
  <si>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</si>
  <si>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</si>
  <si>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</si>
  <si>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</si>
  <si>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</si>
  <si>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</si>
  <si>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</si>
  <si>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</si>
  <si>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</si>
  <si>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</si>
  <si>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</si>
  <si>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</si>
  <si>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</si>
  <si>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</si>
  <si>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</si>
  <si>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</si>
  <si>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</si>
  <si>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</si>
  <si>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</si>
  <si>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</si>
  <si>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</si>
  <si>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</si>
  <si>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</si>
  <si>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</si>
  <si>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</si>
  <si>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</si>
  <si>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</si>
  <si>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</si>
  <si>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</si>
  <si>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</si>
  <si>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</si>
  <si>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</si>
  <si>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</si>
  <si>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</si>
  <si>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</si>
  <si>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</si>
  <si>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</si>
  <si>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</si>
  <si>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</si>
  <si>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</si>
  <si>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</si>
  <si>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</si>
  <si>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</si>
  <si>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</si>
  <si>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</si>
  <si>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</si>
  <si>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</si>
  <si>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</si>
  <si>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</si>
  <si>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</si>
  <si>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</si>
  <si>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</si>
  <si>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</si>
  <si>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</si>
  <si>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</si>
  <si>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</si>
  <si>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</si>
  <si>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</si>
  <si>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</si>
  <si>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</si>
  <si>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</si>
  <si>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</si>
  <si>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</si>
  <si>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</si>
  <si>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</si>
  <si>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</si>
  <si>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</si>
  <si>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</si>
  <si>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</si>
  <si>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</si>
  <si>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</si>
  <si>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</si>
  <si>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</si>
  <si>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</si>
  <si>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</si>
  <si>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</si>
  <si>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</si>
  <si>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</si>
  <si>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</si>
  <si>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</si>
  <si>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</si>
  <si>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</si>
  <si>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</si>
  <si>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</si>
  <si>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</si>
  <si>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</si>
  <si>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</si>
  <si>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</si>
  <si>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</si>
  <si>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</si>
  <si>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</si>
  <si>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</si>
  <si>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</si>
  <si>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</si>
  <si>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</si>
  <si>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</si>
  <si>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</si>
  <si>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</si>
  <si>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</si>
  <si>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</si>
  <si>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</si>
  <si>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</si>
  <si>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</si>
  <si>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</si>
  <si>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</si>
  <si>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</si>
  <si>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</si>
  <si>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</si>
  <si>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</si>
  <si>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</si>
  <si>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</si>
  <si>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</si>
  <si>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</si>
  <si>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</si>
  <si>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</si>
  <si>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</si>
  <si>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</si>
  <si>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</si>
  <si>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</si>
  <si>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</si>
  <si>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</si>
  <si>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</si>
  <si>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</si>
  <si>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</si>
  <si>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</si>
  <si>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</si>
  <si>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</si>
  <si>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</si>
  <si>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</si>
  <si>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</si>
  <si>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</si>
  <si>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</si>
  <si>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</si>
  <si>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</si>
  <si>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</si>
  <si>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</si>
  <si>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</si>
  <si>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</si>
  <si>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</si>
  <si>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</si>
  <si>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</si>
  <si>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</si>
  <si>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</si>
  <si>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</si>
  <si>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</si>
  <si>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</si>
  <si>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</si>
  <si>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</si>
  <si>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</si>
  <si>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</si>
  <si>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</si>
  <si>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</si>
  <si>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</si>
  <si>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</si>
  <si>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</si>
  <si>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</si>
  <si>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</si>
  <si>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</si>
  <si>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</si>
  <si>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</si>
  <si>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</si>
  <si>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</si>
  <si>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</si>
  <si>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</si>
  <si>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</si>
  <si>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</si>
  <si>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</si>
  <si>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</si>
  <si>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</si>
  <si>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</si>
  <si>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</si>
  <si>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</si>
  <si>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</si>
  <si>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</si>
  <si>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</si>
  <si>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</si>
  <si>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</si>
  <si>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</si>
  <si>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</si>
  <si>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</si>
  <si>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</si>
  <si>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</si>
  <si>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</si>
  <si>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</si>
  <si>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</si>
  <si>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</si>
  <si>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</si>
  <si>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</si>
  <si>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</si>
  <si>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</si>
  <si>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</si>
  <si>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</si>
  <si>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</si>
  <si>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</si>
  <si>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</si>
  <si>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</si>
  <si>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</si>
  <si>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</si>
  <si>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</si>
  <si>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</si>
  <si>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</si>
  <si>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</si>
  <si>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</si>
  <si>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</si>
  <si>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</si>
  <si>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</si>
  <si>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</si>
  <si>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</si>
  <si>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</si>
  <si>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</si>
  <si>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</si>
  <si>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</si>
  <si>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</si>
  <si>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</si>
  <si>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</si>
  <si>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</si>
  <si>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</si>
  <si>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</si>
  <si>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</si>
  <si>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</si>
  <si>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</si>
  <si>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</si>
  <si>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</si>
  <si>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</si>
  <si>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</si>
  <si>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</si>
  <si>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</si>
  <si>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</si>
  <si>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</si>
  <si>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</si>
  <si>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</si>
  <si>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</si>
  <si>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</si>
  <si>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</si>
  <si>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</si>
  <si>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</si>
  <si>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</si>
  <si>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</si>
  <si>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</si>
  <si>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</si>
  <si>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</si>
  <si>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</si>
  <si>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</si>
  <si>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</si>
  <si>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</si>
  <si>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</si>
  <si>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</si>
  <si>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</si>
  <si>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</si>
  <si>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</si>
  <si>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</si>
  <si>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</si>
  <si>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</si>
  <si>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</si>
  <si>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</si>
  <si>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</si>
  <si>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</si>
  <si>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</si>
  <si>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</si>
  <si>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</si>
  <si>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</si>
  <si>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</si>
  <si>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</si>
  <si>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</si>
  <si>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</si>
  <si>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</si>
  <si>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</si>
  <si>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</si>
  <si>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</si>
  <si>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</si>
  <si>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</si>
  <si>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</si>
  <si>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</si>
  <si>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</si>
  <si>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</si>
  <si>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</si>
  <si>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</si>
  <si>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</si>
  <si>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</si>
  <si>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</si>
  <si>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</si>
  <si>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</si>
  <si>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</si>
  <si>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</si>
  <si>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</si>
  <si>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</si>
  <si>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</si>
  <si>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</si>
  <si>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</si>
  <si>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</si>
  <si>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</si>
  <si>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</si>
  <si>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</si>
  <si>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</si>
  <si>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</si>
  <si>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</si>
  <si>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</si>
  <si>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</si>
  <si>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</si>
  <si>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</si>
  <si>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</si>
  <si>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</si>
  <si>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</si>
  <si>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</si>
  <si>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</si>
  <si>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</si>
  <si>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</si>
  <si>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</si>
  <si>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</si>
  <si>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</si>
  <si>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</si>
  <si>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</si>
  <si>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</si>
  <si>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</si>
  <si>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</si>
  <si>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</si>
  <si>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</si>
  <si>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</si>
  <si>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</si>
  <si>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</si>
  <si>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</si>
  <si>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</si>
  <si>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</si>
  <si>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</si>
  <si>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</si>
  <si>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</si>
  <si>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</si>
  <si>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</si>
  <si>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</si>
  <si>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</si>
  <si>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</si>
  <si>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</si>
  <si>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</si>
  <si>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</si>
  <si>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</si>
  <si>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</si>
  <si>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</si>
  <si>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</si>
  <si>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</si>
  <si>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</si>
  <si>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</si>
  <si>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</si>
  <si>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</si>
  <si>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</si>
  <si>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</si>
  <si>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</si>
  <si>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</si>
  <si>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</si>
  <si>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</si>
  <si>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</si>
  <si>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</si>
  <si>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</si>
  <si>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</si>
  <si>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</si>
  <si>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</si>
  <si>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</si>
  <si>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</si>
  <si>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</si>
  <si>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</si>
  <si>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</si>
  <si>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</si>
  <si>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</si>
  <si>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</si>
  <si>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</si>
  <si>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</si>
  <si>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</si>
  <si>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</si>
  <si>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</si>
  <si>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</si>
  <si>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</si>
  <si>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</si>
  <si>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</si>
  <si>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</si>
  <si>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</si>
  <si>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</si>
  <si>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</si>
  <si>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</si>
  <si>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</si>
  <si>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</si>
  <si>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</si>
  <si>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</si>
  <si>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</si>
  <si>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</si>
  <si>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</si>
  <si>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</si>
  <si>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</si>
  <si>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</si>
  <si>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</si>
  <si>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</si>
  <si>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</si>
  <si>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</si>
  <si>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</si>
  <si>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</si>
  <si>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</si>
  <si>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</si>
  <si>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</si>
  <si>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</si>
  <si>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</si>
  <si>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</si>
  <si>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</si>
  <si>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</si>
  <si>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</si>
  <si>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</si>
  <si>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</si>
  <si>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</si>
  <si>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</si>
  <si>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</si>
  <si>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</si>
  <si>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</si>
  <si>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</si>
  <si>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</si>
  <si>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</si>
  <si>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</si>
  <si>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</si>
  <si>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</si>
  <si>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</si>
  <si>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</si>
  <si>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</si>
  <si>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</si>
  <si>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</si>
  <si>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</si>
  <si>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</si>
  <si>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</si>
  <si>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</si>
  <si>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</si>
  <si>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</si>
  <si>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</si>
  <si>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</si>
  <si>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</si>
  <si>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</si>
  <si>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</si>
  <si>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</si>
  <si>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</si>
  <si>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</si>
  <si>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</si>
  <si>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</si>
  <si>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</si>
  <si>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</si>
  <si>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</si>
  <si>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</si>
  <si>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</si>
  <si>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</si>
  <si>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</si>
  <si>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</si>
  <si>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</si>
  <si>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</si>
  <si>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</si>
  <si>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</si>
  <si>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</si>
  <si>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</si>
  <si>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</si>
  <si>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</si>
  <si>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</si>
  <si>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</si>
  <si>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</si>
  <si>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</si>
  <si>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</si>
  <si>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</si>
  <si>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</si>
  <si>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</si>
  <si>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</si>
  <si>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</si>
  <si>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</si>
  <si>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</si>
  <si>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</si>
  <si>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</si>
  <si>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</si>
  <si>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</si>
  <si>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</si>
  <si>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</si>
  <si>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</si>
  <si>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</si>
  <si>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</si>
  <si>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</si>
  <si>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</si>
  <si>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</si>
  <si>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</si>
  <si>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</si>
  <si>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</si>
  <si>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</si>
  <si>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</si>
  <si>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</si>
  <si>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</si>
  <si>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</si>
  <si>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</si>
  <si>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</si>
  <si>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</si>
  <si>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</si>
  <si>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</si>
  <si>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</si>
  <si>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</si>
  <si>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</si>
  <si>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</si>
  <si>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</si>
  <si>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</si>
  <si>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</si>
  <si>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</si>
  <si>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</si>
  <si>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</si>
  <si>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</si>
  <si>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</si>
  <si>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</si>
  <si>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</si>
  <si>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</si>
  <si>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</si>
  <si>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</si>
  <si>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</si>
  <si>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</si>
  <si>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</si>
  <si>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</si>
  <si>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</si>
  <si>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</si>
  <si>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</si>
  <si>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</si>
  <si>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</si>
  <si>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</si>
  <si>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</si>
  <si>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</si>
  <si>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</si>
  <si>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</si>
  <si>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</si>
  <si>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</si>
  <si>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</si>
  <si>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</si>
  <si>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</si>
  <si>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</si>
  <si>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</si>
  <si>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</si>
  <si>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</si>
  <si>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</si>
  <si>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</si>
  <si>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</si>
  <si>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</si>
  <si>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</si>
  <si>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</si>
  <si>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</si>
  <si>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</si>
  <si>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</si>
  <si>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</si>
  <si>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</si>
  <si>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</si>
  <si>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</si>
  <si>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</si>
  <si>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</si>
  <si>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</si>
  <si>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</si>
  <si>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</si>
  <si>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</si>
  <si>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</si>
  <si>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</si>
  <si>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</si>
  <si>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</si>
  <si>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</si>
  <si>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</si>
  <si>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</si>
  <si>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</si>
  <si>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</si>
  <si>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</si>
  <si>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</si>
  <si>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</si>
  <si>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</si>
  <si>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</si>
  <si>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</si>
  <si>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</si>
  <si>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</si>
  <si>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</si>
  <si>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</si>
  <si>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</si>
  <si>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</si>
  <si>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</si>
  <si>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</si>
  <si>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</si>
  <si>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</si>
  <si>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</si>
  <si>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</si>
  <si>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</si>
  <si>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</si>
  <si>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</si>
  <si>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</si>
  <si>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</si>
  <si>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</si>
  <si>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</si>
  <si>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</si>
  <si>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</si>
  <si>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</si>
  <si>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</si>
  <si>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</si>
  <si>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</si>
  <si>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</si>
  <si>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</si>
  <si>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</si>
  <si>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</si>
  <si>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</si>
  <si>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</si>
  <si>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</si>
  <si>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</si>
  <si>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</si>
  <si>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</si>
  <si>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</si>
  <si>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</si>
  <si>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</si>
  <si>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</si>
  <si>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</si>
  <si>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</si>
  <si>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</si>
  <si>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</si>
  <si>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</si>
  <si>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</si>
  <si>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</si>
  <si>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</si>
  <si>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</si>
  <si>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</si>
  <si>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</si>
  <si>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</si>
  <si>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</si>
  <si>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</si>
  <si>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</si>
  <si>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</si>
  <si>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</si>
  <si>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</si>
  <si>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</si>
  <si>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</si>
  <si>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</si>
  <si>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</si>
  <si>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</si>
  <si>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</si>
  <si>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</si>
  <si>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</si>
  <si>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</si>
  <si>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</si>
  <si>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</si>
  <si>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</si>
  <si>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</si>
  <si>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</si>
  <si>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</si>
  <si>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</si>
  <si>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</si>
  <si>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</si>
  <si>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</si>
  <si>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</si>
  <si>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</si>
  <si>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</si>
  <si>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</si>
  <si>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</si>
  <si>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</si>
  <si>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</si>
  <si>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</si>
  <si>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</si>
  <si>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</si>
  <si>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</si>
  <si>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</si>
  <si>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</si>
  <si>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</si>
  <si>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</si>
  <si>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</si>
  <si>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</si>
  <si>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</si>
  <si>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</si>
  <si>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</si>
  <si>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</si>
  <si>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</si>
  <si>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</si>
  <si>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</si>
  <si>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</si>
  <si>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</si>
  <si>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</si>
  <si>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</si>
  <si>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</si>
  <si>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</si>
  <si>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</si>
  <si>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</si>
  <si>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</si>
  <si>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</si>
  <si>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</si>
  <si>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</si>
  <si>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</si>
  <si>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</si>
  <si>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</si>
  <si>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</si>
  <si>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</si>
  <si>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</si>
  <si>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</si>
  <si>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</si>
  <si>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</si>
  <si>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</si>
  <si>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</si>
  <si>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</si>
  <si>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</si>
  <si>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</si>
  <si>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</si>
  <si>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</si>
  <si>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</si>
  <si>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</si>
  <si>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</si>
  <si>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</si>
  <si>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</si>
  <si>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</si>
  <si>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</si>
  <si>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</si>
  <si>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</si>
  <si>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</si>
  <si>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</si>
  <si>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</si>
  <si>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</si>
  <si>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</si>
  <si>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</si>
  <si>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</si>
  <si>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</si>
  <si>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</si>
  <si>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</si>
  <si>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</si>
  <si>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</si>
  <si>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</si>
  <si>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</si>
  <si>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</si>
  <si>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</si>
  <si>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</si>
  <si>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</si>
  <si>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</si>
  <si>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</si>
  <si>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</si>
  <si>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</si>
  <si>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</si>
  <si>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</si>
  <si>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</si>
  <si>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</si>
  <si>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</si>
  <si>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</si>
  <si>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</si>
  <si>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</si>
  <si>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</si>
  <si>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</si>
  <si>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</si>
  <si>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</si>
  <si>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</si>
  <si>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</si>
  <si>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</si>
  <si>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</si>
  <si>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</si>
  <si>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</si>
  <si>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</si>
  <si>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</si>
  <si>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</si>
  <si>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</si>
  <si>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</si>
  <si>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</si>
  <si>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</si>
  <si>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</si>
  <si>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</si>
  <si>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</si>
  <si>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</si>
  <si>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</si>
  <si>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</si>
  <si>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</si>
  <si>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</si>
  <si>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</si>
  <si>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</si>
  <si>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</si>
  <si>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</si>
  <si>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</si>
  <si>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</si>
  <si>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</si>
  <si>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</si>
  <si>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</si>
  <si>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</si>
  <si>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</si>
  <si>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</si>
  <si>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</si>
  <si>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</si>
  <si>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</si>
  <si>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</si>
  <si>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</si>
  <si>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</si>
  <si>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</si>
  <si>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</si>
  <si>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</si>
  <si>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</si>
  <si>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</si>
  <si>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</si>
  <si>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</si>
  <si>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</si>
  <si>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</si>
  <si>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</si>
  <si>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</si>
  <si>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</si>
  <si>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</si>
  <si>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</si>
  <si>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</si>
  <si>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</si>
  <si>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</si>
  <si>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</si>
  <si>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</si>
  <si>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</si>
  <si>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</si>
  <si>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</si>
  <si>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</si>
  <si>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</si>
  <si>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</si>
  <si>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</si>
  <si>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</si>
  <si>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</si>
  <si>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</si>
  <si>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</si>
  <si>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</si>
  <si>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</si>
  <si>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</si>
  <si>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</si>
  <si>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</si>
  <si>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</si>
  <si>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</si>
  <si>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</si>
  <si>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</si>
  <si>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</si>
  <si>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</si>
  <si>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</si>
  <si>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</si>
  <si>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</si>
  <si>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</si>
  <si>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</si>
  <si>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</si>
  <si>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</si>
  <si>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</si>
  <si>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</si>
  <si>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</si>
  <si>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</si>
  <si>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</si>
  <si>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</si>
  <si>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</si>
  <si>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</si>
  <si>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</si>
  <si>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</si>
  <si>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</si>
  <si>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</si>
  <si>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</si>
  <si>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</si>
  <si>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</si>
  <si>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</si>
  <si>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</si>
  <si>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</si>
  <si>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</si>
  <si>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</si>
  <si>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</si>
  <si>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Annual Energy Outlook 2021</t>
  </si>
  <si>
    <t>Tables 28, 39, 42, and 52</t>
  </si>
  <si>
    <t xml:space="preserve">weighted average by size category, including cars and light trucks. 
</t>
  </si>
  <si>
    <t>Prices were then adjusted by the ratio of NREL to AEO prices to use the forecast from NREL's ATB</t>
  </si>
  <si>
    <t>Capital cost of conventional diesel truck</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</si>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</sst>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s>
  <fonts count="10"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82">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0" fillId="0" borderId="0" xfId="0" applyFill="1"/>
    <xf numFmtId="0" fontId="5" fillId="0" borderId="0" xfId="0" applyFont="1"/>
    <xf numFmtId="0" fontId="0" fillId="0" borderId="0" xfId="0" applyFill="1"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0" borderId="0" xfId="0" applyFont="1"/>
    <xf numFmtId="0" fontId="0" fillId="2" borderId="0" xfId="0" applyFill="1"/>
    <xf numFmtId="0" fontId="0" fillId="4" borderId="0" xfId="0" applyFill="1"/>
    <xf numFmtId="165" fontId="0" fillId="0" borderId="0" xfId="0" applyNumberFormat="1"/>
    <xf numFmtId="0" fontId="0" fillId="0" borderId="0" xfId="0" applyAlignment="1">
      <alignment horizontal="left"/>
    </xf>
    <xf numFmtId="0" fontId="8" fillId="0" borderId="0" xfId="0" applyFont="1"/>
    <xf numFmtId="1" fontId="0" fillId="0" borderId="0" xfId="0" applyNumberFormat="1" applyFill="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0" fillId="0" borderId="0" xfId="0" applyAlignment="1"/>
    <xf numFmtId="0" fontId="9" fillId="0" borderId="0" xfId="0" applyFont="1"/>
    <xf numFmtId="44" fontId="0" fillId="0" borderId="0" xfId="8" applyFont="1"/>
    <xf numFmtId="0" fontId="1" fillId="0" borderId="0" xfId="0" applyFont="1" applyFill="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Fill="1">
      <alignment wrapText="1"/>
    </xf>
    <xf numFmtId="0" fontId="3" fillId="0" borderId="4" xfId="5" applyAlignment="1"/>
    <xf numFmtId="0" fontId="3" fillId="0" borderId="4" xfId="5" applyFill="1"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5" Type="http://schemas.openxmlformats.org/officeDocument/2006/relationships/printerSettings" Target="../printerSettings/printerSettings1.bin"/><Relationship Id="rId4" Type="http://schemas.openxmlformats.org/officeDocument/2006/relationships/hyperlink" Target="https://www.hydrogen.energy.gov/pdfs/review20/sa169_hunter_2020_o.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9"/>
  <sheetViews>
    <sheetView tabSelected="1" workbookViewId="0">
      <selection activeCell="D34" sqref="D34"/>
    </sheetView>
  </sheetViews>
  <sheetFormatPr defaultColWidth="8.85546875" defaultRowHeight="15" x14ac:dyDescent="0.25"/>
  <cols>
    <col min="2" max="2" width="56.42578125" customWidth="1"/>
    <col min="4" max="4" width="59" customWidth="1"/>
    <col min="6" max="6" width="44" customWidth="1"/>
  </cols>
  <sheetData>
    <row r="1" spans="1:6" x14ac:dyDescent="0.25">
      <c r="A1" s="1" t="s">
        <v>13</v>
      </c>
    </row>
    <row r="3" spans="1:6" x14ac:dyDescent="0.25">
      <c r="A3" s="1" t="s">
        <v>14</v>
      </c>
      <c r="B3" s="2" t="s">
        <v>240</v>
      </c>
      <c r="D3" s="2" t="s">
        <v>241</v>
      </c>
    </row>
    <row r="4" spans="1:6" x14ac:dyDescent="0.25">
      <c r="B4" s="5" t="s">
        <v>12</v>
      </c>
      <c r="D4" t="s">
        <v>245</v>
      </c>
    </row>
    <row r="5" spans="1:6" x14ac:dyDescent="0.25">
      <c r="B5" s="7">
        <v>2021</v>
      </c>
      <c r="D5" s="20">
        <v>2020</v>
      </c>
    </row>
    <row r="6" spans="1:6" x14ac:dyDescent="0.25">
      <c r="B6" s="5" t="s">
        <v>1500</v>
      </c>
      <c r="D6" t="s">
        <v>246</v>
      </c>
    </row>
    <row r="7" spans="1:6" x14ac:dyDescent="0.25">
      <c r="B7" s="5" t="s">
        <v>1149</v>
      </c>
      <c r="D7" t="s">
        <v>247</v>
      </c>
    </row>
    <row r="8" spans="1:6" x14ac:dyDescent="0.25">
      <c r="B8" s="5" t="s">
        <v>1501</v>
      </c>
    </row>
    <row r="9" spans="1:6" x14ac:dyDescent="0.25">
      <c r="B9" s="5"/>
      <c r="F9" s="5"/>
    </row>
    <row r="10" spans="1:6" x14ac:dyDescent="0.25">
      <c r="B10" s="2" t="s">
        <v>1223</v>
      </c>
      <c r="F10" s="5"/>
    </row>
    <row r="11" spans="1:6" x14ac:dyDescent="0.25">
      <c r="B11" s="5" t="s">
        <v>1224</v>
      </c>
      <c r="F11" s="5"/>
    </row>
    <row r="12" spans="1:6" x14ac:dyDescent="0.25">
      <c r="B12" s="7">
        <v>2019</v>
      </c>
      <c r="F12" s="5"/>
    </row>
    <row r="13" spans="1:6" x14ac:dyDescent="0.25">
      <c r="B13" s="5" t="s">
        <v>1225</v>
      </c>
      <c r="F13" s="5"/>
    </row>
    <row r="14" spans="1:6" x14ac:dyDescent="0.25">
      <c r="B14" s="36" t="s">
        <v>1169</v>
      </c>
      <c r="F14" s="5"/>
    </row>
    <row r="15" spans="1:6" x14ac:dyDescent="0.25">
      <c r="B15" s="5" t="s">
        <v>1226</v>
      </c>
      <c r="F15" s="5"/>
    </row>
    <row r="16" spans="1:6" x14ac:dyDescent="0.25">
      <c r="B16" s="5"/>
      <c r="F16" s="5"/>
    </row>
    <row r="17" spans="2:4" x14ac:dyDescent="0.25">
      <c r="B17" s="14" t="s">
        <v>91</v>
      </c>
      <c r="D17" s="2" t="s">
        <v>1237</v>
      </c>
    </row>
    <row r="18" spans="2:4" x14ac:dyDescent="0.25">
      <c r="B18" s="13" t="s">
        <v>245</v>
      </c>
      <c r="D18" t="s">
        <v>245</v>
      </c>
    </row>
    <row r="19" spans="2:4" x14ac:dyDescent="0.25">
      <c r="B19" s="15">
        <v>2020</v>
      </c>
      <c r="D19" s="20">
        <v>2020</v>
      </c>
    </row>
    <row r="20" spans="2:4" x14ac:dyDescent="0.25">
      <c r="B20" t="s">
        <v>1233</v>
      </c>
      <c r="D20" t="s">
        <v>1231</v>
      </c>
    </row>
    <row r="21" spans="2:4" x14ac:dyDescent="0.25">
      <c r="B21" s="12" t="s">
        <v>1234</v>
      </c>
      <c r="D21" s="36" t="s">
        <v>1152</v>
      </c>
    </row>
    <row r="22" spans="2:4" x14ac:dyDescent="0.25">
      <c r="B22" s="13" t="s">
        <v>1235</v>
      </c>
      <c r="D22" t="s">
        <v>1232</v>
      </c>
    </row>
    <row r="24" spans="2:4" x14ac:dyDescent="0.25">
      <c r="B24" s="2" t="s">
        <v>1227</v>
      </c>
      <c r="D24" s="2" t="s">
        <v>1230</v>
      </c>
    </row>
    <row r="25" spans="2:4" x14ac:dyDescent="0.25">
      <c r="B25" t="s">
        <v>248</v>
      </c>
      <c r="D25" t="s">
        <v>245</v>
      </c>
    </row>
    <row r="26" spans="2:4" x14ac:dyDescent="0.25">
      <c r="B26" s="20">
        <v>2021</v>
      </c>
      <c r="D26" s="20">
        <v>2020</v>
      </c>
    </row>
    <row r="27" spans="2:4" x14ac:dyDescent="0.25">
      <c r="B27" t="s">
        <v>1228</v>
      </c>
      <c r="D27" t="s">
        <v>1231</v>
      </c>
    </row>
    <row r="28" spans="2:4" x14ac:dyDescent="0.25">
      <c r="B28" s="12" t="s">
        <v>1505</v>
      </c>
      <c r="D28" s="36" t="s">
        <v>1152</v>
      </c>
    </row>
    <row r="29" spans="2:4" x14ac:dyDescent="0.25">
      <c r="B29" t="s">
        <v>1229</v>
      </c>
      <c r="D29" t="s">
        <v>1232</v>
      </c>
    </row>
    <row r="30" spans="2:4" x14ac:dyDescent="0.25">
      <c r="B30" s="13"/>
    </row>
    <row r="31" spans="2:4" x14ac:dyDescent="0.25">
      <c r="B31" s="14" t="s">
        <v>7</v>
      </c>
    </row>
    <row r="32" spans="2:4" x14ac:dyDescent="0.25">
      <c r="B32" s="13" t="s">
        <v>83</v>
      </c>
    </row>
    <row r="33" spans="2:4" x14ac:dyDescent="0.25">
      <c r="B33" s="15">
        <v>2012</v>
      </c>
    </row>
    <row r="34" spans="2:4" x14ac:dyDescent="0.25">
      <c r="B34" s="13" t="s">
        <v>84</v>
      </c>
    </row>
    <row r="35" spans="2:4" ht="30" x14ac:dyDescent="0.25">
      <c r="B35" s="13" t="s">
        <v>85</v>
      </c>
    </row>
    <row r="36" spans="2:4" x14ac:dyDescent="0.25">
      <c r="B36" s="13"/>
    </row>
    <row r="37" spans="2:4" x14ac:dyDescent="0.25">
      <c r="B37" s="14" t="s">
        <v>1162</v>
      </c>
      <c r="D37" s="14" t="s">
        <v>1157</v>
      </c>
    </row>
    <row r="38" spans="2:4" x14ac:dyDescent="0.25">
      <c r="B38" s="13" t="s">
        <v>1165</v>
      </c>
      <c r="D38" s="13" t="s">
        <v>1160</v>
      </c>
    </row>
    <row r="39" spans="2:4" x14ac:dyDescent="0.25">
      <c r="B39" s="15">
        <v>2019</v>
      </c>
      <c r="D39" s="15">
        <v>2012</v>
      </c>
    </row>
    <row r="40" spans="2:4" ht="30" x14ac:dyDescent="0.25">
      <c r="B40" s="13" t="s">
        <v>1166</v>
      </c>
      <c r="D40" s="13" t="s">
        <v>1161</v>
      </c>
    </row>
    <row r="41" spans="2:4" ht="60" x14ac:dyDescent="0.25">
      <c r="B41" s="13" t="s">
        <v>1163</v>
      </c>
      <c r="D41" s="13" t="s">
        <v>1159</v>
      </c>
    </row>
    <row r="42" spans="2:4" x14ac:dyDescent="0.25">
      <c r="B42" s="13" t="s">
        <v>1164</v>
      </c>
      <c r="D42" s="13" t="s">
        <v>1158</v>
      </c>
    </row>
    <row r="43" spans="2:4" x14ac:dyDescent="0.25">
      <c r="B43" s="13"/>
    </row>
    <row r="44" spans="2:4" x14ac:dyDescent="0.25">
      <c r="B44" s="2" t="s">
        <v>9</v>
      </c>
    </row>
    <row r="45" spans="2:4" x14ac:dyDescent="0.25">
      <c r="B45" s="6" t="s">
        <v>135</v>
      </c>
    </row>
    <row r="47" spans="2:4" x14ac:dyDescent="0.25">
      <c r="B47" s="14" t="s">
        <v>10</v>
      </c>
    </row>
    <row r="48" spans="2:4" x14ac:dyDescent="0.25">
      <c r="B48" s="13" t="s">
        <v>86</v>
      </c>
    </row>
    <row r="49" spans="1:2" x14ac:dyDescent="0.25">
      <c r="B49" s="15">
        <v>2016</v>
      </c>
    </row>
    <row r="50" spans="1:2" x14ac:dyDescent="0.25">
      <c r="B50" s="13" t="s">
        <v>87</v>
      </c>
    </row>
    <row r="51" spans="1:2" ht="30" x14ac:dyDescent="0.25">
      <c r="B51" s="28" t="s">
        <v>88</v>
      </c>
    </row>
    <row r="53" spans="1:2" x14ac:dyDescent="0.25">
      <c r="A53" s="1" t="s">
        <v>5</v>
      </c>
    </row>
    <row r="54" spans="1:2" x14ac:dyDescent="0.25">
      <c r="A54" t="s">
        <v>15</v>
      </c>
    </row>
    <row r="55" spans="1:2" x14ac:dyDescent="0.25">
      <c r="A55" t="s">
        <v>16</v>
      </c>
    </row>
    <row r="56" spans="1:2" x14ac:dyDescent="0.25">
      <c r="A56" t="s">
        <v>17</v>
      </c>
    </row>
    <row r="58" spans="1:2" x14ac:dyDescent="0.25">
      <c r="A58" s="1" t="s">
        <v>223</v>
      </c>
    </row>
    <row r="59" spans="1:2" x14ac:dyDescent="0.25">
      <c r="A59" t="s">
        <v>190</v>
      </c>
    </row>
    <row r="60" spans="1:2" x14ac:dyDescent="0.25">
      <c r="A60" s="32" t="s">
        <v>1502</v>
      </c>
    </row>
    <row r="61" spans="1:2" x14ac:dyDescent="0.25">
      <c r="A61" t="s">
        <v>1503</v>
      </c>
    </row>
    <row r="62" spans="1:2" x14ac:dyDescent="0.25">
      <c r="A62" t="s">
        <v>154</v>
      </c>
    </row>
    <row r="63" spans="1:2" x14ac:dyDescent="0.25">
      <c r="A63" t="s">
        <v>155</v>
      </c>
    </row>
    <row r="65" spans="1:1" x14ac:dyDescent="0.25">
      <c r="A65" t="s">
        <v>35</v>
      </c>
    </row>
    <row r="66" spans="1:1" x14ac:dyDescent="0.25">
      <c r="A66" t="s">
        <v>36</v>
      </c>
    </row>
    <row r="67" spans="1:1" x14ac:dyDescent="0.25">
      <c r="A67" t="s">
        <v>197</v>
      </c>
    </row>
    <row r="68" spans="1:1" x14ac:dyDescent="0.25">
      <c r="A68" t="s">
        <v>198</v>
      </c>
    </row>
    <row r="70" spans="1:1" x14ac:dyDescent="0.25">
      <c r="A70" s="1" t="s">
        <v>225</v>
      </c>
    </row>
    <row r="71" spans="1:1" x14ac:dyDescent="0.25">
      <c r="A71" s="37" t="s">
        <v>1236</v>
      </c>
    </row>
    <row r="72" spans="1:1" x14ac:dyDescent="0.25">
      <c r="A72" s="37" t="s">
        <v>1244</v>
      </c>
    </row>
    <row r="73" spans="1:1" x14ac:dyDescent="0.25">
      <c r="A73" s="37" t="s">
        <v>1245</v>
      </c>
    </row>
    <row r="74" spans="1:1" x14ac:dyDescent="0.25">
      <c r="A74" s="37" t="s">
        <v>1246</v>
      </c>
    </row>
    <row r="75" spans="1:1" x14ac:dyDescent="0.25">
      <c r="A75" s="37"/>
    </row>
    <row r="76" spans="1:1" x14ac:dyDescent="0.25">
      <c r="A76" s="1" t="s">
        <v>6</v>
      </c>
    </row>
    <row r="77" spans="1:1" x14ac:dyDescent="0.25">
      <c r="A77" t="s">
        <v>1238</v>
      </c>
    </row>
    <row r="78" spans="1:1" x14ac:dyDescent="0.25">
      <c r="A78" t="s">
        <v>1239</v>
      </c>
    </row>
    <row r="79" spans="1:1" x14ac:dyDescent="0.25">
      <c r="A79" t="s">
        <v>1240</v>
      </c>
    </row>
    <row r="80" spans="1:1" x14ac:dyDescent="0.25">
      <c r="A80" t="s">
        <v>1247</v>
      </c>
    </row>
    <row r="81" spans="1:1" x14ac:dyDescent="0.25">
      <c r="A81" t="s">
        <v>1248</v>
      </c>
    </row>
    <row r="82" spans="1:1" x14ac:dyDescent="0.25">
      <c r="A82" t="s">
        <v>1249</v>
      </c>
    </row>
    <row r="84" spans="1:1" x14ac:dyDescent="0.25">
      <c r="A84" s="1" t="s">
        <v>7</v>
      </c>
    </row>
    <row r="85" spans="1:1" x14ac:dyDescent="0.25">
      <c r="A85" t="s">
        <v>81</v>
      </c>
    </row>
    <row r="86" spans="1:1" x14ac:dyDescent="0.25">
      <c r="A86" t="s">
        <v>82</v>
      </c>
    </row>
    <row r="87" spans="1:1" x14ac:dyDescent="0.25">
      <c r="A87" t="s">
        <v>90</v>
      </c>
    </row>
    <row r="88" spans="1:1" x14ac:dyDescent="0.25">
      <c r="A88" t="s">
        <v>233</v>
      </c>
    </row>
    <row r="89" spans="1:1" x14ac:dyDescent="0.25">
      <c r="A89" t="s">
        <v>234</v>
      </c>
    </row>
    <row r="91" spans="1:1" x14ac:dyDescent="0.25">
      <c r="A91" s="1" t="s">
        <v>8</v>
      </c>
    </row>
    <row r="92" spans="1:1" x14ac:dyDescent="0.25">
      <c r="A92" t="s">
        <v>89</v>
      </c>
    </row>
    <row r="93" spans="1:1" x14ac:dyDescent="0.25">
      <c r="A93" t="s">
        <v>1241</v>
      </c>
    </row>
    <row r="94" spans="1:1" x14ac:dyDescent="0.25">
      <c r="A94" t="s">
        <v>1242</v>
      </c>
    </row>
    <row r="95" spans="1:1" x14ac:dyDescent="0.25">
      <c r="A95" t="s">
        <v>1243</v>
      </c>
    </row>
    <row r="97" spans="1:2" x14ac:dyDescent="0.25">
      <c r="A97" s="1" t="s">
        <v>132</v>
      </c>
    </row>
    <row r="98" spans="1:2" x14ac:dyDescent="0.25">
      <c r="A98" t="s">
        <v>131</v>
      </c>
    </row>
    <row r="100" spans="1:2" x14ac:dyDescent="0.25">
      <c r="A100" s="1" t="s">
        <v>93</v>
      </c>
    </row>
    <row r="101" spans="1:2" x14ac:dyDescent="0.25">
      <c r="A101" t="s">
        <v>131</v>
      </c>
    </row>
    <row r="102" spans="1:2" x14ac:dyDescent="0.25">
      <c r="A102" s="16"/>
    </row>
    <row r="103" spans="1:2" x14ac:dyDescent="0.25">
      <c r="A103" s="1" t="s">
        <v>10</v>
      </c>
    </row>
    <row r="104" spans="1:2" x14ac:dyDescent="0.25">
      <c r="A104" s="16" t="s">
        <v>151</v>
      </c>
    </row>
    <row r="105" spans="1:2" x14ac:dyDescent="0.25">
      <c r="A105" s="16" t="s">
        <v>152</v>
      </c>
    </row>
    <row r="106" spans="1:2" x14ac:dyDescent="0.25">
      <c r="A106" s="16" t="s">
        <v>153</v>
      </c>
    </row>
    <row r="107" spans="1:2" x14ac:dyDescent="0.25">
      <c r="A107" s="16"/>
    </row>
    <row r="108" spans="1:2" x14ac:dyDescent="0.25">
      <c r="A108" s="1" t="s">
        <v>74</v>
      </c>
    </row>
    <row r="109" spans="1:2" x14ac:dyDescent="0.25">
      <c r="A109" t="s">
        <v>75</v>
      </c>
    </row>
    <row r="110" spans="1:2" x14ac:dyDescent="0.25">
      <c r="A110" t="s">
        <v>76</v>
      </c>
    </row>
    <row r="111" spans="1:2" x14ac:dyDescent="0.25">
      <c r="A111" t="s">
        <v>77</v>
      </c>
      <c r="B111" t="s">
        <v>79</v>
      </c>
    </row>
    <row r="112" spans="1:2" x14ac:dyDescent="0.25">
      <c r="A112" t="s">
        <v>78</v>
      </c>
      <c r="B112" t="s">
        <v>80</v>
      </c>
    </row>
    <row r="113" spans="1:2" x14ac:dyDescent="0.25">
      <c r="A113">
        <v>0.98699999999999999</v>
      </c>
      <c r="B113" t="s">
        <v>251</v>
      </c>
    </row>
    <row r="114" spans="1:2" x14ac:dyDescent="0.25">
      <c r="A114">
        <v>0.95299999999999996</v>
      </c>
      <c r="B114" t="s">
        <v>250</v>
      </c>
    </row>
    <row r="115" spans="1:2" x14ac:dyDescent="0.25">
      <c r="A115" s="19">
        <v>0.93665959530026111</v>
      </c>
      <c r="B115" t="s">
        <v>249</v>
      </c>
    </row>
    <row r="116" spans="1:2" x14ac:dyDescent="0.25">
      <c r="A116" s="19">
        <v>0.91400000000000003</v>
      </c>
      <c r="B116" t="s">
        <v>252</v>
      </c>
    </row>
    <row r="117" spans="1:2" x14ac:dyDescent="0.25">
      <c r="A117" s="19">
        <v>0.89805481563188172</v>
      </c>
      <c r="B117" t="s">
        <v>253</v>
      </c>
    </row>
    <row r="118" spans="1:2" x14ac:dyDescent="0.25">
      <c r="A118" s="19">
        <v>0.88711067149387013</v>
      </c>
      <c r="B118" t="s">
        <v>1150</v>
      </c>
    </row>
    <row r="119" spans="1:2" x14ac:dyDescent="0.25">
      <c r="A119" t="s">
        <v>34</v>
      </c>
    </row>
  </sheetData>
  <hyperlinks>
    <hyperlink ref="B51" r:id="rId1" xr:uid="{00000000-0004-0000-0000-000000000000}"/>
    <hyperlink ref="B14" r:id="rId2" xr:uid="{00000000-0004-0000-0000-000002000000}"/>
    <hyperlink ref="D28" r:id="rId3" xr:uid="{00000000-0004-0000-0000-000003000000}"/>
    <hyperlink ref="D21" r:id="rId4" xr:uid="{00000000-0004-0000-0000-000004000000}"/>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00" zoomScale="80" zoomScaleNormal="80" workbookViewId="0">
      <selection activeCell="G147" sqref="G147"/>
    </sheetView>
  </sheetViews>
  <sheetFormatPr defaultColWidth="8.85546875" defaultRowHeight="15" x14ac:dyDescent="0.25"/>
  <cols>
    <col min="1" max="1" width="25.42578125" style="1" customWidth="1"/>
    <col min="2" max="2" width="21.42578125" customWidth="1"/>
    <col min="3" max="3" width="21.140625" bestFit="1" customWidth="1"/>
    <col min="4" max="32" width="12.140625" customWidth="1"/>
    <col min="33" max="33" width="12.140625" bestFit="1" customWidth="1"/>
    <col min="34" max="35" width="12.28515625" bestFit="1" customWidth="1"/>
  </cols>
  <sheetData>
    <row r="2" spans="1:33" x14ac:dyDescent="0.25">
      <c r="B2" s="1" t="s">
        <v>1258</v>
      </c>
    </row>
    <row r="4" spans="1:33" x14ac:dyDescent="0.25">
      <c r="A4" s="1" t="s">
        <v>1409</v>
      </c>
      <c r="C4" s="1">
        <f>Table_38!E5</f>
        <v>2020</v>
      </c>
      <c r="D4" s="1">
        <f>Table_38!F5</f>
        <v>2021</v>
      </c>
      <c r="E4" s="1">
        <f>Table_38!G5</f>
        <v>2022</v>
      </c>
      <c r="F4" s="1">
        <f>Table_38!H5</f>
        <v>2023</v>
      </c>
      <c r="G4" s="1">
        <f>Table_38!I5</f>
        <v>2024</v>
      </c>
      <c r="H4" s="1">
        <f>Table_38!J5</f>
        <v>2025</v>
      </c>
      <c r="I4" s="1">
        <f>Table_38!K5</f>
        <v>2026</v>
      </c>
      <c r="J4" s="1">
        <f>Table_38!L5</f>
        <v>2027</v>
      </c>
      <c r="K4" s="1">
        <f>Table_38!M5</f>
        <v>2028</v>
      </c>
      <c r="L4" s="1">
        <f>Table_38!N5</f>
        <v>2029</v>
      </c>
      <c r="M4" s="1">
        <f>Table_38!O5</f>
        <v>2030</v>
      </c>
      <c r="N4" s="1">
        <f>Table_38!P5</f>
        <v>2031</v>
      </c>
      <c r="O4" s="1">
        <f>Table_38!Q5</f>
        <v>2032</v>
      </c>
      <c r="P4" s="1">
        <f>Table_38!R5</f>
        <v>2033</v>
      </c>
      <c r="Q4" s="1">
        <f>Table_38!S5</f>
        <v>2034</v>
      </c>
      <c r="R4" s="1">
        <f>Table_38!T5</f>
        <v>2035</v>
      </c>
      <c r="S4" s="1">
        <f>Table_38!U5</f>
        <v>2036</v>
      </c>
      <c r="T4" s="1">
        <f>Table_38!V5</f>
        <v>2037</v>
      </c>
      <c r="U4" s="1">
        <f>Table_38!W5</f>
        <v>2038</v>
      </c>
      <c r="V4" s="1">
        <f>Table_38!X5</f>
        <v>2039</v>
      </c>
      <c r="W4" s="1">
        <f>Table_38!Y5</f>
        <v>2040</v>
      </c>
      <c r="X4" s="1">
        <f>Table_38!Z5</f>
        <v>2041</v>
      </c>
      <c r="Y4" s="1">
        <f>Table_38!AA5</f>
        <v>2042</v>
      </c>
      <c r="Z4" s="1">
        <f>Table_38!AB5</f>
        <v>2043</v>
      </c>
      <c r="AA4" s="1">
        <f>Table_38!AC5</f>
        <v>2044</v>
      </c>
      <c r="AB4" s="1">
        <f>Table_38!AD5</f>
        <v>2045</v>
      </c>
      <c r="AC4" s="1">
        <f>Table_38!AE5</f>
        <v>2046</v>
      </c>
      <c r="AD4" s="1">
        <f>Table_38!AF5</f>
        <v>2047</v>
      </c>
      <c r="AE4" s="1">
        <f>Table_38!AG5</f>
        <v>2048</v>
      </c>
      <c r="AF4" s="1">
        <f>Table_38!AH5</f>
        <v>2049</v>
      </c>
      <c r="AG4" s="1">
        <f>Table_38!AI5</f>
        <v>2050</v>
      </c>
    </row>
    <row r="5" spans="1:33" x14ac:dyDescent="0.25">
      <c r="B5" s="51" t="s">
        <v>1402</v>
      </c>
      <c r="C5">
        <f>Table_38!E28</f>
        <v>4777.5668949999999</v>
      </c>
      <c r="D5">
        <f>Table_38!F28</f>
        <v>5135.2470700000003</v>
      </c>
      <c r="E5">
        <f>Table_38!G28</f>
        <v>5659.9975590000004</v>
      </c>
      <c r="F5">
        <f>Table_38!H28</f>
        <v>5713.5405270000001</v>
      </c>
      <c r="G5">
        <f>Table_38!I28</f>
        <v>5792.4189450000003</v>
      </c>
      <c r="H5">
        <f>Table_38!J28</f>
        <v>5849.501953</v>
      </c>
      <c r="I5">
        <f>Table_38!K28</f>
        <v>5778.6196289999998</v>
      </c>
      <c r="J5">
        <f>Table_38!L28</f>
        <v>5683.4472660000001</v>
      </c>
      <c r="K5">
        <f>Table_38!M28</f>
        <v>5729.2172849999997</v>
      </c>
      <c r="L5">
        <f>Table_38!N28</f>
        <v>5752.921875</v>
      </c>
      <c r="M5">
        <f>Table_38!O28</f>
        <v>5794.1308589999999</v>
      </c>
      <c r="N5">
        <f>Table_38!P28</f>
        <v>5815.1259769999997</v>
      </c>
      <c r="O5">
        <f>Table_38!Q28</f>
        <v>5853.7866210000002</v>
      </c>
      <c r="P5">
        <f>Table_38!R28</f>
        <v>5884.1684569999998</v>
      </c>
      <c r="Q5">
        <f>Table_38!S28</f>
        <v>5935.794922</v>
      </c>
      <c r="R5">
        <f>Table_38!T28</f>
        <v>5942.1479490000002</v>
      </c>
      <c r="S5">
        <f>Table_38!U28</f>
        <v>5899.8701170000004</v>
      </c>
      <c r="T5">
        <f>Table_38!V28</f>
        <v>5865.5498049999997</v>
      </c>
      <c r="U5">
        <f>Table_38!W28</f>
        <v>5877.4335940000001</v>
      </c>
      <c r="V5">
        <f>Table_38!X28</f>
        <v>5865.1044920000004</v>
      </c>
      <c r="W5">
        <f>Table_38!Y28</f>
        <v>5848.2705079999996</v>
      </c>
      <c r="X5">
        <f>Table_38!Z28</f>
        <v>5836.1997069999998</v>
      </c>
      <c r="Y5">
        <f>Table_38!AA28</f>
        <v>5822.5346680000002</v>
      </c>
      <c r="Z5">
        <f>Table_38!AB28</f>
        <v>5797.5927730000003</v>
      </c>
      <c r="AA5">
        <f>Table_38!AC28</f>
        <v>5787.5117190000001</v>
      </c>
      <c r="AB5">
        <f>Table_38!AD28</f>
        <v>5840.4858400000003</v>
      </c>
      <c r="AC5">
        <f>Table_38!AE28</f>
        <v>5808.4165039999998</v>
      </c>
      <c r="AD5">
        <f>Table_38!AF28</f>
        <v>5768.8120120000003</v>
      </c>
      <c r="AE5">
        <f>Table_38!AG28</f>
        <v>5784.9287109999996</v>
      </c>
      <c r="AF5">
        <f>Table_38!AH28</f>
        <v>5746.5708009999998</v>
      </c>
      <c r="AG5">
        <f>Table_38!AI28</f>
        <v>5701.9614259999998</v>
      </c>
    </row>
    <row r="6" spans="1:33" x14ac:dyDescent="0.25">
      <c r="B6" s="51" t="s">
        <v>1403</v>
      </c>
      <c r="C6">
        <f>Table_38!E51</f>
        <v>7503.9414059999999</v>
      </c>
      <c r="D6">
        <f>Table_38!F51</f>
        <v>8394.1142579999996</v>
      </c>
      <c r="E6">
        <f>Table_38!G51</f>
        <v>8708.0390619999998</v>
      </c>
      <c r="F6">
        <f>Table_38!H51</f>
        <v>8924.9150389999995</v>
      </c>
      <c r="G6">
        <f>Table_38!I51</f>
        <v>9272.9472659999992</v>
      </c>
      <c r="H6">
        <f>Table_38!J51</f>
        <v>9546.3652340000008</v>
      </c>
      <c r="I6">
        <f>Table_38!K51</f>
        <v>9567.3603519999997</v>
      </c>
      <c r="J6">
        <f>Table_38!L51</f>
        <v>9412.8291019999997</v>
      </c>
      <c r="K6">
        <f>Table_38!M51</f>
        <v>9461.5009769999997</v>
      </c>
      <c r="L6">
        <f>Table_38!N51</f>
        <v>9456.7802730000003</v>
      </c>
      <c r="M6">
        <f>Table_38!O51</f>
        <v>9277.3457030000009</v>
      </c>
      <c r="N6">
        <f>Table_38!P51</f>
        <v>9276.0136719999991</v>
      </c>
      <c r="O6">
        <f>Table_38!Q51</f>
        <v>9291.4375</v>
      </c>
      <c r="P6">
        <f>Table_38!R51</f>
        <v>9294.3056639999995</v>
      </c>
      <c r="Q6">
        <f>Table_38!S51</f>
        <v>9284.4033199999994</v>
      </c>
      <c r="R6">
        <f>Table_38!T51</f>
        <v>9355.8242190000001</v>
      </c>
      <c r="S6">
        <f>Table_38!U51</f>
        <v>9354.5185550000006</v>
      </c>
      <c r="T6">
        <f>Table_38!V51</f>
        <v>9316.0439449999994</v>
      </c>
      <c r="U6">
        <f>Table_38!W51</f>
        <v>9335.7333980000003</v>
      </c>
      <c r="V6">
        <f>Table_38!X51</f>
        <v>9368.1982420000004</v>
      </c>
      <c r="W6">
        <f>Table_38!Y51</f>
        <v>9366.0957030000009</v>
      </c>
      <c r="X6">
        <f>Table_38!Z51</f>
        <v>9366.5068360000005</v>
      </c>
      <c r="Y6">
        <f>Table_38!AA51</f>
        <v>9386.3359380000002</v>
      </c>
      <c r="Z6">
        <f>Table_38!AB51</f>
        <v>9376.5830079999996</v>
      </c>
      <c r="AA6">
        <f>Table_38!AC51</f>
        <v>9372.5556639999995</v>
      </c>
      <c r="AB6">
        <f>Table_38!AD51</f>
        <v>9444.1005860000005</v>
      </c>
      <c r="AC6">
        <f>Table_38!AE51</f>
        <v>9422.7324219999991</v>
      </c>
      <c r="AD6">
        <f>Table_38!AF51</f>
        <v>9389.0859380000002</v>
      </c>
      <c r="AE6">
        <f>Table_38!AG51</f>
        <v>9460.1953119999998</v>
      </c>
      <c r="AF6">
        <f>Table_38!AH51</f>
        <v>9411.0273440000001</v>
      </c>
      <c r="AG6">
        <f>Table_38!AI51</f>
        <v>9346.6884769999997</v>
      </c>
    </row>
    <row r="7" spans="1:33" x14ac:dyDescent="0.25">
      <c r="C7">
        <f>SUM(C5:C6)</f>
        <v>12281.508301</v>
      </c>
      <c r="D7">
        <f t="shared" ref="D7:AG7" si="0">SUM(D5:D6)</f>
        <v>13529.361327999999</v>
      </c>
      <c r="E7">
        <f t="shared" si="0"/>
        <v>14368.036620999999</v>
      </c>
      <c r="F7">
        <f t="shared" si="0"/>
        <v>14638.455566000001</v>
      </c>
      <c r="G7">
        <f t="shared" si="0"/>
        <v>15065.366211</v>
      </c>
      <c r="H7">
        <f t="shared" si="0"/>
        <v>15395.867187</v>
      </c>
      <c r="I7">
        <f t="shared" si="0"/>
        <v>15345.979981</v>
      </c>
      <c r="J7">
        <f t="shared" si="0"/>
        <v>15096.276367999999</v>
      </c>
      <c r="K7">
        <f t="shared" si="0"/>
        <v>15190.718261999999</v>
      </c>
      <c r="L7">
        <f t="shared" si="0"/>
        <v>15209.702148</v>
      </c>
      <c r="M7">
        <f t="shared" si="0"/>
        <v>15071.476562</v>
      </c>
      <c r="N7">
        <f t="shared" si="0"/>
        <v>15091.139648999999</v>
      </c>
      <c r="O7">
        <f t="shared" si="0"/>
        <v>15145.224120999999</v>
      </c>
      <c r="P7">
        <f t="shared" si="0"/>
        <v>15178.474120999999</v>
      </c>
      <c r="Q7">
        <f t="shared" si="0"/>
        <v>15220.198241999999</v>
      </c>
      <c r="R7">
        <f t="shared" si="0"/>
        <v>15297.972168</v>
      </c>
      <c r="S7">
        <f t="shared" si="0"/>
        <v>15254.388672000001</v>
      </c>
      <c r="T7">
        <f t="shared" si="0"/>
        <v>15181.59375</v>
      </c>
      <c r="U7">
        <f t="shared" si="0"/>
        <v>15213.166992</v>
      </c>
      <c r="V7">
        <f t="shared" si="0"/>
        <v>15233.302734000001</v>
      </c>
      <c r="W7">
        <f t="shared" si="0"/>
        <v>15214.366211</v>
      </c>
      <c r="X7">
        <f t="shared" si="0"/>
        <v>15202.706543</v>
      </c>
      <c r="Y7">
        <f t="shared" si="0"/>
        <v>15208.870606</v>
      </c>
      <c r="Z7">
        <f t="shared" si="0"/>
        <v>15174.175781</v>
      </c>
      <c r="AA7">
        <f t="shared" si="0"/>
        <v>15160.067383</v>
      </c>
      <c r="AB7">
        <f t="shared" si="0"/>
        <v>15284.586426000002</v>
      </c>
      <c r="AC7">
        <f t="shared" si="0"/>
        <v>15231.148925999998</v>
      </c>
      <c r="AD7">
        <f t="shared" si="0"/>
        <v>15157.89795</v>
      </c>
      <c r="AE7">
        <f t="shared" si="0"/>
        <v>15245.124023</v>
      </c>
      <c r="AF7">
        <f t="shared" si="0"/>
        <v>15157.598145</v>
      </c>
      <c r="AG7">
        <f t="shared" si="0"/>
        <v>15048.649903</v>
      </c>
    </row>
    <row r="9" spans="1:33" x14ac:dyDescent="0.25">
      <c r="B9" s="51" t="s">
        <v>1404</v>
      </c>
      <c r="C9" s="29">
        <f>C5/C$7</f>
        <v>0.38900489890244139</v>
      </c>
      <c r="D9" s="29">
        <f>D5/D$7</f>
        <v>0.37956315494155901</v>
      </c>
      <c r="E9" s="29">
        <f t="shared" ref="E9:AG9" si="1">E5/E$7</f>
        <v>0.39392978374842635</v>
      </c>
      <c r="F9" s="29">
        <f t="shared" si="1"/>
        <v>0.39031033712808827</v>
      </c>
      <c r="G9" s="29">
        <f t="shared" si="1"/>
        <v>0.38448577113051902</v>
      </c>
      <c r="H9" s="29">
        <f t="shared" si="1"/>
        <v>0.37993975148988146</v>
      </c>
      <c r="I9" s="29">
        <f t="shared" si="1"/>
        <v>0.37655592123504411</v>
      </c>
      <c r="J9" s="29">
        <f t="shared" si="1"/>
        <v>0.376480075447437</v>
      </c>
      <c r="K9" s="29">
        <f t="shared" si="1"/>
        <v>0.37715249444996918</v>
      </c>
      <c r="L9" s="29">
        <f t="shared" si="1"/>
        <v>0.37824027183572956</v>
      </c>
      <c r="M9" s="29">
        <f t="shared" si="1"/>
        <v>0.38444347739682333</v>
      </c>
      <c r="N9" s="29">
        <f t="shared" si="1"/>
        <v>0.38533378606600688</v>
      </c>
      <c r="O9" s="29">
        <f t="shared" si="1"/>
        <v>0.38651039920124275</v>
      </c>
      <c r="P9" s="29">
        <f t="shared" si="1"/>
        <v>0.38766534831449412</v>
      </c>
      <c r="Q9" s="29">
        <f t="shared" si="1"/>
        <v>0.38999458664212583</v>
      </c>
      <c r="R9" s="29">
        <f t="shared" si="1"/>
        <v>0.38842716431591301</v>
      </c>
      <c r="S9" s="29">
        <f t="shared" si="1"/>
        <v>0.38676542494485089</v>
      </c>
      <c r="T9" s="29">
        <f t="shared" si="1"/>
        <v>0.38635929149401721</v>
      </c>
      <c r="U9" s="29">
        <f t="shared" si="1"/>
        <v>0.38633859715670699</v>
      </c>
      <c r="V9" s="29">
        <f t="shared" si="1"/>
        <v>0.38501857374037268</v>
      </c>
      <c r="W9" s="29">
        <f t="shared" si="1"/>
        <v>0.38439133296079692</v>
      </c>
      <c r="X9" s="29">
        <f t="shared" si="1"/>
        <v>0.38389215042023189</v>
      </c>
      <c r="Y9" s="29">
        <f t="shared" si="1"/>
        <v>0.38283806988948749</v>
      </c>
      <c r="Z9" s="29">
        <f t="shared" si="1"/>
        <v>0.38206969898551751</v>
      </c>
      <c r="AA9" s="29">
        <f t="shared" si="1"/>
        <v>0.38176028989751887</v>
      </c>
      <c r="AB9" s="29">
        <f t="shared" si="1"/>
        <v>0.38211605320671171</v>
      </c>
      <c r="AC9" s="29">
        <f t="shared" si="1"/>
        <v>0.38135117266727464</v>
      </c>
      <c r="AD9" s="29">
        <f t="shared" si="1"/>
        <v>0.38058126733858899</v>
      </c>
      <c r="AE9" s="29">
        <f t="shared" si="1"/>
        <v>0.37946091499632267</v>
      </c>
      <c r="AF9" s="29">
        <f t="shared" si="1"/>
        <v>0.37912146410185754</v>
      </c>
      <c r="AG9" s="29">
        <f t="shared" si="1"/>
        <v>0.37890185915371016</v>
      </c>
    </row>
    <row r="10" spans="1:33" x14ac:dyDescent="0.25">
      <c r="B10" s="51" t="s">
        <v>1405</v>
      </c>
      <c r="C10" s="29">
        <f>C6/C$7</f>
        <v>0.61099510109755861</v>
      </c>
      <c r="D10" s="29">
        <f t="shared" ref="D10:AG10" si="2">D6/D$7</f>
        <v>0.6204368450584411</v>
      </c>
      <c r="E10" s="29">
        <f t="shared" si="2"/>
        <v>0.60607021625157365</v>
      </c>
      <c r="F10" s="29">
        <f t="shared" si="2"/>
        <v>0.60968966287191173</v>
      </c>
      <c r="G10" s="29">
        <f t="shared" si="2"/>
        <v>0.61551422886948093</v>
      </c>
      <c r="H10" s="29">
        <f t="shared" si="2"/>
        <v>0.62006024851011865</v>
      </c>
      <c r="I10" s="29">
        <f t="shared" si="2"/>
        <v>0.62344407876495589</v>
      </c>
      <c r="J10" s="29">
        <f t="shared" si="2"/>
        <v>0.623519924552563</v>
      </c>
      <c r="K10" s="29">
        <f t="shared" si="2"/>
        <v>0.62284750555003088</v>
      </c>
      <c r="L10" s="29">
        <f t="shared" si="2"/>
        <v>0.62175972816427039</v>
      </c>
      <c r="M10" s="29">
        <f t="shared" si="2"/>
        <v>0.61555652260317673</v>
      </c>
      <c r="N10" s="29">
        <f t="shared" si="2"/>
        <v>0.61466621393399312</v>
      </c>
      <c r="O10" s="29">
        <f t="shared" si="2"/>
        <v>0.61348960079875736</v>
      </c>
      <c r="P10" s="29">
        <f t="shared" si="2"/>
        <v>0.61233465168550583</v>
      </c>
      <c r="Q10" s="29">
        <f t="shared" si="2"/>
        <v>0.61000541335787417</v>
      </c>
      <c r="R10" s="29">
        <f t="shared" si="2"/>
        <v>0.61157283568408694</v>
      </c>
      <c r="S10" s="29">
        <f t="shared" si="2"/>
        <v>0.61323457505514911</v>
      </c>
      <c r="T10" s="29">
        <f t="shared" si="2"/>
        <v>0.61364070850598273</v>
      </c>
      <c r="U10" s="29">
        <f t="shared" si="2"/>
        <v>0.61366140284329296</v>
      </c>
      <c r="V10" s="29">
        <f t="shared" si="2"/>
        <v>0.61498142625962726</v>
      </c>
      <c r="W10" s="29">
        <f t="shared" si="2"/>
        <v>0.61560866703920303</v>
      </c>
      <c r="X10" s="29">
        <f t="shared" si="2"/>
        <v>0.61610784957976805</v>
      </c>
      <c r="Y10" s="29">
        <f t="shared" si="2"/>
        <v>0.61716193011051246</v>
      </c>
      <c r="Z10" s="29">
        <f t="shared" si="2"/>
        <v>0.61793030101448243</v>
      </c>
      <c r="AA10" s="29">
        <f t="shared" si="2"/>
        <v>0.61823971010248113</v>
      </c>
      <c r="AB10" s="29">
        <f t="shared" si="2"/>
        <v>0.61788394679328817</v>
      </c>
      <c r="AC10" s="29">
        <f t="shared" si="2"/>
        <v>0.61864882733272542</v>
      </c>
      <c r="AD10" s="29">
        <f t="shared" si="2"/>
        <v>0.61941873266141101</v>
      </c>
      <c r="AE10" s="29">
        <f t="shared" si="2"/>
        <v>0.62053908500367727</v>
      </c>
      <c r="AF10" s="29">
        <f t="shared" si="2"/>
        <v>0.62087853589814246</v>
      </c>
      <c r="AG10" s="29">
        <f t="shared" si="2"/>
        <v>0.62109814084628989</v>
      </c>
    </row>
    <row r="13" spans="1:33" x14ac:dyDescent="0.25">
      <c r="A13" s="1" t="s">
        <v>1408</v>
      </c>
      <c r="B13" s="50" t="s">
        <v>1406</v>
      </c>
      <c r="C13" s="52"/>
    </row>
    <row r="14" spans="1:33" x14ac:dyDescent="0.25">
      <c r="A14" s="1" t="s">
        <v>1413</v>
      </c>
      <c r="B14" t="s">
        <v>371</v>
      </c>
      <c r="C14" s="29">
        <f>'AEO 42'!E72/100</f>
        <v>3.81198E-3</v>
      </c>
      <c r="D14" s="29">
        <f>'AEO 42'!F72/100</f>
        <v>5.0863599999999998E-3</v>
      </c>
      <c r="E14" s="29">
        <f>'AEO 42'!G72/100</f>
        <v>4.8288599999999999E-3</v>
      </c>
      <c r="F14" s="29">
        <f>'AEO 42'!H72/100</f>
        <v>4.7088499999999997E-3</v>
      </c>
      <c r="G14" s="29">
        <f>'AEO 42'!I72/100</f>
        <v>4.7548399999999998E-3</v>
      </c>
      <c r="H14" s="29">
        <f>'AEO 42'!J72/100</f>
        <v>4.7840599999999997E-3</v>
      </c>
      <c r="I14" s="29">
        <f>'AEO 42'!K72/100</f>
        <v>4.8595799999999996E-3</v>
      </c>
      <c r="J14" s="29">
        <f>'AEO 42'!L72/100</f>
        <v>4.9329299999999994E-3</v>
      </c>
      <c r="K14" s="29">
        <f>'AEO 42'!M72/100</f>
        <v>4.9388799999999997E-3</v>
      </c>
      <c r="L14" s="29">
        <f>'AEO 42'!N72/100</f>
        <v>4.9717199999999998E-3</v>
      </c>
      <c r="M14" s="29">
        <f>'AEO 42'!O72/100</f>
        <v>5.12475E-3</v>
      </c>
      <c r="N14" s="29">
        <f>'AEO 42'!P72/100</f>
        <v>4.9870299999999999E-3</v>
      </c>
      <c r="O14" s="29">
        <f>'AEO 42'!Q72/100</f>
        <v>5.0542299999999998E-3</v>
      </c>
      <c r="P14" s="29">
        <f>'AEO 42'!R72/100</f>
        <v>5.05391E-3</v>
      </c>
      <c r="Q14" s="29">
        <f>'AEO 42'!S72/100</f>
        <v>5.0949599999999991E-3</v>
      </c>
      <c r="R14" s="29">
        <f>'AEO 42'!T72/100</f>
        <v>5.0375400000000001E-3</v>
      </c>
      <c r="S14" s="29">
        <f>'AEO 42'!U72/100</f>
        <v>5.0839700000000002E-3</v>
      </c>
      <c r="T14" s="29">
        <f>'AEO 42'!V72/100</f>
        <v>5.1125500000000004E-3</v>
      </c>
      <c r="U14" s="29">
        <f>'AEO 42'!W72/100</f>
        <v>5.1267999999999999E-3</v>
      </c>
      <c r="V14" s="29">
        <f>'AEO 42'!X72/100</f>
        <v>5.116579999999999E-3</v>
      </c>
      <c r="W14" s="29">
        <f>'AEO 42'!Y72/100</f>
        <v>5.1473199999999995E-3</v>
      </c>
      <c r="X14" s="29">
        <f>'AEO 42'!Z72/100</f>
        <v>5.1539900000000007E-3</v>
      </c>
      <c r="Y14" s="29">
        <f>'AEO 42'!AA72/100</f>
        <v>5.1532000000000001E-3</v>
      </c>
      <c r="Z14" s="29">
        <f>'AEO 42'!AB72/100</f>
        <v>5.1734800000000003E-3</v>
      </c>
      <c r="AA14" s="29">
        <f>'AEO 42'!AC72/100</f>
        <v>5.1866599999999992E-3</v>
      </c>
      <c r="AB14" s="29">
        <f>'AEO 42'!AD72/100</f>
        <v>5.2046599999999998E-3</v>
      </c>
      <c r="AC14" s="29">
        <f>'AEO 42'!AE72/100</f>
        <v>5.1905599999999994E-3</v>
      </c>
      <c r="AD14" s="29">
        <f>'AEO 42'!AF72/100</f>
        <v>5.2053300000000002E-3</v>
      </c>
      <c r="AE14" s="29">
        <f>'AEO 42'!AG72/100</f>
        <v>5.2028399999999994E-3</v>
      </c>
      <c r="AF14" s="29">
        <f>'AEO 42'!AH72/100</f>
        <v>5.2308900000000002E-3</v>
      </c>
      <c r="AG14" s="29">
        <f>'AEO 42'!AI72/100</f>
        <v>5.2311099999999998E-3</v>
      </c>
    </row>
    <row r="15" spans="1:33" x14ac:dyDescent="0.25">
      <c r="B15" t="s">
        <v>373</v>
      </c>
      <c r="C15" s="29">
        <f>'AEO 42'!E73/100</f>
        <v>3.7630230000000001E-2</v>
      </c>
      <c r="D15" s="29">
        <f>'AEO 42'!F73/100</f>
        <v>5.1308899999999998E-2</v>
      </c>
      <c r="E15" s="29">
        <f>'AEO 42'!G73/100</f>
        <v>4.7299870000000001E-2</v>
      </c>
      <c r="F15" s="29">
        <f>'AEO 42'!H73/100</f>
        <v>4.5008650000000004E-2</v>
      </c>
      <c r="G15" s="29">
        <f>'AEO 42'!I73/100</f>
        <v>4.4961580000000001E-2</v>
      </c>
      <c r="H15" s="29">
        <f>'AEO 42'!J73/100</f>
        <v>4.5100849999999998E-2</v>
      </c>
      <c r="I15" s="29">
        <f>'AEO 42'!K73/100</f>
        <v>4.5102529999999995E-2</v>
      </c>
      <c r="J15" s="29">
        <f>'AEO 42'!L73/100</f>
        <v>4.5190020000000004E-2</v>
      </c>
      <c r="K15" s="29">
        <f>'AEO 42'!M73/100</f>
        <v>4.4973249999999999E-2</v>
      </c>
      <c r="L15" s="29">
        <f>'AEO 42'!N73/100</f>
        <v>4.4990780000000001E-2</v>
      </c>
      <c r="M15" s="29">
        <f>'AEO 42'!O73/100</f>
        <v>4.578455E-2</v>
      </c>
      <c r="N15" s="29">
        <f>'AEO 42'!P73/100</f>
        <v>4.4433260000000002E-2</v>
      </c>
      <c r="O15" s="29">
        <f>'AEO 42'!Q73/100</f>
        <v>4.4816580000000002E-2</v>
      </c>
      <c r="P15" s="29">
        <f>'AEO 42'!R73/100</f>
        <v>4.4627E-2</v>
      </c>
      <c r="Q15" s="29">
        <f>'AEO 42'!S73/100</f>
        <v>4.4841020000000002E-2</v>
      </c>
      <c r="R15" s="29">
        <f>'AEO 42'!T73/100</f>
        <v>4.406405E-2</v>
      </c>
      <c r="S15" s="29">
        <f>'AEO 42'!U73/100</f>
        <v>4.4344700000000001E-2</v>
      </c>
      <c r="T15" s="29">
        <f>'AEO 42'!V73/100</f>
        <v>4.4469960000000003E-2</v>
      </c>
      <c r="U15" s="29">
        <f>'AEO 42'!W73/100</f>
        <v>4.4434589999999996E-2</v>
      </c>
      <c r="V15" s="29">
        <f>'AEO 42'!X73/100</f>
        <v>4.4192820000000001E-2</v>
      </c>
      <c r="W15" s="29">
        <f>'AEO 42'!Y73/100</f>
        <v>4.434051E-2</v>
      </c>
      <c r="X15" s="29">
        <f>'AEO 42'!Z73/100</f>
        <v>4.4273939999999998E-2</v>
      </c>
      <c r="Y15" s="29">
        <f>'AEO 42'!AA73/100</f>
        <v>4.4129880000000003E-2</v>
      </c>
      <c r="Z15" s="29">
        <f>'AEO 42'!AB73/100</f>
        <v>4.4198510000000003E-2</v>
      </c>
      <c r="AA15" s="29">
        <f>'AEO 42'!AC73/100</f>
        <v>4.4213540000000003E-2</v>
      </c>
      <c r="AB15" s="29">
        <f>'AEO 42'!AD73/100</f>
        <v>4.4275189999999999E-2</v>
      </c>
      <c r="AC15" s="29">
        <f>'AEO 42'!AE73/100</f>
        <v>4.4028660000000004E-2</v>
      </c>
      <c r="AD15" s="29">
        <f>'AEO 42'!AF73/100</f>
        <v>4.4067189999999999E-2</v>
      </c>
      <c r="AE15" s="29">
        <f>'AEO 42'!AG73/100</f>
        <v>4.3936610000000001E-2</v>
      </c>
      <c r="AF15" s="29">
        <f>'AEO 42'!AH73/100</f>
        <v>4.4110509999999999E-2</v>
      </c>
      <c r="AG15" s="29">
        <f>'AEO 42'!AI73/100</f>
        <v>4.4015519999999995E-2</v>
      </c>
    </row>
    <row r="16" spans="1:33" x14ac:dyDescent="0.25">
      <c r="B16" t="s">
        <v>375</v>
      </c>
      <c r="C16" s="29">
        <f>'AEO 42'!E74/100</f>
        <v>0.12655757000000001</v>
      </c>
      <c r="D16" s="29">
        <f>'AEO 42'!F74/100</f>
        <v>0.15749613000000001</v>
      </c>
      <c r="E16" s="29">
        <f>'AEO 42'!G74/100</f>
        <v>0.15053502999999999</v>
      </c>
      <c r="F16" s="29">
        <f>'AEO 42'!H74/100</f>
        <v>0.14445978000000001</v>
      </c>
      <c r="G16" s="29">
        <f>'AEO 42'!I74/100</f>
        <v>0.14346140999999998</v>
      </c>
      <c r="H16" s="29">
        <f>'AEO 42'!J74/100</f>
        <v>0.14282969000000001</v>
      </c>
      <c r="I16" s="29">
        <f>'AEO 42'!K74/100</f>
        <v>0.14332499000000001</v>
      </c>
      <c r="J16" s="29">
        <f>'AEO 42'!L74/100</f>
        <v>0.14386108</v>
      </c>
      <c r="K16" s="29">
        <f>'AEO 42'!M74/100</f>
        <v>0.14298080999999999</v>
      </c>
      <c r="L16" s="29">
        <f>'AEO 42'!N74/100</f>
        <v>0.14292039000000001</v>
      </c>
      <c r="M16" s="29">
        <f>'AEO 42'!O74/100</f>
        <v>0.14498136</v>
      </c>
      <c r="N16" s="29">
        <f>'AEO 42'!P74/100</f>
        <v>0.14128282</v>
      </c>
      <c r="O16" s="29">
        <f>'AEO 42'!Q74/100</f>
        <v>0.14216086</v>
      </c>
      <c r="P16" s="29">
        <f>'AEO 42'!R74/100</f>
        <v>0.14156200999999999</v>
      </c>
      <c r="Q16" s="29">
        <f>'AEO 42'!S74/100</f>
        <v>0.14202545</v>
      </c>
      <c r="R16" s="29">
        <f>'AEO 42'!T74/100</f>
        <v>0.1400071</v>
      </c>
      <c r="S16" s="29">
        <f>'AEO 42'!U74/100</f>
        <v>0.14058935</v>
      </c>
      <c r="T16" s="29">
        <f>'AEO 42'!V74/100</f>
        <v>0.14077121000000001</v>
      </c>
      <c r="U16" s="29">
        <f>'AEO 42'!W74/100</f>
        <v>0.14066296</v>
      </c>
      <c r="V16" s="29">
        <f>'AEO 42'!X74/100</f>
        <v>0.13995536</v>
      </c>
      <c r="W16" s="29">
        <f>'AEO 42'!Y74/100</f>
        <v>0.14026718999999999</v>
      </c>
      <c r="X16" s="29">
        <f>'AEO 42'!Z74/100</f>
        <v>0.14001820000000001</v>
      </c>
      <c r="Y16" s="29">
        <f>'AEO 42'!AA74/100</f>
        <v>0.13961113</v>
      </c>
      <c r="Z16" s="29">
        <f>'AEO 42'!AB74/100</f>
        <v>0.13968531000000001</v>
      </c>
      <c r="AA16" s="29">
        <f>'AEO 42'!AC74/100</f>
        <v>0.13965405</v>
      </c>
      <c r="AB16" s="29">
        <f>'AEO 42'!AD74/100</f>
        <v>0.13976242</v>
      </c>
      <c r="AC16" s="29">
        <f>'AEO 42'!AE74/100</f>
        <v>0.13907899000000001</v>
      </c>
      <c r="AD16" s="29">
        <f>'AEO 42'!AF74/100</f>
        <v>0.13909675999999999</v>
      </c>
      <c r="AE16" s="29">
        <f>'AEO 42'!AG74/100</f>
        <v>0.13874599999999998</v>
      </c>
      <c r="AF16" s="29">
        <f>'AEO 42'!AH74/100</f>
        <v>0.13911678</v>
      </c>
      <c r="AG16" s="29">
        <f>'AEO 42'!AI74/100</f>
        <v>0.13885448</v>
      </c>
    </row>
    <row r="17" spans="1:33" x14ac:dyDescent="0.25">
      <c r="B17" t="s">
        <v>377</v>
      </c>
      <c r="C17" s="29">
        <f>'AEO 42'!E75/100</f>
        <v>0.40561222000000002</v>
      </c>
      <c r="D17" s="29">
        <f>'AEO 42'!F75/100</f>
        <v>0.34081916999999995</v>
      </c>
      <c r="E17" s="29">
        <f>'AEO 42'!G75/100</f>
        <v>0.34664539</v>
      </c>
      <c r="F17" s="29">
        <f>'AEO 42'!H75/100</f>
        <v>0.35627373000000001</v>
      </c>
      <c r="G17" s="29">
        <f>'AEO 42'!I75/100</f>
        <v>0.35422890000000001</v>
      </c>
      <c r="H17" s="29">
        <f>'AEO 42'!J75/100</f>
        <v>0.35267204000000002</v>
      </c>
      <c r="I17" s="29">
        <f>'AEO 42'!K75/100</f>
        <v>0.35041392999999998</v>
      </c>
      <c r="J17" s="29">
        <f>'AEO 42'!L75/100</f>
        <v>0.34654797000000004</v>
      </c>
      <c r="K17" s="29">
        <f>'AEO 42'!M75/100</f>
        <v>0.34641334999999995</v>
      </c>
      <c r="L17" s="29">
        <f>'AEO 42'!N75/100</f>
        <v>0.34484566</v>
      </c>
      <c r="M17" s="29">
        <f>'AEO 42'!O75/100</f>
        <v>0.33917769999999997</v>
      </c>
      <c r="N17" s="29">
        <f>'AEO 42'!P75/100</f>
        <v>0.34550251000000004</v>
      </c>
      <c r="O17" s="29">
        <f>'AEO 42'!Q75/100</f>
        <v>0.34228149000000002</v>
      </c>
      <c r="P17" s="29">
        <f>'AEO 42'!R75/100</f>
        <v>0.34227718000000001</v>
      </c>
      <c r="Q17" s="29">
        <f>'AEO 42'!S75/100</f>
        <v>0.33993198000000002</v>
      </c>
      <c r="R17" s="29">
        <f>'AEO 42'!T75/100</f>
        <v>0.34309195999999997</v>
      </c>
      <c r="S17" s="29">
        <f>'AEO 42'!U75/100</f>
        <v>0.34077011000000001</v>
      </c>
      <c r="T17" s="29">
        <f>'AEO 42'!V75/100</f>
        <v>0.33931702000000002</v>
      </c>
      <c r="U17" s="29">
        <f>'AEO 42'!W75/100</f>
        <v>0.33867289999999994</v>
      </c>
      <c r="V17" s="29">
        <f>'AEO 42'!X75/100</f>
        <v>0.33921779999999996</v>
      </c>
      <c r="W17" s="29">
        <f>'AEO 42'!Y75/100</f>
        <v>0.33765354000000003</v>
      </c>
      <c r="X17" s="29">
        <f>'AEO 42'!Z75/100</f>
        <v>0.33732104999999996</v>
      </c>
      <c r="Y17" s="29">
        <f>'AEO 42'!AA75/100</f>
        <v>0.33743603</v>
      </c>
      <c r="Z17" s="29">
        <f>'AEO 42'!AB75/100</f>
        <v>0.33643177000000002</v>
      </c>
      <c r="AA17" s="29">
        <f>'AEO 42'!AC75/100</f>
        <v>0.33579376000000005</v>
      </c>
      <c r="AB17" s="29">
        <f>'AEO 42'!AD75/100</f>
        <v>0.33480285999999998</v>
      </c>
      <c r="AC17" s="29">
        <f>'AEO 42'!AE75/100</f>
        <v>0.33560485999999995</v>
      </c>
      <c r="AD17" s="29">
        <f>'AEO 42'!AF75/100</f>
        <v>0.33488441000000002</v>
      </c>
      <c r="AE17" s="29">
        <f>'AEO 42'!AG75/100</f>
        <v>0.33493465</v>
      </c>
      <c r="AF17" s="29">
        <f>'AEO 42'!AH75/100</f>
        <v>0.33349075</v>
      </c>
      <c r="AG17" s="29">
        <f>'AEO 42'!AI75/100</f>
        <v>0.33331726000000006</v>
      </c>
    </row>
    <row r="18" spans="1:33" x14ac:dyDescent="0.25">
      <c r="B18" t="s">
        <v>379</v>
      </c>
      <c r="C18" s="29">
        <f>'AEO 42'!E76/100</f>
        <v>0.16779509000000001</v>
      </c>
      <c r="D18" s="29">
        <f>'AEO 42'!F76/100</f>
        <v>0.11653591000000001</v>
      </c>
      <c r="E18" s="29">
        <f>'AEO 42'!G76/100</f>
        <v>0.12495990000000001</v>
      </c>
      <c r="F18" s="29">
        <f>'AEO 42'!H76/100</f>
        <v>0.12952127000000002</v>
      </c>
      <c r="G18" s="29">
        <f>'AEO 42'!I76/100</f>
        <v>0.1279486</v>
      </c>
      <c r="H18" s="29">
        <f>'AEO 42'!J76/100</f>
        <v>0.12720703999999999</v>
      </c>
      <c r="I18" s="29">
        <f>'AEO 42'!K76/100</f>
        <v>0.12505385999999999</v>
      </c>
      <c r="J18" s="29">
        <f>'AEO 42'!L76/100</f>
        <v>0.12261494000000001</v>
      </c>
      <c r="K18" s="29">
        <f>'AEO 42'!M76/100</f>
        <v>0.12243095</v>
      </c>
      <c r="L18" s="29">
        <f>'AEO 42'!N76/100</f>
        <v>0.12125607000000001</v>
      </c>
      <c r="M18" s="29">
        <f>'AEO 42'!O76/100</f>
        <v>0.11778345</v>
      </c>
      <c r="N18" s="29">
        <f>'AEO 42'!P76/100</f>
        <v>0.12120578999999999</v>
      </c>
      <c r="O18" s="29">
        <f>'AEO 42'!Q76/100</f>
        <v>0.11918768</v>
      </c>
      <c r="P18" s="29">
        <f>'AEO 42'!R76/100</f>
        <v>0.11904552</v>
      </c>
      <c r="Q18" s="29">
        <f>'AEO 42'!S76/100</f>
        <v>0.11765392999999999</v>
      </c>
      <c r="R18" s="29">
        <f>'AEO 42'!T76/100</f>
        <v>0.11943540999999999</v>
      </c>
      <c r="S18" s="29">
        <f>'AEO 42'!U76/100</f>
        <v>0.11795346999999999</v>
      </c>
      <c r="T18" s="29">
        <f>'AEO 42'!V76/100</f>
        <v>0.11700193</v>
      </c>
      <c r="U18" s="29">
        <f>'AEO 42'!W76/100</f>
        <v>0.11650690000000001</v>
      </c>
      <c r="V18" s="29">
        <f>'AEO 42'!X76/100</f>
        <v>0.1167728</v>
      </c>
      <c r="W18" s="29">
        <f>'AEO 42'!Y76/100</f>
        <v>0.11580914</v>
      </c>
      <c r="X18" s="29">
        <f>'AEO 42'!Z76/100</f>
        <v>0.11554307</v>
      </c>
      <c r="Y18" s="29">
        <f>'AEO 42'!AA76/100</f>
        <v>0.11552464000000001</v>
      </c>
      <c r="Z18" s="29">
        <f>'AEO 42'!AB76/100</f>
        <v>0.11489737</v>
      </c>
      <c r="AA18" s="29">
        <f>'AEO 42'!AC76/100</f>
        <v>0.11444134</v>
      </c>
      <c r="AB18" s="29">
        <f>'AEO 42'!AD76/100</f>
        <v>0.11385207</v>
      </c>
      <c r="AC18" s="29">
        <f>'AEO 42'!AE76/100</f>
        <v>0.11421872999999999</v>
      </c>
      <c r="AD18" s="29">
        <f>'AEO 42'!AF76/100</f>
        <v>0.11374452</v>
      </c>
      <c r="AE18" s="29">
        <f>'AEO 42'!AG76/100</f>
        <v>0.11380476</v>
      </c>
      <c r="AF18" s="29">
        <f>'AEO 42'!AH76/100</f>
        <v>0.11291508</v>
      </c>
      <c r="AG18" s="29">
        <f>'AEO 42'!AI76/100</f>
        <v>0.11286979999999999</v>
      </c>
    </row>
    <row r="19" spans="1:33" x14ac:dyDescent="0.25">
      <c r="A19" s="1" t="s">
        <v>1413</v>
      </c>
      <c r="B19" t="s">
        <v>381</v>
      </c>
      <c r="C19" s="29">
        <f>'AEO 42'!E77/100</f>
        <v>1.0023880000000001E-2</v>
      </c>
      <c r="D19" s="29">
        <f>'AEO 42'!F77/100</f>
        <v>8.9892300000000008E-3</v>
      </c>
      <c r="E19" s="29">
        <f>'AEO 42'!G77/100</f>
        <v>9.2616699999999996E-3</v>
      </c>
      <c r="F19" s="29">
        <f>'AEO 42'!H77/100</f>
        <v>9.35478E-3</v>
      </c>
      <c r="G19" s="29">
        <f>'AEO 42'!I77/100</f>
        <v>9.3484999999999992E-3</v>
      </c>
      <c r="H19" s="29">
        <f>'AEO 42'!J77/100</f>
        <v>9.3932000000000009E-3</v>
      </c>
      <c r="I19" s="29">
        <f>'AEO 42'!K77/100</f>
        <v>9.3601500000000011E-3</v>
      </c>
      <c r="J19" s="29">
        <f>'AEO 42'!L77/100</f>
        <v>9.2828100000000007E-3</v>
      </c>
      <c r="K19" s="29">
        <f>'AEO 42'!M77/100</f>
        <v>9.2837700000000002E-3</v>
      </c>
      <c r="L19" s="29">
        <f>'AEO 42'!N77/100</f>
        <v>9.2685800000000002E-3</v>
      </c>
      <c r="M19" s="29">
        <f>'AEO 42'!O77/100</f>
        <v>9.2224500000000001E-3</v>
      </c>
      <c r="N19" s="29">
        <f>'AEO 42'!P77/100</f>
        <v>9.3003100000000009E-3</v>
      </c>
      <c r="O19" s="29">
        <f>'AEO 42'!Q77/100</f>
        <v>9.2702600000000007E-3</v>
      </c>
      <c r="P19" s="29">
        <f>'AEO 42'!R77/100</f>
        <v>9.27271E-3</v>
      </c>
      <c r="Q19" s="29">
        <f>'AEO 42'!S77/100</f>
        <v>9.2419700000000004E-3</v>
      </c>
      <c r="R19" s="29">
        <f>'AEO 42'!T77/100</f>
        <v>9.2781800000000005E-3</v>
      </c>
      <c r="S19" s="29">
        <f>'AEO 42'!U77/100</f>
        <v>9.2540899999999995E-3</v>
      </c>
      <c r="T19" s="29">
        <f>'AEO 42'!V77/100</f>
        <v>9.2365199999999998E-3</v>
      </c>
      <c r="U19" s="29">
        <f>'AEO 42'!W77/100</f>
        <v>9.2255800000000006E-3</v>
      </c>
      <c r="V19" s="29">
        <f>'AEO 42'!X77/100</f>
        <v>9.2341799999999998E-3</v>
      </c>
      <c r="W19" s="29">
        <f>'AEO 42'!Y77/100</f>
        <v>9.2164699999999992E-3</v>
      </c>
      <c r="X19" s="29">
        <f>'AEO 42'!Z77/100</f>
        <v>9.2114899999999993E-3</v>
      </c>
      <c r="Y19" s="29">
        <f>'AEO 42'!AA77/100</f>
        <v>9.2120399999999995E-3</v>
      </c>
      <c r="Z19" s="29">
        <f>'AEO 42'!AB77/100</f>
        <v>9.2008899999999998E-3</v>
      </c>
      <c r="AA19" s="29">
        <f>'AEO 42'!AC77/100</f>
        <v>9.1912799999999996E-3</v>
      </c>
      <c r="AB19" s="29">
        <f>'AEO 42'!AD77/100</f>
        <v>9.1801799999999996E-3</v>
      </c>
      <c r="AC19" s="29">
        <f>'AEO 42'!AE77/100</f>
        <v>9.1869399999999993E-3</v>
      </c>
      <c r="AD19" s="29">
        <f>'AEO 42'!AF77/100</f>
        <v>9.17748E-3</v>
      </c>
      <c r="AE19" s="29">
        <f>'AEO 42'!AG77/100</f>
        <v>9.1809700000000001E-3</v>
      </c>
      <c r="AF19" s="29">
        <f>'AEO 42'!AH77/100</f>
        <v>9.1625000000000005E-3</v>
      </c>
      <c r="AG19" s="29">
        <f>'AEO 42'!AI77/100</f>
        <v>9.1554599999999989E-3</v>
      </c>
    </row>
    <row r="20" spans="1:33" x14ac:dyDescent="0.25">
      <c r="B20" t="s">
        <v>201</v>
      </c>
      <c r="C20" s="29">
        <f>'AEO 42'!E78/100</f>
        <v>0.19449374999999999</v>
      </c>
      <c r="D20" s="29">
        <f>'AEO 42'!F78/100</f>
        <v>0.27112916999999997</v>
      </c>
      <c r="E20" s="29">
        <f>'AEO 42'!G78/100</f>
        <v>0.26442459000000001</v>
      </c>
      <c r="F20" s="29">
        <f>'AEO 42'!H78/100</f>
        <v>0.25631868000000002</v>
      </c>
      <c r="G20" s="29">
        <f>'AEO 42'!I78/100</f>
        <v>0.25984446999999999</v>
      </c>
      <c r="H20" s="29">
        <f>'AEO 42'!J78/100</f>
        <v>0.26164834999999997</v>
      </c>
      <c r="I20" s="29">
        <f>'AEO 42'!K78/100</f>
        <v>0.26510155000000002</v>
      </c>
      <c r="J20" s="29">
        <f>'AEO 42'!L78/100</f>
        <v>0.27027782</v>
      </c>
      <c r="K20" s="29">
        <f>'AEO 42'!M78/100</f>
        <v>0.27100426</v>
      </c>
      <c r="L20" s="29">
        <f>'AEO 42'!N78/100</f>
        <v>0.27334658000000001</v>
      </c>
      <c r="M20" s="29">
        <f>'AEO 42'!O78/100</f>
        <v>0.27978045000000001</v>
      </c>
      <c r="N20" s="29">
        <f>'AEO 42'!P78/100</f>
        <v>0.27364954000000002</v>
      </c>
      <c r="O20" s="29">
        <f>'AEO 42'!Q78/100</f>
        <v>0.27755858999999999</v>
      </c>
      <c r="P20" s="29">
        <f>'AEO 42'!R78/100</f>
        <v>0.27801006</v>
      </c>
      <c r="Q20" s="29">
        <f>'AEO 42'!S78/100</f>
        <v>0.28089424000000002</v>
      </c>
      <c r="R20" s="29">
        <f>'AEO 42'!T78/100</f>
        <v>0.27782689999999999</v>
      </c>
      <c r="S20" s="29">
        <f>'AEO 42'!U78/100</f>
        <v>0.28068294999999999</v>
      </c>
      <c r="T20" s="29">
        <f>'AEO 42'!V78/100</f>
        <v>0.28254980000000002</v>
      </c>
      <c r="U20" s="29">
        <f>'AEO 42'!W78/100</f>
        <v>0.28364388000000001</v>
      </c>
      <c r="V20" s="29">
        <f>'AEO 42'!X78/100</f>
        <v>0.28330622</v>
      </c>
      <c r="W20" s="29">
        <f>'AEO 42'!Y78/100</f>
        <v>0.28527046</v>
      </c>
      <c r="X20" s="29">
        <f>'AEO 42'!Z78/100</f>
        <v>0.28588919000000002</v>
      </c>
      <c r="Y20" s="29">
        <f>'AEO 42'!AA78/100</f>
        <v>0.28606307999999997</v>
      </c>
      <c r="Z20" s="29">
        <f>'AEO 42'!AB78/100</f>
        <v>0.28733046000000001</v>
      </c>
      <c r="AA20" s="29">
        <f>'AEO 42'!AC78/100</f>
        <v>0.28832161000000001</v>
      </c>
      <c r="AB20" s="29">
        <f>'AEO 42'!AD78/100</f>
        <v>0.28960896000000003</v>
      </c>
      <c r="AC20" s="29">
        <f>'AEO 42'!AE78/100</f>
        <v>0.28897631000000001</v>
      </c>
      <c r="AD20" s="29">
        <f>'AEO 42'!AF78/100</f>
        <v>0.28996744000000002</v>
      </c>
      <c r="AE20" s="29">
        <f>'AEO 42'!AG78/100</f>
        <v>0.29006442999999998</v>
      </c>
      <c r="AF20" s="29">
        <f>'AEO 42'!AH78/100</f>
        <v>0.29184146999999999</v>
      </c>
      <c r="AG20" s="29">
        <f>'AEO 42'!AI78/100</f>
        <v>0.29214037000000004</v>
      </c>
    </row>
    <row r="21" spans="1:33" x14ac:dyDescent="0.25">
      <c r="B21" t="s">
        <v>202</v>
      </c>
      <c r="C21" s="29">
        <f>'AEO 42'!E79/100</f>
        <v>5.4075179999999994E-2</v>
      </c>
      <c r="D21" s="29">
        <f>'AEO 42'!F79/100</f>
        <v>4.8635279999999996E-2</v>
      </c>
      <c r="E21" s="29">
        <f>'AEO 42'!G79/100</f>
        <v>5.2044649999999998E-2</v>
      </c>
      <c r="F21" s="29">
        <f>'AEO 42'!H79/100</f>
        <v>5.4354060000000003E-2</v>
      </c>
      <c r="G21" s="29">
        <f>'AEO 42'!I79/100</f>
        <v>5.5451940000000005E-2</v>
      </c>
      <c r="H21" s="29">
        <f>'AEO 42'!J79/100</f>
        <v>5.6365059999999995E-2</v>
      </c>
      <c r="I21" s="29">
        <f>'AEO 42'!K79/100</f>
        <v>5.6783400000000005E-2</v>
      </c>
      <c r="J21" s="29">
        <f>'AEO 42'!L79/100</f>
        <v>5.7292639999999999E-2</v>
      </c>
      <c r="K21" s="29">
        <f>'AEO 42'!M79/100</f>
        <v>5.7974850000000001E-2</v>
      </c>
      <c r="L21" s="29">
        <f>'AEO 42'!N79/100</f>
        <v>5.8400299999999995E-2</v>
      </c>
      <c r="M21" s="29">
        <f>'AEO 42'!O79/100</f>
        <v>5.8145530000000001E-2</v>
      </c>
      <c r="N21" s="29">
        <f>'AEO 42'!P79/100</f>
        <v>5.9638540000000004E-2</v>
      </c>
      <c r="O21" s="29">
        <f>'AEO 42'!Q79/100</f>
        <v>5.967049E-2</v>
      </c>
      <c r="P21" s="29">
        <f>'AEO 42'!R79/100</f>
        <v>6.0151450000000002E-2</v>
      </c>
      <c r="Q21" s="29">
        <f>'AEO 42'!S79/100</f>
        <v>6.0316029999999993E-2</v>
      </c>
      <c r="R21" s="29">
        <f>'AEO 42'!T79/100</f>
        <v>6.125916E-2</v>
      </c>
      <c r="S21" s="29">
        <f>'AEO 42'!U79/100</f>
        <v>6.1321729999999998E-2</v>
      </c>
      <c r="T21" s="29">
        <f>'AEO 42'!V79/100</f>
        <v>6.154126E-2</v>
      </c>
      <c r="U21" s="29">
        <f>'AEO 42'!W79/100</f>
        <v>6.172619E-2</v>
      </c>
      <c r="V21" s="29">
        <f>'AEO 42'!X79/100</f>
        <v>6.2204499999999996E-2</v>
      </c>
      <c r="W21" s="29">
        <f>'AEO 42'!Y79/100</f>
        <v>6.2295780000000002E-2</v>
      </c>
      <c r="X21" s="29">
        <f>'AEO 42'!Z79/100</f>
        <v>6.2589320000000004E-2</v>
      </c>
      <c r="Y21" s="29">
        <f>'AEO 42'!AA79/100</f>
        <v>6.2869700000000001E-2</v>
      </c>
      <c r="Z21" s="29">
        <f>'AEO 42'!AB79/100</f>
        <v>6.3082689999999997E-2</v>
      </c>
      <c r="AA21" s="29">
        <f>'AEO 42'!AC79/100</f>
        <v>6.3197840000000005E-2</v>
      </c>
      <c r="AB21" s="29">
        <f>'AEO 42'!AD79/100</f>
        <v>6.3313469999999997E-2</v>
      </c>
      <c r="AC21" s="29">
        <f>'AEO 42'!AE79/100</f>
        <v>6.371476999999999E-2</v>
      </c>
      <c r="AD21" s="29">
        <f>'AEO 42'!AF79/100</f>
        <v>6.3856670000000004E-2</v>
      </c>
      <c r="AE21" s="29">
        <f>'AEO 42'!AG79/100</f>
        <v>6.4129930000000002E-2</v>
      </c>
      <c r="AF21" s="29">
        <f>'AEO 42'!AH79/100</f>
        <v>6.4132149999999999E-2</v>
      </c>
      <c r="AG21" s="29">
        <f>'AEO 42'!AI79/100</f>
        <v>6.4415600000000003E-2</v>
      </c>
    </row>
    <row r="22" spans="1:33" x14ac:dyDescent="0.25">
      <c r="B22" s="50" t="s">
        <v>163</v>
      </c>
      <c r="C22" s="29">
        <f>'AEO 42'!E80/100</f>
        <v>0</v>
      </c>
      <c r="D22" s="29">
        <f>'AEO 42'!F80/100</f>
        <v>0</v>
      </c>
      <c r="E22" s="29">
        <f>'AEO 42'!G80/100</f>
        <v>0</v>
      </c>
      <c r="F22" s="29">
        <f>'AEO 42'!H80/100</f>
        <v>0</v>
      </c>
      <c r="G22" s="29">
        <f>'AEO 42'!I80/100</f>
        <v>0</v>
      </c>
      <c r="H22" s="29">
        <f>'AEO 42'!J80/100</f>
        <v>0</v>
      </c>
      <c r="I22" s="29">
        <f>'AEO 42'!K80/100</f>
        <v>0</v>
      </c>
      <c r="J22" s="29">
        <f>'AEO 42'!L80/100</f>
        <v>0</v>
      </c>
      <c r="K22" s="29">
        <f>'AEO 42'!M80/100</f>
        <v>0</v>
      </c>
      <c r="L22" s="29">
        <f>'AEO 42'!N80/100</f>
        <v>0</v>
      </c>
      <c r="M22" s="29">
        <f>'AEO 42'!O80/100</f>
        <v>0</v>
      </c>
      <c r="N22" s="29">
        <f>'AEO 42'!P80/100</f>
        <v>0</v>
      </c>
      <c r="O22" s="29">
        <f>'AEO 42'!Q80/100</f>
        <v>0</v>
      </c>
      <c r="P22" s="29">
        <f>'AEO 42'!R80/100</f>
        <v>0</v>
      </c>
      <c r="Q22" s="29">
        <f>'AEO 42'!S80/100</f>
        <v>0</v>
      </c>
      <c r="R22" s="29">
        <f>'AEO 42'!T80/100</f>
        <v>0</v>
      </c>
      <c r="S22" s="29">
        <f>'AEO 42'!U80/100</f>
        <v>0</v>
      </c>
      <c r="T22" s="29">
        <f>'AEO 42'!V80/100</f>
        <v>0</v>
      </c>
      <c r="U22" s="29">
        <f>'AEO 42'!W80/100</f>
        <v>0</v>
      </c>
      <c r="V22" s="29">
        <f>'AEO 42'!X80/100</f>
        <v>0</v>
      </c>
      <c r="W22" s="29">
        <f>'AEO 42'!Y80/100</f>
        <v>0</v>
      </c>
      <c r="X22" s="29">
        <f>'AEO 42'!Z80/100</f>
        <v>0</v>
      </c>
      <c r="Y22" s="29">
        <f>'AEO 42'!AA80/100</f>
        <v>0</v>
      </c>
      <c r="Z22" s="29">
        <f>'AEO 42'!AB80/100</f>
        <v>0</v>
      </c>
      <c r="AA22" s="29">
        <f>'AEO 42'!AC80/100</f>
        <v>0</v>
      </c>
      <c r="AB22" s="29">
        <f>'AEO 42'!AD80/100</f>
        <v>0</v>
      </c>
      <c r="AC22" s="29">
        <f>'AEO 42'!AE80/100</f>
        <v>0</v>
      </c>
      <c r="AD22" s="29">
        <f>'AEO 42'!AF80/100</f>
        <v>0</v>
      </c>
      <c r="AE22" s="29">
        <f>'AEO 42'!AG80/100</f>
        <v>0</v>
      </c>
      <c r="AF22" s="29">
        <f>'AEO 42'!AH80/100</f>
        <v>0</v>
      </c>
      <c r="AG22" s="29">
        <f>'AEO 42'!AI80/100</f>
        <v>0</v>
      </c>
    </row>
    <row r="23" spans="1:33" x14ac:dyDescent="0.25">
      <c r="B23" t="s">
        <v>167</v>
      </c>
      <c r="C23" s="29">
        <f>'AEO 42'!E81/100</f>
        <v>4.2103299999999996E-2</v>
      </c>
      <c r="D23" s="29">
        <f>'AEO 42'!F81/100</f>
        <v>3.2916470000000003E-2</v>
      </c>
      <c r="E23" s="29">
        <f>'AEO 42'!G81/100</f>
        <v>3.4469920000000001E-2</v>
      </c>
      <c r="F23" s="29">
        <f>'AEO 42'!H81/100</f>
        <v>3.5666090000000004E-2</v>
      </c>
      <c r="G23" s="29">
        <f>'AEO 42'!I81/100</f>
        <v>3.552131E-2</v>
      </c>
      <c r="H23" s="29">
        <f>'AEO 42'!J81/100</f>
        <v>3.5461859999999998E-2</v>
      </c>
      <c r="I23" s="29">
        <f>'AEO 42'!K81/100</f>
        <v>3.5138129999999997E-2</v>
      </c>
      <c r="J23" s="29">
        <f>'AEO 42'!L81/100</f>
        <v>3.4689659999999997E-2</v>
      </c>
      <c r="K23" s="29">
        <f>'AEO 42'!M81/100</f>
        <v>3.471196E-2</v>
      </c>
      <c r="L23" s="29">
        <f>'AEO 42'!N81/100</f>
        <v>3.4538020000000003E-2</v>
      </c>
      <c r="M23" s="29">
        <f>'AEO 42'!O81/100</f>
        <v>3.3960730000000001E-2</v>
      </c>
      <c r="N23" s="29">
        <f>'AEO 42'!P81/100</f>
        <v>3.4688289999999997E-2</v>
      </c>
      <c r="O23" s="29">
        <f>'AEO 42'!Q81/100</f>
        <v>3.4323980000000004E-2</v>
      </c>
      <c r="P23" s="29">
        <f>'AEO 42'!R81/100</f>
        <v>3.4334200000000002E-2</v>
      </c>
      <c r="Q23" s="29">
        <f>'AEO 42'!S81/100</f>
        <v>3.4100690000000003E-2</v>
      </c>
      <c r="R23" s="29">
        <f>'AEO 42'!T81/100</f>
        <v>3.4549870000000003E-2</v>
      </c>
      <c r="S23" s="29">
        <f>'AEO 42'!U81/100</f>
        <v>3.4252810000000002E-2</v>
      </c>
      <c r="T23" s="29">
        <f>'AEO 42'!V81/100</f>
        <v>3.408767E-2</v>
      </c>
      <c r="U23" s="29">
        <f>'AEO 42'!W81/100</f>
        <v>3.4014820000000001E-2</v>
      </c>
      <c r="V23" s="29">
        <f>'AEO 42'!X81/100</f>
        <v>3.4109689999999998E-2</v>
      </c>
      <c r="W23" s="29">
        <f>'AEO 42'!Y81/100</f>
        <v>3.3926569999999996E-2</v>
      </c>
      <c r="X23" s="29">
        <f>'AEO 42'!Z81/100</f>
        <v>3.389897E-2</v>
      </c>
      <c r="Y23" s="29">
        <f>'AEO 42'!AA81/100</f>
        <v>3.3923620000000002E-2</v>
      </c>
      <c r="Z23" s="29">
        <f>'AEO 42'!AB81/100</f>
        <v>3.3818679999999997E-2</v>
      </c>
      <c r="AA23" s="29">
        <f>'AEO 42'!AC81/100</f>
        <v>3.374162E-2</v>
      </c>
      <c r="AB23" s="29">
        <f>'AEO 42'!AD81/100</f>
        <v>3.3630880000000002E-2</v>
      </c>
      <c r="AC23" s="29">
        <f>'AEO 42'!AE81/100</f>
        <v>3.3746020000000002E-2</v>
      </c>
      <c r="AD23" s="29">
        <f>'AEO 42'!AF81/100</f>
        <v>3.3665970000000003E-2</v>
      </c>
      <c r="AE23" s="29">
        <f>'AEO 42'!AG81/100</f>
        <v>3.369283E-2</v>
      </c>
      <c r="AF23" s="29">
        <f>'AEO 42'!AH81/100</f>
        <v>3.3515749999999997E-2</v>
      </c>
      <c r="AG23" s="29">
        <f>'AEO 42'!AI81/100</f>
        <v>3.3520629999999996E-2</v>
      </c>
    </row>
    <row r="24" spans="1:33" x14ac:dyDescent="0.25">
      <c r="B24" t="s">
        <v>174</v>
      </c>
      <c r="C24" s="29">
        <f>'AEO 42'!E82/100</f>
        <v>0.19353148999999997</v>
      </c>
      <c r="D24" s="29">
        <f>'AEO 42'!F82/100</f>
        <v>0.20653473000000003</v>
      </c>
      <c r="E24" s="29">
        <f>'AEO 42'!G82/100</f>
        <v>0.20317778</v>
      </c>
      <c r="F24" s="29">
        <f>'AEO 42'!H82/100</f>
        <v>0.20393047</v>
      </c>
      <c r="G24" s="29">
        <f>'AEO 42'!I82/100</f>
        <v>0.20541887</v>
      </c>
      <c r="H24" s="29">
        <f>'AEO 42'!J82/100</f>
        <v>0.20622262999999999</v>
      </c>
      <c r="I24" s="29">
        <f>'AEO 42'!K82/100</f>
        <v>0.20700774999999999</v>
      </c>
      <c r="J24" s="29">
        <f>'AEO 42'!L82/100</f>
        <v>0.20790581</v>
      </c>
      <c r="K24" s="29">
        <f>'AEO 42'!M82/100</f>
        <v>0.20836574999999999</v>
      </c>
      <c r="L24" s="29">
        <f>'AEO 42'!N82/100</f>
        <v>0.20895060999999998</v>
      </c>
      <c r="M24" s="29">
        <f>'AEO 42'!O82/100</f>
        <v>0.20980825</v>
      </c>
      <c r="N24" s="29">
        <f>'AEO 42'!P82/100</f>
        <v>0.20998251000000001</v>
      </c>
      <c r="O24" s="29">
        <f>'AEO 42'!Q82/100</f>
        <v>0.21053888000000001</v>
      </c>
      <c r="P24" s="29">
        <f>'AEO 42'!R82/100</f>
        <v>0.21088066000000003</v>
      </c>
      <c r="Q24" s="29">
        <f>'AEO 42'!S82/100</f>
        <v>0.21138837999999999</v>
      </c>
      <c r="R24" s="29">
        <f>'AEO 42'!T82/100</f>
        <v>0.21145273000000001</v>
      </c>
      <c r="S24" s="29">
        <f>'AEO 42'!U82/100</f>
        <v>0.21197731</v>
      </c>
      <c r="T24" s="29">
        <f>'AEO 42'!V82/100</f>
        <v>0.21230679999999999</v>
      </c>
      <c r="U24" s="29">
        <f>'AEO 42'!W82/100</f>
        <v>0.21252707000000001</v>
      </c>
      <c r="V24" s="29">
        <f>'AEO 42'!X82/100</f>
        <v>0.2127298</v>
      </c>
      <c r="W24" s="29">
        <f>'AEO 42'!Y82/100</f>
        <v>0.21302063000000002</v>
      </c>
      <c r="X24" s="29">
        <f>'AEO 42'!Z82/100</f>
        <v>0.21325185999999999</v>
      </c>
      <c r="Y24" s="29">
        <f>'AEO 42'!AA82/100</f>
        <v>0.21341681000000001</v>
      </c>
      <c r="Z24" s="29">
        <f>'AEO 42'!AB82/100</f>
        <v>0.21370097999999998</v>
      </c>
      <c r="AA24" s="29">
        <f>'AEO 42'!AC82/100</f>
        <v>0.21392714000000002</v>
      </c>
      <c r="AB24" s="29">
        <f>'AEO 42'!AD82/100</f>
        <v>0.21411986999999999</v>
      </c>
      <c r="AC24" s="29">
        <f>'AEO 42'!AE82/100</f>
        <v>0.21425934000000002</v>
      </c>
      <c r="AD24" s="29">
        <f>'AEO 42'!AF82/100</f>
        <v>0.21448275</v>
      </c>
      <c r="AE24" s="29">
        <f>'AEO 42'!AG82/100</f>
        <v>0.21456593000000002</v>
      </c>
      <c r="AF24" s="29">
        <f>'AEO 42'!AH82/100</f>
        <v>0.21481760000000003</v>
      </c>
      <c r="AG24" s="29">
        <f>'AEO 42'!AI82/100</f>
        <v>0.21498138</v>
      </c>
    </row>
    <row r="25" spans="1:33" x14ac:dyDescent="0.25">
      <c r="B25" t="s">
        <v>175</v>
      </c>
      <c r="C25" s="29">
        <f>'AEO 42'!E83/100</f>
        <v>2.9349660000000003E-2</v>
      </c>
      <c r="D25" s="29">
        <f>'AEO 42'!F83/100</f>
        <v>4.1113109999999994E-2</v>
      </c>
      <c r="E25" s="29">
        <f>'AEO 42'!G83/100</f>
        <v>3.9510710000000004E-2</v>
      </c>
      <c r="F25" s="29">
        <f>'AEO 42'!H83/100</f>
        <v>3.7297410000000003E-2</v>
      </c>
      <c r="G25" s="29">
        <f>'AEO 42'!I83/100</f>
        <v>3.7331099999999999E-2</v>
      </c>
      <c r="H25" s="29">
        <f>'AEO 42'!J83/100</f>
        <v>3.6631879999999999E-2</v>
      </c>
      <c r="I25" s="29">
        <f>'AEO 42'!K83/100</f>
        <v>3.767185E-2</v>
      </c>
      <c r="J25" s="29">
        <f>'AEO 42'!L83/100</f>
        <v>3.8252719999999997E-2</v>
      </c>
      <c r="K25" s="29">
        <f>'AEO 42'!M83/100</f>
        <v>3.8090289999999999E-2</v>
      </c>
      <c r="L25" s="29">
        <f>'AEO 42'!N83/100</f>
        <v>3.8211379999999996E-2</v>
      </c>
      <c r="M25" s="29">
        <f>'AEO 42'!O83/100</f>
        <v>3.8985039999999999E-2</v>
      </c>
      <c r="N25" s="29">
        <f>'AEO 42'!P83/100</f>
        <v>3.7791239999999997E-2</v>
      </c>
      <c r="O25" s="29">
        <f>'AEO 42'!Q83/100</f>
        <v>3.8244710000000001E-2</v>
      </c>
      <c r="P25" s="29">
        <f>'AEO 42'!R83/100</f>
        <v>3.8182710000000002E-2</v>
      </c>
      <c r="Q25" s="29">
        <f>'AEO 42'!S83/100</f>
        <v>3.8667859999999998E-2</v>
      </c>
      <c r="R25" s="29">
        <f>'AEO 42'!T83/100</f>
        <v>3.7964280000000003E-2</v>
      </c>
      <c r="S25" s="29">
        <f>'AEO 42'!U83/100</f>
        <v>3.8260139999999998E-2</v>
      </c>
      <c r="T25" s="29">
        <f>'AEO 42'!V83/100</f>
        <v>3.8434820000000001E-2</v>
      </c>
      <c r="U25" s="29">
        <f>'AEO 42'!W83/100</f>
        <v>3.8468559999999999E-2</v>
      </c>
      <c r="V25" s="29">
        <f>'AEO 42'!X83/100</f>
        <v>3.825808E-2</v>
      </c>
      <c r="W25" s="29">
        <f>'AEO 42'!Y83/100</f>
        <v>3.8466529999999999E-2</v>
      </c>
      <c r="X25" s="29">
        <f>'AEO 42'!Z83/100</f>
        <v>3.8441169999999997E-2</v>
      </c>
      <c r="Y25" s="29">
        <f>'AEO 42'!AA83/100</f>
        <v>3.8336849999999999E-2</v>
      </c>
      <c r="Z25" s="29">
        <f>'AEO 42'!AB83/100</f>
        <v>3.8442200000000003E-2</v>
      </c>
      <c r="AA25" s="29">
        <f>'AEO 42'!AC83/100</f>
        <v>3.8498489999999996E-2</v>
      </c>
      <c r="AB25" s="29">
        <f>'AEO 42'!AD83/100</f>
        <v>3.8611199999999998E-2</v>
      </c>
      <c r="AC25" s="29">
        <f>'AEO 42'!AE83/100</f>
        <v>3.8379880000000005E-2</v>
      </c>
      <c r="AD25" s="29">
        <f>'AEO 42'!AF83/100</f>
        <v>3.8451760000000001E-2</v>
      </c>
      <c r="AE25" s="29">
        <f>'AEO 42'!AG83/100</f>
        <v>3.8361800000000001E-2</v>
      </c>
      <c r="AF25" s="29">
        <f>'AEO 42'!AH83/100</f>
        <v>3.8581780000000003E-2</v>
      </c>
      <c r="AG25" s="29">
        <f>'AEO 42'!AI83/100</f>
        <v>3.8551540000000002E-2</v>
      </c>
    </row>
    <row r="26" spans="1:33" x14ac:dyDescent="0.25">
      <c r="B26" t="s">
        <v>176</v>
      </c>
      <c r="C26" s="29">
        <f>'AEO 42'!E84/100</f>
        <v>4.1268369999999999E-2</v>
      </c>
      <c r="D26" s="29">
        <f>'AEO 42'!F84/100</f>
        <v>4.1738929999999994E-2</v>
      </c>
      <c r="E26" s="29">
        <f>'AEO 42'!G84/100</f>
        <v>4.1346670000000002E-2</v>
      </c>
      <c r="F26" s="29">
        <f>'AEO 42'!H84/100</f>
        <v>4.1135529999999997E-2</v>
      </c>
      <c r="G26" s="29">
        <f>'AEO 42'!I84/100</f>
        <v>4.096992E-2</v>
      </c>
      <c r="H26" s="29">
        <f>'AEO 42'!J84/100</f>
        <v>4.0572910000000004E-2</v>
      </c>
      <c r="I26" s="29">
        <f>'AEO 42'!K84/100</f>
        <v>4.0748140000000002E-2</v>
      </c>
      <c r="J26" s="29">
        <f>'AEO 42'!L84/100</f>
        <v>4.0621739999999996E-2</v>
      </c>
      <c r="K26" s="29">
        <f>'AEO 42'!M84/100</f>
        <v>4.0508879999999997E-2</v>
      </c>
      <c r="L26" s="29">
        <f>'AEO 42'!N84/100</f>
        <v>4.0408670000000008E-2</v>
      </c>
      <c r="M26" s="29">
        <f>'AEO 42'!O84/100</f>
        <v>4.0333370000000007E-2</v>
      </c>
      <c r="N26" s="29">
        <f>'AEO 42'!P84/100</f>
        <v>4.0251889999999999E-2</v>
      </c>
      <c r="O26" s="29">
        <f>'AEO 42'!Q84/100</f>
        <v>4.0177639999999994E-2</v>
      </c>
      <c r="P26" s="29">
        <f>'AEO 42'!R84/100</f>
        <v>4.0102080000000005E-2</v>
      </c>
      <c r="Q26" s="29">
        <f>'AEO 42'!S84/100</f>
        <v>4.0105250000000002E-2</v>
      </c>
      <c r="R26" s="29">
        <f>'AEO 42'!T84/100</f>
        <v>4.0050849999999999E-2</v>
      </c>
      <c r="S26" s="29">
        <f>'AEO 42'!U84/100</f>
        <v>3.9992969999999996E-2</v>
      </c>
      <c r="T26" s="29">
        <f>'AEO 42'!V84/100</f>
        <v>3.9938349999999997E-2</v>
      </c>
      <c r="U26" s="29">
        <f>'AEO 42'!W84/100</f>
        <v>3.9894499999999999E-2</v>
      </c>
      <c r="V26" s="29">
        <f>'AEO 42'!X84/100</f>
        <v>3.9838269999999995E-2</v>
      </c>
      <c r="W26" s="29">
        <f>'AEO 42'!Y84/100</f>
        <v>3.9792800000000003E-2</v>
      </c>
      <c r="X26" s="29">
        <f>'AEO 42'!Z84/100</f>
        <v>3.975182E-2</v>
      </c>
      <c r="Y26" s="29">
        <f>'AEO 42'!AA84/100</f>
        <v>3.9707050000000001E-2</v>
      </c>
      <c r="Z26" s="29">
        <f>'AEO 42'!AB84/100</f>
        <v>3.9667599999999997E-2</v>
      </c>
      <c r="AA26" s="29">
        <f>'AEO 42'!AC84/100</f>
        <v>3.9628899999999995E-2</v>
      </c>
      <c r="AB26" s="29">
        <f>'AEO 42'!AD84/100</f>
        <v>3.9589329999999999E-2</v>
      </c>
      <c r="AC26" s="29">
        <f>'AEO 42'!AE84/100</f>
        <v>3.9553140000000001E-2</v>
      </c>
      <c r="AD26" s="29">
        <f>'AEO 42'!AF84/100</f>
        <v>3.9519329999999998E-2</v>
      </c>
      <c r="AE26" s="29">
        <f>'AEO 42'!AG84/100</f>
        <v>3.9482249999999997E-2</v>
      </c>
      <c r="AF26" s="29">
        <f>'AEO 42'!AH84/100</f>
        <v>3.9450729999999996E-2</v>
      </c>
      <c r="AG26" s="29">
        <f>'AEO 42'!AI84/100</f>
        <v>3.9426370000000002E-2</v>
      </c>
    </row>
    <row r="27" spans="1:33" x14ac:dyDescent="0.25">
      <c r="B27" t="s">
        <v>177</v>
      </c>
      <c r="C27" s="29">
        <f>'AEO 42'!E85/100</f>
        <v>4.9863569999999996E-2</v>
      </c>
      <c r="D27" s="29">
        <f>'AEO 42'!F85/100</f>
        <v>4.4351209999999995E-2</v>
      </c>
      <c r="E27" s="29">
        <f>'AEO 42'!G85/100</f>
        <v>4.4623019999999999E-2</v>
      </c>
      <c r="F27" s="29">
        <f>'AEO 42'!H85/100</f>
        <v>4.4476160000000001E-2</v>
      </c>
      <c r="G27" s="29">
        <f>'AEO 42'!I85/100</f>
        <v>4.3887039999999995E-2</v>
      </c>
      <c r="H27" s="29">
        <f>'AEO 42'!J85/100</f>
        <v>4.3816870000000001E-2</v>
      </c>
      <c r="I27" s="29">
        <f>'AEO 42'!K85/100</f>
        <v>4.3028799999999999E-2</v>
      </c>
      <c r="J27" s="29">
        <f>'AEO 42'!L85/100</f>
        <v>4.2586830000000006E-2</v>
      </c>
      <c r="K27" s="29">
        <f>'AEO 42'!M85/100</f>
        <v>4.233725E-2</v>
      </c>
      <c r="L27" s="29">
        <f>'AEO 42'!N85/100</f>
        <v>4.2047220000000003E-2</v>
      </c>
      <c r="M27" s="29">
        <f>'AEO 42'!O85/100</f>
        <v>4.167771E-2</v>
      </c>
      <c r="N27" s="29">
        <f>'AEO 42'!P85/100</f>
        <v>4.1692650000000005E-2</v>
      </c>
      <c r="O27" s="29">
        <f>'AEO 42'!Q85/100</f>
        <v>4.1399030000000003E-2</v>
      </c>
      <c r="P27" s="29">
        <f>'AEO 42'!R85/100</f>
        <v>4.1226349999999995E-2</v>
      </c>
      <c r="Q27" s="29">
        <f>'AEO 42'!S85/100</f>
        <v>4.0946320000000001E-2</v>
      </c>
      <c r="R27" s="29">
        <f>'AEO 42'!T85/100</f>
        <v>4.093989E-2</v>
      </c>
      <c r="S27" s="29">
        <f>'AEO 42'!U85/100</f>
        <v>4.0703940000000001E-2</v>
      </c>
      <c r="T27" s="29">
        <f>'AEO 42'!V85/100</f>
        <v>4.0522090000000004E-2</v>
      </c>
      <c r="U27" s="29">
        <f>'AEO 42'!W85/100</f>
        <v>4.0372070000000003E-2</v>
      </c>
      <c r="V27" s="29">
        <f>'AEO 42'!X85/100</f>
        <v>4.0280549999999998E-2</v>
      </c>
      <c r="W27" s="29">
        <f>'AEO 42'!Y85/100</f>
        <v>4.0111549999999996E-2</v>
      </c>
      <c r="X27" s="29">
        <f>'AEO 42'!Z85/100</f>
        <v>3.9992590000000001E-2</v>
      </c>
      <c r="Y27" s="29">
        <f>'AEO 42'!AA85/100</f>
        <v>3.990105E-2</v>
      </c>
      <c r="Z27" s="29">
        <f>'AEO 42'!AB85/100</f>
        <v>3.9762289999999999E-2</v>
      </c>
      <c r="AA27" s="29">
        <f>'AEO 42'!AC85/100</f>
        <v>3.9641320000000001E-2</v>
      </c>
      <c r="AB27" s="29">
        <f>'AEO 42'!AD85/100</f>
        <v>3.9521220000000003E-2</v>
      </c>
      <c r="AC27" s="29">
        <f>'AEO 42'!AE85/100</f>
        <v>3.9466040000000001E-2</v>
      </c>
      <c r="AD27" s="29">
        <f>'AEO 42'!AF85/100</f>
        <v>3.9351730000000001E-2</v>
      </c>
      <c r="AE27" s="29">
        <f>'AEO 42'!AG85/100</f>
        <v>3.9288249999999997E-2</v>
      </c>
      <c r="AF27" s="29">
        <f>'AEO 42'!AH85/100</f>
        <v>3.9151240000000004E-2</v>
      </c>
      <c r="AG27" s="29">
        <f>'AEO 42'!AI85/100</f>
        <v>3.9069489999999998E-2</v>
      </c>
    </row>
    <row r="28" spans="1:33" x14ac:dyDescent="0.25">
      <c r="B28" t="s">
        <v>178</v>
      </c>
      <c r="C28" s="29">
        <f>'AEO 42'!E86/100</f>
        <v>4.8188929999999998E-2</v>
      </c>
      <c r="D28" s="29">
        <f>'AEO 42'!F86/100</f>
        <v>4.7105069999999999E-2</v>
      </c>
      <c r="E28" s="29">
        <f>'AEO 42'!G86/100</f>
        <v>4.7028800000000003E-2</v>
      </c>
      <c r="F28" s="29">
        <f>'AEO 42'!H86/100</f>
        <v>4.6509999999999996E-2</v>
      </c>
      <c r="G28" s="29">
        <f>'AEO 42'!I86/100</f>
        <v>4.6145379999999993E-2</v>
      </c>
      <c r="H28" s="29">
        <f>'AEO 42'!J86/100</f>
        <v>4.5927680000000005E-2</v>
      </c>
      <c r="I28" s="29">
        <f>'AEO 42'!K86/100</f>
        <v>4.566154E-2</v>
      </c>
      <c r="J28" s="29">
        <f>'AEO 42'!L86/100</f>
        <v>4.547387E-2</v>
      </c>
      <c r="K28" s="29">
        <f>'AEO 42'!M86/100</f>
        <v>4.5287249999999994E-2</v>
      </c>
      <c r="L28" s="29">
        <f>'AEO 42'!N86/100</f>
        <v>4.5122499999999996E-2</v>
      </c>
      <c r="M28" s="29">
        <f>'AEO 42'!O86/100</f>
        <v>4.5027629999999999E-2</v>
      </c>
      <c r="N28" s="29">
        <f>'AEO 42'!P86/100</f>
        <v>4.4823500000000002E-2</v>
      </c>
      <c r="O28" s="29">
        <f>'AEO 42'!Q86/100</f>
        <v>4.4722579999999998E-2</v>
      </c>
      <c r="P28" s="29">
        <f>'AEO 42'!R86/100</f>
        <v>4.4594550000000004E-2</v>
      </c>
      <c r="Q28" s="29">
        <f>'AEO 42'!S86/100</f>
        <v>4.4479749999999998E-2</v>
      </c>
      <c r="R28" s="29">
        <f>'AEO 42'!T86/100</f>
        <v>4.433956E-2</v>
      </c>
      <c r="S28" s="29">
        <f>'AEO 42'!U86/100</f>
        <v>4.4250379999999999E-2</v>
      </c>
      <c r="T28" s="29">
        <f>'AEO 42'!V86/100</f>
        <v>4.416958E-2</v>
      </c>
      <c r="U28" s="29">
        <f>'AEO 42'!W86/100</f>
        <v>4.4072690000000005E-2</v>
      </c>
      <c r="V28" s="29">
        <f>'AEO 42'!X86/100</f>
        <v>4.3979229999999994E-2</v>
      </c>
      <c r="W28" s="29">
        <f>'AEO 42'!Y86/100</f>
        <v>4.3910729999999995E-2</v>
      </c>
      <c r="X28" s="29">
        <f>'AEO 42'!Z86/100</f>
        <v>4.3826379999999998E-2</v>
      </c>
      <c r="Y28" s="29">
        <f>'AEO 42'!AA86/100</f>
        <v>4.3748329999999995E-2</v>
      </c>
      <c r="Z28" s="29">
        <f>'AEO 42'!AB86/100</f>
        <v>4.3680440000000001E-2</v>
      </c>
      <c r="AA28" s="29">
        <f>'AEO 42'!AC86/100</f>
        <v>4.361222E-2</v>
      </c>
      <c r="AB28" s="29">
        <f>'AEO 42'!AD86/100</f>
        <v>4.3556339999999999E-2</v>
      </c>
      <c r="AC28" s="29">
        <f>'AEO 42'!AE86/100</f>
        <v>4.3478060000000006E-2</v>
      </c>
      <c r="AD28" s="29">
        <f>'AEO 42'!AF86/100</f>
        <v>4.3417219999999999E-2</v>
      </c>
      <c r="AE28" s="29">
        <f>'AEO 42'!AG86/100</f>
        <v>4.3362610000000003E-2</v>
      </c>
      <c r="AF28" s="29">
        <f>'AEO 42'!AH86/100</f>
        <v>4.331339E-2</v>
      </c>
      <c r="AG28" s="29">
        <f>'AEO 42'!AI86/100</f>
        <v>4.3252079999999998E-2</v>
      </c>
    </row>
    <row r="29" spans="1:33" x14ac:dyDescent="0.25">
      <c r="B29" t="s">
        <v>201</v>
      </c>
      <c r="C29" s="29">
        <f>'AEO 42'!E87/100</f>
        <v>0.23133569999999998</v>
      </c>
      <c r="D29" s="29">
        <f>'AEO 42'!F87/100</f>
        <v>0.22074541</v>
      </c>
      <c r="E29" s="29">
        <f>'AEO 42'!G87/100</f>
        <v>0.22414223</v>
      </c>
      <c r="F29" s="29">
        <f>'AEO 42'!H87/100</f>
        <v>0.22572132</v>
      </c>
      <c r="G29" s="29">
        <f>'AEO 42'!I87/100</f>
        <v>0.22580020999999997</v>
      </c>
      <c r="H29" s="29">
        <f>'AEO 42'!J87/100</f>
        <v>0.22623868999999999</v>
      </c>
      <c r="I29" s="29">
        <f>'AEO 42'!K87/100</f>
        <v>0.22584047000000002</v>
      </c>
      <c r="J29" s="29">
        <f>'AEO 42'!L87/100</f>
        <v>0.22573140999999999</v>
      </c>
      <c r="K29" s="29">
        <f>'AEO 42'!M87/100</f>
        <v>0.22599949</v>
      </c>
      <c r="L29" s="29">
        <f>'AEO 42'!N87/100</f>
        <v>0.22601044000000001</v>
      </c>
      <c r="M29" s="29">
        <f>'AEO 42'!O87/100</f>
        <v>0.22559878999999999</v>
      </c>
      <c r="N29" s="29">
        <f>'AEO 42'!P87/100</f>
        <v>0.22644041000000001</v>
      </c>
      <c r="O29" s="29">
        <f>'AEO 42'!Q87/100</f>
        <v>0.22619686000000003</v>
      </c>
      <c r="P29" s="29">
        <f>'AEO 42'!R87/100</f>
        <v>0.22629662</v>
      </c>
      <c r="Q29" s="29">
        <f>'AEO 42'!S87/100</f>
        <v>0.22600798</v>
      </c>
      <c r="R29" s="29">
        <f>'AEO 42'!T87/100</f>
        <v>0.22656197</v>
      </c>
      <c r="S29" s="29">
        <f>'AEO 42'!U87/100</f>
        <v>0.22636410000000001</v>
      </c>
      <c r="T29" s="29">
        <f>'AEO 42'!V87/100</f>
        <v>0.22628038</v>
      </c>
      <c r="U29" s="29">
        <f>'AEO 42'!W87/100</f>
        <v>0.22634644999999998</v>
      </c>
      <c r="V29" s="29">
        <f>'AEO 42'!X87/100</f>
        <v>0.22652176000000002</v>
      </c>
      <c r="W29" s="29">
        <f>'AEO 42'!Y87/100</f>
        <v>0.22642677</v>
      </c>
      <c r="X29" s="29">
        <f>'AEO 42'!Z87/100</f>
        <v>0.2264765</v>
      </c>
      <c r="Y29" s="29">
        <f>'AEO 42'!AA87/100</f>
        <v>0.22659765000000001</v>
      </c>
      <c r="Z29" s="29">
        <f>'AEO 42'!AB87/100</f>
        <v>0.22653227000000001</v>
      </c>
      <c r="AA29" s="29">
        <f>'AEO 42'!AC87/100</f>
        <v>0.22652031</v>
      </c>
      <c r="AB29" s="29">
        <f>'AEO 42'!AD87/100</f>
        <v>0.22649114999999997</v>
      </c>
      <c r="AC29" s="29">
        <f>'AEO 42'!AE87/100</f>
        <v>0.22666709999999998</v>
      </c>
      <c r="AD29" s="29">
        <f>'AEO 42'!AF87/100</f>
        <v>0.22662942999999999</v>
      </c>
      <c r="AE29" s="29">
        <f>'AEO 42'!AG87/100</f>
        <v>0.22674891999999999</v>
      </c>
      <c r="AF29" s="29">
        <f>'AEO 42'!AH87/100</f>
        <v>0.22661175</v>
      </c>
      <c r="AG29" s="29">
        <f>'AEO 42'!AI87/100</f>
        <v>0.22664550999999999</v>
      </c>
    </row>
    <row r="30" spans="1:33" x14ac:dyDescent="0.25">
      <c r="B30" t="s">
        <v>202</v>
      </c>
      <c r="C30" s="29">
        <f>'AEO 42'!E88/100</f>
        <v>0.36435901999999998</v>
      </c>
      <c r="D30" s="29">
        <f>'AEO 42'!F88/100</f>
        <v>0.36549469000000001</v>
      </c>
      <c r="E30" s="29">
        <f>'AEO 42'!G88/100</f>
        <v>0.36570121999999999</v>
      </c>
      <c r="F30" s="29">
        <f>'AEO 42'!H88/100</f>
        <v>0.36526291</v>
      </c>
      <c r="G30" s="29">
        <f>'AEO 42'!I88/100</f>
        <v>0.36492634000000002</v>
      </c>
      <c r="H30" s="29">
        <f>'AEO 42'!J88/100</f>
        <v>0.36512718</v>
      </c>
      <c r="I30" s="29">
        <f>'AEO 42'!K88/100</f>
        <v>0.36490326000000001</v>
      </c>
      <c r="J30" s="29">
        <f>'AEO 42'!L88/100</f>
        <v>0.36473781999999999</v>
      </c>
      <c r="K30" s="29">
        <f>'AEO 42'!M88/100</f>
        <v>0.36469901999999998</v>
      </c>
      <c r="L30" s="29">
        <f>'AEO 42'!N88/100</f>
        <v>0.36471072999999998</v>
      </c>
      <c r="M30" s="29">
        <f>'AEO 42'!O88/100</f>
        <v>0.36460911000000001</v>
      </c>
      <c r="N30" s="29">
        <f>'AEO 42'!P88/100</f>
        <v>0.36433002000000003</v>
      </c>
      <c r="O30" s="29">
        <f>'AEO 42'!Q88/100</f>
        <v>0.36439635999999997</v>
      </c>
      <c r="P30" s="29">
        <f>'AEO 42'!R88/100</f>
        <v>0.36438308999999997</v>
      </c>
      <c r="Q30" s="29">
        <f>'AEO 42'!S88/100</f>
        <v>0.36430377999999997</v>
      </c>
      <c r="R30" s="29">
        <f>'AEO 42'!T88/100</f>
        <v>0.36414085000000002</v>
      </c>
      <c r="S30" s="29">
        <f>'AEO 42'!U88/100</f>
        <v>0.36419842000000002</v>
      </c>
      <c r="T30" s="29">
        <f>'AEO 42'!V88/100</f>
        <v>0.36426059999999999</v>
      </c>
      <c r="U30" s="29">
        <f>'AEO 42'!W88/100</f>
        <v>0.36430382</v>
      </c>
      <c r="V30" s="29">
        <f>'AEO 42'!X88/100</f>
        <v>0.36428246000000003</v>
      </c>
      <c r="W30" s="29">
        <f>'AEO 42'!Y88/100</f>
        <v>0.36434441000000001</v>
      </c>
      <c r="X30" s="29">
        <f>'AEO 42'!Z88/100</f>
        <v>0.36436089000000005</v>
      </c>
      <c r="Y30" s="29">
        <f>'AEO 42'!AA88/100</f>
        <v>0.36436886000000002</v>
      </c>
      <c r="Z30" s="29">
        <f>'AEO 42'!AB88/100</f>
        <v>0.36439532999999996</v>
      </c>
      <c r="AA30" s="29">
        <f>'AEO 42'!AC88/100</f>
        <v>0.36442982000000002</v>
      </c>
      <c r="AB30" s="29">
        <f>'AEO 42'!AD88/100</f>
        <v>0.36448031999999997</v>
      </c>
      <c r="AC30" s="29">
        <f>'AEO 42'!AE88/100</f>
        <v>0.36445079999999996</v>
      </c>
      <c r="AD30" s="29">
        <f>'AEO 42'!AF88/100</f>
        <v>0.36448180999999996</v>
      </c>
      <c r="AE30" s="29">
        <f>'AEO 42'!AG88/100</f>
        <v>0.36449725999999999</v>
      </c>
      <c r="AF30" s="29">
        <f>'AEO 42'!AH88/100</f>
        <v>0.36455841</v>
      </c>
      <c r="AG30" s="29">
        <f>'AEO 42'!AI88/100</f>
        <v>0.36455269000000001</v>
      </c>
    </row>
    <row r="32" spans="1:33" s="57" customFormat="1" x14ac:dyDescent="0.25">
      <c r="A32" s="56"/>
      <c r="B32" s="56" t="s">
        <v>1410</v>
      </c>
    </row>
    <row r="33" spans="1:33" x14ac:dyDescent="0.25">
      <c r="A33" s="59" t="s">
        <v>1406</v>
      </c>
      <c r="B33" s="59" t="s">
        <v>1406</v>
      </c>
      <c r="C33" s="52"/>
    </row>
    <row r="34" spans="1:33" x14ac:dyDescent="0.25">
      <c r="B34" t="s">
        <v>371</v>
      </c>
      <c r="C34" s="29">
        <f t="shared" ref="C34:AG34" si="3">C14*C$9</f>
        <v>1.4828788945181286E-3</v>
      </c>
      <c r="D34" s="29">
        <f t="shared" si="3"/>
        <v>1.930594848768548E-3</v>
      </c>
      <c r="E34" s="29">
        <f t="shared" si="3"/>
        <v>1.9022317755514261E-3</v>
      </c>
      <c r="F34" s="29">
        <f t="shared" si="3"/>
        <v>1.8379128309855984E-3</v>
      </c>
      <c r="G34" s="29">
        <f t="shared" si="3"/>
        <v>1.828168324002237E-3</v>
      </c>
      <c r="H34" s="29">
        <f t="shared" si="3"/>
        <v>1.8176545675126822E-3</v>
      </c>
      <c r="I34" s="29">
        <f t="shared" si="3"/>
        <v>1.8299036237153954E-3</v>
      </c>
      <c r="J34" s="29">
        <f t="shared" si="3"/>
        <v>1.8571498585769253E-3</v>
      </c>
      <c r="K34" s="29">
        <f t="shared" si="3"/>
        <v>1.8627109117890636E-3</v>
      </c>
      <c r="L34" s="29">
        <f t="shared" si="3"/>
        <v>1.8805047242911332E-3</v>
      </c>
      <c r="M34" s="29">
        <f t="shared" si="3"/>
        <v>1.9701767107893702E-3</v>
      </c>
      <c r="N34" s="29">
        <f t="shared" si="3"/>
        <v>1.9216711511247583E-3</v>
      </c>
      <c r="O34" s="29">
        <f t="shared" si="3"/>
        <v>1.9535124549548972E-3</v>
      </c>
      <c r="P34" s="29">
        <f t="shared" si="3"/>
        <v>1.9592257805001049E-3</v>
      </c>
      <c r="Q34" s="29">
        <f t="shared" si="3"/>
        <v>1.9870068191581648E-3</v>
      </c>
      <c r="R34" s="29">
        <f t="shared" si="3"/>
        <v>1.9567173773279846E-3</v>
      </c>
      <c r="S34" s="29">
        <f t="shared" si="3"/>
        <v>1.9663038174568734E-3</v>
      </c>
      <c r="T34" s="29">
        <f t="shared" si="3"/>
        <v>1.975281195727738E-3</v>
      </c>
      <c r="U34" s="29">
        <f t="shared" si="3"/>
        <v>1.9806807199030056E-3</v>
      </c>
      <c r="V34" s="29">
        <f t="shared" si="3"/>
        <v>1.9699783340285156E-3</v>
      </c>
      <c r="W34" s="29">
        <f t="shared" si="3"/>
        <v>1.9785851959757692E-3</v>
      </c>
      <c r="X34" s="29">
        <f t="shared" si="3"/>
        <v>1.9785763043443714E-3</v>
      </c>
      <c r="Y34" s="29">
        <f t="shared" si="3"/>
        <v>1.9728411417545069E-3</v>
      </c>
      <c r="Z34" s="29">
        <f t="shared" si="3"/>
        <v>1.9766299463075954E-3</v>
      </c>
      <c r="AA34" s="29">
        <f t="shared" si="3"/>
        <v>1.9800608251998651E-3</v>
      </c>
      <c r="AB34" s="29">
        <f t="shared" si="3"/>
        <v>1.9887841374828441E-3</v>
      </c>
      <c r="AC34" s="29">
        <f t="shared" si="3"/>
        <v>1.979426142799849E-3</v>
      </c>
      <c r="AD34" s="29">
        <f t="shared" si="3"/>
        <v>1.9810510883155777E-3</v>
      </c>
      <c r="AE34" s="29">
        <f t="shared" si="3"/>
        <v>1.9742744269794672E-3</v>
      </c>
      <c r="AF34" s="29">
        <f t="shared" si="3"/>
        <v>1.9831426753557655E-3</v>
      </c>
      <c r="AG34" s="29">
        <f t="shared" si="3"/>
        <v>1.9820773044375646E-3</v>
      </c>
    </row>
    <row r="35" spans="1:33" x14ac:dyDescent="0.25">
      <c r="B35" t="s">
        <v>373</v>
      </c>
      <c r="C35" s="29">
        <f t="shared" ref="C35:R41" si="4">C15*C$9</f>
        <v>1.4638343816825617E-2</v>
      </c>
      <c r="D35" s="29">
        <f t="shared" si="4"/>
        <v>1.9474967960580958E-2</v>
      </c>
      <c r="E35" s="29">
        <f t="shared" si="4"/>
        <v>1.863282756042868E-2</v>
      </c>
      <c r="F35" s="29">
        <f t="shared" si="4"/>
        <v>1.7567341355180132E-2</v>
      </c>
      <c r="G35" s="29">
        <f t="shared" si="4"/>
        <v>1.7287087757546522E-2</v>
      </c>
      <c r="H35" s="29">
        <f t="shared" si="4"/>
        <v>1.7135605740982419E-2</v>
      </c>
      <c r="I35" s="29">
        <f t="shared" si="4"/>
        <v>1.6983624734181212E-2</v>
      </c>
      <c r="J35" s="29">
        <f t="shared" si="4"/>
        <v>1.7013142139071187E-2</v>
      </c>
      <c r="K35" s="29">
        <f t="shared" si="4"/>
        <v>1.6961773421022078E-2</v>
      </c>
      <c r="L35" s="29">
        <f t="shared" si="4"/>
        <v>1.7017324857301504E-2</v>
      </c>
      <c r="M35" s="29">
        <f t="shared" si="4"/>
        <v>1.7601571613048726E-2</v>
      </c>
      <c r="N35" s="29">
        <f t="shared" si="4"/>
        <v>1.7121636303055261E-2</v>
      </c>
      <c r="O35" s="29">
        <f t="shared" si="4"/>
        <v>1.7322074226634433E-2</v>
      </c>
      <c r="P35" s="29">
        <f t="shared" si="4"/>
        <v>1.7300341499230928E-2</v>
      </c>
      <c r="Q35" s="29">
        <f t="shared" si="4"/>
        <v>1.7487755059511299E-2</v>
      </c>
      <c r="R35" s="29">
        <f t="shared" si="4"/>
        <v>1.7115673989774607E-2</v>
      </c>
      <c r="S35" s="29">
        <f t="shared" ref="S35:AG35" si="5">S15*S$9</f>
        <v>1.7150996739551928E-2</v>
      </c>
      <c r="T35" s="29">
        <f t="shared" si="5"/>
        <v>1.7181382238367286E-2</v>
      </c>
      <c r="U35" s="29">
        <f t="shared" si="5"/>
        <v>1.7166797165833438E-2</v>
      </c>
      <c r="V35" s="29">
        <f t="shared" si="5"/>
        <v>1.7015056525965019E-2</v>
      </c>
      <c r="W35" s="29">
        <f t="shared" si="5"/>
        <v>1.7044107743061546E-2</v>
      </c>
      <c r="X35" s="29">
        <f t="shared" si="5"/>
        <v>1.6996418034176321E-2</v>
      </c>
      <c r="Y35" s="29">
        <f t="shared" si="5"/>
        <v>1.6894598083654698E-2</v>
      </c>
      <c r="Z35" s="29">
        <f t="shared" si="5"/>
        <v>1.6886911411308388E-2</v>
      </c>
      <c r="AA35" s="29">
        <f t="shared" si="5"/>
        <v>1.6878973847795548E-2</v>
      </c>
      <c r="AB35" s="29">
        <f t="shared" si="5"/>
        <v>1.691826085777727E-2</v>
      </c>
      <c r="AC35" s="29">
        <f t="shared" si="5"/>
        <v>1.679038112196873E-2</v>
      </c>
      <c r="AD35" s="29">
        <f t="shared" si="5"/>
        <v>1.6771147018250394E-2</v>
      </c>
      <c r="AE35" s="29">
        <f t="shared" si="5"/>
        <v>1.6672226232436582E-2</v>
      </c>
      <c r="AF35" s="29">
        <f t="shared" si="5"/>
        <v>1.6723241133479626E-2</v>
      </c>
      <c r="AG35" s="29">
        <f t="shared" si="5"/>
        <v>1.6677562359617312E-2</v>
      </c>
    </row>
    <row r="36" spans="1:33" x14ac:dyDescent="0.25">
      <c r="B36" t="s">
        <v>375</v>
      </c>
      <c r="C36" s="29">
        <f t="shared" si="4"/>
        <v>4.9231514723188652E-2</v>
      </c>
      <c r="D36" s="29">
        <f t="shared" ref="D36:R36" si="6">D16*D$9</f>
        <v>5.9779727993885923E-2</v>
      </c>
      <c r="E36" s="29">
        <f t="shared" si="6"/>
        <v>5.9300231814462867E-2</v>
      </c>
      <c r="F36" s="29">
        <f t="shared" si="6"/>
        <v>5.6384145433249468E-2</v>
      </c>
      <c r="G36" s="29">
        <f t="shared" si="6"/>
        <v>5.5158870851321547E-2</v>
      </c>
      <c r="H36" s="29">
        <f t="shared" si="6"/>
        <v>5.4266676923976812E-2</v>
      </c>
      <c r="I36" s="29">
        <f t="shared" si="6"/>
        <v>5.3969873645453491E-2</v>
      </c>
      <c r="J36" s="29">
        <f t="shared" si="6"/>
        <v>5.4160830252349773E-2</v>
      </c>
      <c r="K36" s="29">
        <f t="shared" si="6"/>
        <v>5.3925569149977093E-2</v>
      </c>
      <c r="L36" s="29">
        <f t="shared" si="6"/>
        <v>5.4058247164468484E-2</v>
      </c>
      <c r="M36" s="29">
        <f t="shared" si="6"/>
        <v>5.5737138196120709E-2</v>
      </c>
      <c r="N36" s="29">
        <f t="shared" si="6"/>
        <v>5.4441043936682157E-2</v>
      </c>
      <c r="O36" s="29">
        <f t="shared" si="6"/>
        <v>5.4946650749391986E-2</v>
      </c>
      <c r="P36" s="29">
        <f t="shared" si="6"/>
        <v>5.4878685914749897E-2</v>
      </c>
      <c r="Q36" s="29">
        <f t="shared" si="6"/>
        <v>5.5389156665411908E-2</v>
      </c>
      <c r="R36" s="29">
        <f t="shared" si="6"/>
        <v>5.438256083709446E-2</v>
      </c>
      <c r="S36" s="29">
        <f t="shared" ref="S36:AG36" si="7">S16*S$9</f>
        <v>5.4375099695470372E-2</v>
      </c>
      <c r="T36" s="29">
        <f t="shared" si="7"/>
        <v>5.4388264958355512E-2</v>
      </c>
      <c r="U36" s="29">
        <f t="shared" si="7"/>
        <v>5.4343530638309989E-2</v>
      </c>
      <c r="V36" s="29">
        <f t="shared" si="7"/>
        <v>5.3885413094520405E-2</v>
      </c>
      <c r="W36" s="29">
        <f t="shared" si="7"/>
        <v>5.3917492134765356E-2</v>
      </c>
      <c r="X36" s="29">
        <f t="shared" si="7"/>
        <v>5.3751887895970116E-2</v>
      </c>
      <c r="Y36" s="29">
        <f t="shared" si="7"/>
        <v>5.344845554429032E-2</v>
      </c>
      <c r="Z36" s="29">
        <f t="shared" si="7"/>
        <v>5.3369524344398706E-2</v>
      </c>
      <c r="AA36" s="29">
        <f t="shared" si="7"/>
        <v>5.3314370613362597E-2</v>
      </c>
      <c r="AB36" s="29">
        <f t="shared" si="7"/>
        <v>5.3405464317018786E-2</v>
      </c>
      <c r="AC36" s="29">
        <f t="shared" si="7"/>
        <v>5.3037935929880167E-2</v>
      </c>
      <c r="AD36" s="29">
        <f t="shared" si="7"/>
        <v>5.2937621203491547E-2</v>
      </c>
      <c r="AE36" s="29">
        <f t="shared" si="7"/>
        <v>5.2648684112079777E-2</v>
      </c>
      <c r="AF36" s="29">
        <f t="shared" si="7"/>
        <v>5.2742157314736013E-2</v>
      </c>
      <c r="AG36" s="29">
        <f t="shared" si="7"/>
        <v>5.2612220623821669E-2</v>
      </c>
    </row>
    <row r="37" spans="1:33" x14ac:dyDescent="0.25">
      <c r="B37" t="s">
        <v>377</v>
      </c>
      <c r="C37" s="29">
        <f t="shared" si="4"/>
        <v>0.15778514063469481</v>
      </c>
      <c r="D37" s="29">
        <f t="shared" si="4"/>
        <v>0.12936239942976352</v>
      </c>
      <c r="E37" s="29">
        <f t="shared" si="4"/>
        <v>0.13655394352008893</v>
      </c>
      <c r="F37" s="29">
        <f t="shared" si="4"/>
        <v>0.13905731966618151</v>
      </c>
      <c r="G37" s="29">
        <f t="shared" si="4"/>
        <v>0.13619597177321552</v>
      </c>
      <c r="H37" s="29">
        <f t="shared" si="4"/>
        <v>0.13399412723502954</v>
      </c>
      <c r="I37" s="29">
        <f t="shared" si="4"/>
        <v>0.13195044022474225</v>
      </c>
      <c r="J37" s="29">
        <f t="shared" si="4"/>
        <v>0.13046840589175615</v>
      </c>
      <c r="K37" s="29">
        <f t="shared" si="4"/>
        <v>0.13065065906327022</v>
      </c>
      <c r="L37" s="29">
        <f t="shared" si="4"/>
        <v>0.13043451617977156</v>
      </c>
      <c r="M37" s="29">
        <f t="shared" si="4"/>
        <v>0.13039465444345652</v>
      </c>
      <c r="N37" s="29">
        <f t="shared" si="4"/>
        <v>0.13313379027360842</v>
      </c>
      <c r="O37" s="29">
        <f t="shared" si="4"/>
        <v>0.1322953553390962</v>
      </c>
      <c r="P37" s="29">
        <f t="shared" si="4"/>
        <v>0.13268900220480281</v>
      </c>
      <c r="Q37" s="29">
        <f t="shared" si="4"/>
        <v>0.1325716320265394</v>
      </c>
      <c r="R37" s="29">
        <f t="shared" si="4"/>
        <v>0.13326623712238864</v>
      </c>
      <c r="S37" s="29">
        <f t="shared" ref="S37:AG37" si="8">S17*S$9</f>
        <v>0.13179809640265358</v>
      </c>
      <c r="T37" s="29">
        <f t="shared" si="8"/>
        <v>0.13109828343906127</v>
      </c>
      <c r="U37" s="29">
        <f t="shared" si="8"/>
        <v>0.13084241308099367</v>
      </c>
      <c r="V37" s="29">
        <f t="shared" si="8"/>
        <v>0.13060515354334698</v>
      </c>
      <c r="W37" s="29">
        <f t="shared" si="8"/>
        <v>0.12979109431953176</v>
      </c>
      <c r="X37" s="29">
        <f t="shared" si="8"/>
        <v>0.12949490326651056</v>
      </c>
      <c r="Y37" s="29">
        <f t="shared" si="8"/>
        <v>0.12918335843637119</v>
      </c>
      <c r="Z37" s="29">
        <f t="shared" si="8"/>
        <v>0.12854038509306487</v>
      </c>
      <c r="AA37" s="29">
        <f t="shared" si="8"/>
        <v>0.1281927231633779</v>
      </c>
      <c r="AB37" s="29">
        <f t="shared" si="8"/>
        <v>0.12793354746551924</v>
      </c>
      <c r="AC37" s="29">
        <f t="shared" si="8"/>
        <v>0.12798330691383653</v>
      </c>
      <c r="AD37" s="29">
        <f t="shared" si="8"/>
        <v>0.12745073316973565</v>
      </c>
      <c r="AE37" s="29">
        <f t="shared" si="8"/>
        <v>0.1270946087529731</v>
      </c>
      <c r="AF37" s="29">
        <f t="shared" si="8"/>
        <v>0.12643350140442655</v>
      </c>
      <c r="AG37" s="29">
        <f t="shared" si="8"/>
        <v>0.12629452950202061</v>
      </c>
    </row>
    <row r="38" spans="1:33" x14ac:dyDescent="0.25">
      <c r="B38" t="s">
        <v>379</v>
      </c>
      <c r="C38" s="29">
        <f t="shared" si="4"/>
        <v>6.5273112021776061E-2</v>
      </c>
      <c r="D38" s="29">
        <f t="shared" si="4"/>
        <v>4.4232737663585577E-2</v>
      </c>
      <c r="E38" s="29">
        <f t="shared" si="4"/>
        <v>4.9225426384224988E-2</v>
      </c>
      <c r="F38" s="29">
        <f t="shared" si="4"/>
        <v>5.0553490558958157E-2</v>
      </c>
      <c r="G38" s="29">
        <f t="shared" si="4"/>
        <v>4.9194416136070326E-2</v>
      </c>
      <c r="H38" s="29">
        <f t="shared" si="4"/>
        <v>4.8331011165363411E-2</v>
      </c>
      <c r="I38" s="29">
        <f t="shared" si="4"/>
        <v>4.7089771456298231E-2</v>
      </c>
      <c r="J38" s="29">
        <f t="shared" si="4"/>
        <v>4.6162081862182965E-2</v>
      </c>
      <c r="K38" s="29">
        <f t="shared" si="4"/>
        <v>4.6175138190379453E-2</v>
      </c>
      <c r="L38" s="29">
        <f t="shared" si="4"/>
        <v>4.5863928878532252E-2</v>
      </c>
      <c r="M38" s="29">
        <f t="shared" si="4"/>
        <v>4.5281079097794871E-2</v>
      </c>
      <c r="N38" s="29">
        <f t="shared" si="4"/>
        <v>4.6704685953821351E-2</v>
      </c>
      <c r="O38" s="29">
        <f t="shared" si="4"/>
        <v>4.6067277776669975E-2</v>
      </c>
      <c r="P38" s="29">
        <f t="shared" si="4"/>
        <v>4.6149822976080078E-2</v>
      </c>
      <c r="Q38" s="29">
        <f t="shared" si="4"/>
        <v>4.5884395797171601E-2</v>
      </c>
      <c r="R38" s="29">
        <f t="shared" si="4"/>
        <v>4.6391957625208438E-2</v>
      </c>
      <c r="S38" s="29">
        <f t="shared" ref="S38:AG38" si="9">S18*S$9</f>
        <v>4.5620323948269717E-2</v>
      </c>
      <c r="T38" s="29">
        <f t="shared" si="9"/>
        <v>4.5204782778232595E-2</v>
      </c>
      <c r="U38" s="29">
        <f t="shared" si="9"/>
        <v>4.5011112305076748E-2</v>
      </c>
      <c r="V38" s="29">
        <f t="shared" si="9"/>
        <v>4.4959696907669787E-2</v>
      </c>
      <c r="W38" s="29">
        <f t="shared" si="9"/>
        <v>4.4516029693643544E-2</v>
      </c>
      <c r="X38" s="29">
        <f t="shared" si="9"/>
        <v>4.4356077608455384E-2</v>
      </c>
      <c r="Y38" s="29">
        <f t="shared" si="9"/>
        <v>4.4227230202277888E-2</v>
      </c>
      <c r="Z38" s="29">
        <f t="shared" si="9"/>
        <v>4.3898803570127633E-2</v>
      </c>
      <c r="AA38" s="29">
        <f t="shared" si="9"/>
        <v>4.3689159134660524E-2</v>
      </c>
      <c r="AB38" s="29">
        <f t="shared" si="9"/>
        <v>4.3504703637814265E-2</v>
      </c>
      <c r="AC38" s="29">
        <f t="shared" si="9"/>
        <v>4.3557446626066816E-2</v>
      </c>
      <c r="AD38" s="29">
        <f t="shared" si="9"/>
        <v>4.3289033574419482E-2</v>
      </c>
      <c r="AE38" s="29">
        <f t="shared" si="9"/>
        <v>4.3184458360536908E-2</v>
      </c>
      <c r="AF38" s="29">
        <f t="shared" si="9"/>
        <v>4.2808530448778373E-2</v>
      </c>
      <c r="AG38" s="29">
        <f t="shared" si="9"/>
        <v>4.276657706230743E-2</v>
      </c>
    </row>
    <row r="39" spans="1:33" x14ac:dyDescent="0.25">
      <c r="B39" t="s">
        <v>381</v>
      </c>
      <c r="C39" s="29">
        <f t="shared" si="4"/>
        <v>3.8993384260102046E-3</v>
      </c>
      <c r="D39" s="29">
        <f t="shared" si="4"/>
        <v>3.4119804992953106E-3</v>
      </c>
      <c r="E39" s="29">
        <f t="shared" si="4"/>
        <v>3.6484476602492879E-3</v>
      </c>
      <c r="F39" s="29">
        <f t="shared" si="4"/>
        <v>3.6512673355590976E-3</v>
      </c>
      <c r="G39" s="29">
        <f t="shared" si="4"/>
        <v>3.5943652314136569E-3</v>
      </c>
      <c r="H39" s="29">
        <f t="shared" si="4"/>
        <v>3.5688500736947549E-3</v>
      </c>
      <c r="I39" s="29">
        <f t="shared" si="4"/>
        <v>3.5246199061481987E-3</v>
      </c>
      <c r="J39" s="29">
        <f t="shared" si="4"/>
        <v>3.4947930091642231E-3</v>
      </c>
      <c r="K39" s="29">
        <f t="shared" si="4"/>
        <v>3.5013970133997902E-3</v>
      </c>
      <c r="L39" s="29">
        <f t="shared" si="4"/>
        <v>3.5057502187312065E-3</v>
      </c>
      <c r="M39" s="29">
        <f t="shared" si="4"/>
        <v>3.5455107481183333E-3</v>
      </c>
      <c r="N39" s="29">
        <f t="shared" si="4"/>
        <v>3.5837236638875448E-3</v>
      </c>
      <c r="O39" s="29">
        <f t="shared" si="4"/>
        <v>3.5830518932993129E-3</v>
      </c>
      <c r="P39" s="29">
        <f t="shared" si="4"/>
        <v>3.5947083519692925E-3</v>
      </c>
      <c r="Q39" s="29">
        <f t="shared" si="4"/>
        <v>3.6043182699089277E-3</v>
      </c>
      <c r="R39" s="29">
        <f t="shared" si="4"/>
        <v>3.6038971474126181E-3</v>
      </c>
      <c r="S39" s="29">
        <f t="shared" ref="S39:AG39" si="10">S19*S$9</f>
        <v>3.5791620513278949E-3</v>
      </c>
      <c r="T39" s="29">
        <f t="shared" si="10"/>
        <v>3.5686153230703199E-3</v>
      </c>
      <c r="U39" s="29">
        <f t="shared" si="10"/>
        <v>3.5641976351569729E-3</v>
      </c>
      <c r="V39" s="29">
        <f t="shared" si="10"/>
        <v>3.5553308132618747E-3</v>
      </c>
      <c r="W39" s="29">
        <f t="shared" si="10"/>
        <v>3.5427311884931958E-3</v>
      </c>
      <c r="X39" s="29">
        <f t="shared" si="10"/>
        <v>3.5362187046744614E-3</v>
      </c>
      <c r="Y39" s="29">
        <f t="shared" si="10"/>
        <v>3.5267196133447541E-3</v>
      </c>
      <c r="Z39" s="29">
        <f t="shared" si="10"/>
        <v>3.515381272698858E-3</v>
      </c>
      <c r="AA39" s="29">
        <f t="shared" si="10"/>
        <v>3.5088657173292671E-3</v>
      </c>
      <c r="AB39" s="29">
        <f t="shared" si="10"/>
        <v>3.5078941493271905E-3</v>
      </c>
      <c r="AC39" s="29">
        <f t="shared" si="10"/>
        <v>3.503450342223892E-3</v>
      </c>
      <c r="AD39" s="29">
        <f t="shared" si="10"/>
        <v>3.4927769693745537E-3</v>
      </c>
      <c r="AE39" s="29">
        <f t="shared" si="10"/>
        <v>3.4838192767537887E-3</v>
      </c>
      <c r="AF39" s="29">
        <f t="shared" si="10"/>
        <v>3.4737004148332699E-3</v>
      </c>
      <c r="AG39" s="29">
        <f t="shared" si="10"/>
        <v>3.4690208154074267E-3</v>
      </c>
    </row>
    <row r="40" spans="1:33" x14ac:dyDescent="0.25">
      <c r="B40" t="s">
        <v>201</v>
      </c>
      <c r="C40" s="29">
        <f t="shared" si="4"/>
        <v>7.5659021555906703E-2</v>
      </c>
      <c r="D40" s="29">
        <f t="shared" si="4"/>
        <v>0.10291064316188628</v>
      </c>
      <c r="E40" s="29">
        <f t="shared" si="4"/>
        <v>0.10416472155646631</v>
      </c>
      <c r="F40" s="29">
        <f t="shared" si="4"/>
        <v>0.10004383040302658</v>
      </c>
      <c r="G40" s="29">
        <f t="shared" si="4"/>
        <v>9.9906501421951011E-2</v>
      </c>
      <c r="H40" s="29">
        <f t="shared" si="4"/>
        <v>9.9410609076737516E-2</v>
      </c>
      <c r="I40" s="29">
        <f t="shared" si="4"/>
        <v>9.9825558381088114E-2</v>
      </c>
      <c r="J40" s="29">
        <f t="shared" si="4"/>
        <v>0.1017542140653688</v>
      </c>
      <c r="K40" s="29">
        <f t="shared" si="4"/>
        <v>0.10220993266556801</v>
      </c>
      <c r="L40" s="29">
        <f t="shared" si="4"/>
        <v>0.103390684724567</v>
      </c>
      <c r="M40" s="29">
        <f t="shared" si="4"/>
        <v>0.10755976910564806</v>
      </c>
      <c r="N40" s="29">
        <f t="shared" si="4"/>
        <v>0.10544641330342121</v>
      </c>
      <c r="O40" s="29">
        <f t="shared" si="4"/>
        <v>0.10727928142263406</v>
      </c>
      <c r="P40" s="29">
        <f t="shared" si="4"/>
        <v>0.10777486674483341</v>
      </c>
      <c r="Q40" s="29">
        <f t="shared" si="4"/>
        <v>0.1095472330189541</v>
      </c>
      <c r="R40" s="29">
        <f t="shared" si="4"/>
        <v>0.10791551493768073</v>
      </c>
      <c r="S40" s="29">
        <f t="shared" ref="S40:AG40" si="11">S20*S$9</f>
        <v>0.10855846043152433</v>
      </c>
      <c r="T40" s="29">
        <f t="shared" si="11"/>
        <v>0.10916574053977628</v>
      </c>
      <c r="U40" s="29">
        <f t="shared" si="11"/>
        <v>0.10958257869128535</v>
      </c>
      <c r="V40" s="29">
        <f t="shared" si="11"/>
        <v>0.10907815675617624</v>
      </c>
      <c r="W40" s="29">
        <f t="shared" si="11"/>
        <v>0.1096554923737397</v>
      </c>
      <c r="X40" s="29">
        <f t="shared" si="11"/>
        <v>0.10975061593099826</v>
      </c>
      <c r="Y40" s="29">
        <f t="shared" si="11"/>
        <v>0.10951583741384203</v>
      </c>
      <c r="Z40" s="29">
        <f t="shared" si="11"/>
        <v>0.10978026236157029</v>
      </c>
      <c r="AA40" s="29">
        <f t="shared" si="11"/>
        <v>0.11006974141731937</v>
      </c>
      <c r="AB40" s="29">
        <f t="shared" si="11"/>
        <v>0.11066423276850046</v>
      </c>
      <c r="AC40" s="29">
        <f t="shared" si="11"/>
        <v>0.1102014546915619</v>
      </c>
      <c r="AD40" s="29">
        <f t="shared" si="11"/>
        <v>0.11035617580212627</v>
      </c>
      <c r="AE40" s="29">
        <f t="shared" si="11"/>
        <v>0.11006811401568678</v>
      </c>
      <c r="AF40" s="29">
        <f t="shared" si="11"/>
        <v>0.11064336539203833</v>
      </c>
      <c r="AG40" s="29">
        <f t="shared" si="11"/>
        <v>0.11069252932685279</v>
      </c>
    </row>
    <row r="41" spans="1:33" x14ac:dyDescent="0.25">
      <c r="B41" t="s">
        <v>202</v>
      </c>
      <c r="C41" s="29">
        <f t="shared" si="4"/>
        <v>2.1035509929031318E-2</v>
      </c>
      <c r="D41" s="29">
        <f t="shared" si="4"/>
        <v>1.8460160318266104E-2</v>
      </c>
      <c r="E41" s="29">
        <f t="shared" si="4"/>
        <v>2.0501937719762536E-2</v>
      </c>
      <c r="F41" s="29">
        <f t="shared" si="4"/>
        <v>2.1214951482880339E-2</v>
      </c>
      <c r="G41" s="29">
        <f t="shared" si="4"/>
        <v>2.1320481911583273E-2</v>
      </c>
      <c r="H41" s="29">
        <f t="shared" si="4"/>
        <v>2.1415326889112254E-2</v>
      </c>
      <c r="I41" s="29">
        <f t="shared" si="4"/>
        <v>2.1382125497858007E-2</v>
      </c>
      <c r="J41" s="29">
        <f t="shared" si="4"/>
        <v>2.1569537429782848E-2</v>
      </c>
      <c r="K41" s="29">
        <f t="shared" si="4"/>
        <v>2.1865359292862797E-2</v>
      </c>
      <c r="L41" s="29">
        <f t="shared" si="4"/>
        <v>2.2089345347288156E-2</v>
      </c>
      <c r="M41" s="29">
        <f t="shared" si="4"/>
        <v>2.2353669748281312E-2</v>
      </c>
      <c r="N41" s="29">
        <f t="shared" si="4"/>
        <v>2.2980744413648994E-2</v>
      </c>
      <c r="O41" s="29">
        <f t="shared" si="4"/>
        <v>2.3063264910433763E-2</v>
      </c>
      <c r="P41" s="29">
        <f t="shared" si="4"/>
        <v>2.3318632815871879E-2</v>
      </c>
      <c r="Q41" s="29">
        <f t="shared" si="4"/>
        <v>2.3522925187744056E-2</v>
      </c>
      <c r="R41" s="29">
        <f t="shared" si="4"/>
        <v>2.3794721807174804E-2</v>
      </c>
      <c r="S41" s="29">
        <f t="shared" ref="S41:AG41" si="12">S21*S$9</f>
        <v>2.371712496180341E-2</v>
      </c>
      <c r="T41" s="29">
        <f t="shared" si="12"/>
        <v>2.3777037611249101E-2</v>
      </c>
      <c r="U41" s="29">
        <f t="shared" si="12"/>
        <v>2.3847209652428356E-2</v>
      </c>
      <c r="V41" s="29">
        <f t="shared" si="12"/>
        <v>2.394988787023301E-2</v>
      </c>
      <c r="W41" s="29">
        <f t="shared" si="12"/>
        <v>2.3945957912032554E-2</v>
      </c>
      <c r="X41" s="29">
        <f t="shared" si="12"/>
        <v>2.402754864814003E-2</v>
      </c>
      <c r="Y41" s="29">
        <f t="shared" si="12"/>
        <v>2.4068914602531112E-2</v>
      </c>
      <c r="Z41" s="29">
        <f t="shared" si="12"/>
        <v>2.4101984379496715E-2</v>
      </c>
      <c r="AA41" s="29">
        <f t="shared" si="12"/>
        <v>2.4126425719297014E-2</v>
      </c>
      <c r="AB41" s="29">
        <f t="shared" si="12"/>
        <v>2.4193093271221544E-2</v>
      </c>
      <c r="AC41" s="29">
        <f t="shared" si="12"/>
        <v>2.4297702255725688E-2</v>
      </c>
      <c r="AD41" s="29">
        <f t="shared" si="12"/>
        <v>2.4302652396622056E-2</v>
      </c>
      <c r="AE41" s="29">
        <f t="shared" si="12"/>
        <v>2.4334801916450124E-2</v>
      </c>
      <c r="AF41" s="29">
        <f t="shared" si="12"/>
        <v>2.4313874603999943E-2</v>
      </c>
      <c r="AG41" s="29">
        <f t="shared" si="12"/>
        <v>2.4407190598501733E-2</v>
      </c>
    </row>
    <row r="42" spans="1:33" x14ac:dyDescent="0.25">
      <c r="A42" s="59" t="s">
        <v>1417</v>
      </c>
      <c r="B42" t="s">
        <v>167</v>
      </c>
      <c r="C42" s="29">
        <f>C23*C$10</f>
        <v>2.5724910040040839E-2</v>
      </c>
      <c r="D42" s="29">
        <f t="shared" ref="D42:AG49" si="13">D23*D$10</f>
        <v>2.0422590797260828E-2</v>
      </c>
      <c r="E42" s="29">
        <f t="shared" si="13"/>
        <v>2.0891191868574445E-2</v>
      </c>
      <c r="F42" s="29">
        <f t="shared" si="13"/>
        <v>2.1745246388059265E-2</v>
      </c>
      <c r="G42" s="29">
        <f t="shared" si="13"/>
        <v>2.1863871733083781E-2</v>
      </c>
      <c r="H42" s="29">
        <f t="shared" si="13"/>
        <v>2.1988489724231036E-2</v>
      </c>
      <c r="I42" s="29">
        <f t="shared" si="13"/>
        <v>2.1906659087373256E-2</v>
      </c>
      <c r="J42" s="29">
        <f t="shared" si="13"/>
        <v>2.1629694185954059E-2</v>
      </c>
      <c r="K42" s="29">
        <f t="shared" si="13"/>
        <v>2.1620257698752449E-2</v>
      </c>
      <c r="L42" s="29">
        <f t="shared" si="13"/>
        <v>2.1474349926532136E-2</v>
      </c>
      <c r="M42" s="29">
        <f t="shared" si="13"/>
        <v>2.0904748863865383E-2</v>
      </c>
      <c r="N42" s="29">
        <f t="shared" si="13"/>
        <v>2.1321719882144392E-2</v>
      </c>
      <c r="O42" s="29">
        <f t="shared" si="13"/>
        <v>2.1057404788024533E-2</v>
      </c>
      <c r="P42" s="29">
        <f t="shared" si="13"/>
        <v>2.1024020397900495E-2</v>
      </c>
      <c r="Q42" s="29">
        <f t="shared" si="13"/>
        <v>2.0801605499238728E-2</v>
      </c>
      <c r="R42" s="29">
        <f t="shared" si="13"/>
        <v>2.1129761968416566E-2</v>
      </c>
      <c r="S42" s="29">
        <f t="shared" si="13"/>
        <v>2.1005007384794765E-2</v>
      </c>
      <c r="T42" s="29">
        <f t="shared" si="13"/>
        <v>2.0917581970118133E-2</v>
      </c>
      <c r="U42" s="29">
        <f t="shared" si="13"/>
        <v>2.0873582158662099E-2</v>
      </c>
      <c r="V42" s="29">
        <f t="shared" si="13"/>
        <v>2.0976825805473744E-2</v>
      </c>
      <c r="W42" s="29">
        <f t="shared" si="13"/>
        <v>2.0885490534912211E-2</v>
      </c>
      <c r="X42" s="29">
        <f t="shared" si="13"/>
        <v>2.0885421509669069E-2</v>
      </c>
      <c r="Y42" s="29">
        <f t="shared" si="13"/>
        <v>2.0936366795535583E-2</v>
      </c>
      <c r="Z42" s="29">
        <f t="shared" si="13"/>
        <v>2.0897587112312453E-2</v>
      </c>
      <c r="AA42" s="29">
        <f t="shared" si="13"/>
        <v>2.0860409367188078E-2</v>
      </c>
      <c r="AB42" s="29">
        <f t="shared" si="13"/>
        <v>2.0779980868531462E-2</v>
      </c>
      <c r="AC42" s="29">
        <f t="shared" si="13"/>
        <v>2.08769357001467E-2</v>
      </c>
      <c r="AD42" s="29">
        <f t="shared" si="13"/>
        <v>2.0853332471217085E-2</v>
      </c>
      <c r="AE42" s="29">
        <f t="shared" si="13"/>
        <v>2.0907717899384448E-2</v>
      </c>
      <c r="AF42" s="29">
        <f t="shared" si="13"/>
        <v>2.0809209789528167E-2</v>
      </c>
      <c r="AG42" s="29">
        <f t="shared" si="13"/>
        <v>2.0819600972996368E-2</v>
      </c>
    </row>
    <row r="43" spans="1:33" x14ac:dyDescent="0.25">
      <c r="B43" t="s">
        <v>174</v>
      </c>
      <c r="C43" s="29">
        <f t="shared" ref="C43:R49" si="14">C24*C$10</f>
        <v>0.11824679229811114</v>
      </c>
      <c r="D43" s="29">
        <f t="shared" si="14"/>
        <v>0.12814175627619698</v>
      </c>
      <c r="E43" s="29">
        <f t="shared" si="14"/>
        <v>0.12314000106211466</v>
      </c>
      <c r="F43" s="29">
        <f t="shared" si="14"/>
        <v>0.12433429950361051</v>
      </c>
      <c r="G43" s="29">
        <f t="shared" si="14"/>
        <v>0.12643823736329016</v>
      </c>
      <c r="H43" s="29">
        <f t="shared" si="14"/>
        <v>0.12787045520621024</v>
      </c>
      <c r="I43" s="29">
        <f t="shared" si="14"/>
        <v>0.12905775599595629</v>
      </c>
      <c r="J43" s="29">
        <f t="shared" si="14"/>
        <v>0.1296334149652395</v>
      </c>
      <c r="K43" s="29">
        <f t="shared" si="14"/>
        <v>0.12978008762956134</v>
      </c>
      <c r="L43" s="29">
        <f t="shared" si="14"/>
        <v>0.12991707447335846</v>
      </c>
      <c r="M43" s="29">
        <f t="shared" si="14"/>
        <v>0.12914883678345795</v>
      </c>
      <c r="N43" s="29">
        <f t="shared" si="14"/>
        <v>0.12906915441405686</v>
      </c>
      <c r="O43" s="29">
        <f t="shared" si="14"/>
        <v>0.12916341344381749</v>
      </c>
      <c r="P43" s="29">
        <f t="shared" si="14"/>
        <v>0.1291295354883096</v>
      </c>
      <c r="Q43" s="29">
        <f t="shared" si="14"/>
        <v>0.12894805612095137</v>
      </c>
      <c r="R43" s="29">
        <f t="shared" si="14"/>
        <v>0.12931874569924159</v>
      </c>
      <c r="S43" s="29">
        <f t="shared" si="13"/>
        <v>0.1299918156191836</v>
      </c>
      <c r="T43" s="29">
        <f t="shared" si="13"/>
        <v>0.13028009517263797</v>
      </c>
      <c r="U43" s="29">
        <f t="shared" si="13"/>
        <v>0.13041965991837473</v>
      </c>
      <c r="V43" s="29">
        <f t="shared" si="13"/>
        <v>0.13082487581192526</v>
      </c>
      <c r="W43" s="29">
        <f t="shared" si="13"/>
        <v>0.13113734608615127</v>
      </c>
      <c r="X43" s="29">
        <f t="shared" si="13"/>
        <v>0.13138614488348574</v>
      </c>
      <c r="Y43" s="29">
        <f t="shared" si="13"/>
        <v>0.13171273037762851</v>
      </c>
      <c r="Z43" s="29">
        <f t="shared" si="13"/>
        <v>0.13205231089848987</v>
      </c>
      <c r="AA43" s="29">
        <f t="shared" si="13"/>
        <v>0.13225825301665289</v>
      </c>
      <c r="AB43" s="29">
        <f t="shared" si="13"/>
        <v>0.13230123036246577</v>
      </c>
      <c r="AC43" s="29">
        <f t="shared" si="13"/>
        <v>0.13255128943608371</v>
      </c>
      <c r="AD43" s="29">
        <f t="shared" si="13"/>
        <v>0.13285463318273424</v>
      </c>
      <c r="AE43" s="29">
        <f t="shared" si="13"/>
        <v>0.13314654587516309</v>
      </c>
      <c r="AF43" s="29">
        <f t="shared" si="13"/>
        <v>0.13337563697315283</v>
      </c>
      <c r="AG43" s="29">
        <f t="shared" si="13"/>
        <v>0.13352453543456977</v>
      </c>
    </row>
    <row r="44" spans="1:33" x14ac:dyDescent="0.25">
      <c r="B44" t="s">
        <v>175</v>
      </c>
      <c r="C44" s="29">
        <f t="shared" si="14"/>
        <v>1.7932498478878973E-2</v>
      </c>
      <c r="D44" s="29">
        <f t="shared" si="13"/>
        <v>2.5508088258940641E-2</v>
      </c>
      <c r="E44" s="29">
        <f t="shared" si="13"/>
        <v>2.3946264553953215E-2</v>
      </c>
      <c r="F44" s="29">
        <f t="shared" si="13"/>
        <v>2.2739845328895471E-2</v>
      </c>
      <c r="G44" s="29">
        <f t="shared" si="13"/>
        <v>2.2977823229349478E-2</v>
      </c>
      <c r="H44" s="29">
        <f t="shared" si="13"/>
        <v>2.2713972616192846E-2</v>
      </c>
      <c r="I44" s="29">
        <f t="shared" si="13"/>
        <v>2.3486291818621604E-2</v>
      </c>
      <c r="J44" s="29">
        <f t="shared" si="13"/>
        <v>2.3851333088330314E-2</v>
      </c>
      <c r="K44" s="29">
        <f t="shared" si="13"/>
        <v>2.3724442112177287E-2</v>
      </c>
      <c r="L44" s="29">
        <f t="shared" si="13"/>
        <v>2.3758297241581634E-2</v>
      </c>
      <c r="M44" s="29">
        <f t="shared" si="13"/>
        <v>2.3997495655945746E-2</v>
      </c>
      <c r="N44" s="29">
        <f t="shared" si="13"/>
        <v>2.3228998410670876E-2</v>
      </c>
      <c r="O44" s="29">
        <f t="shared" si="13"/>
        <v>2.3462731870564243E-2</v>
      </c>
      <c r="P44" s="29">
        <f t="shared" si="13"/>
        <v>2.3380596428258682E-2</v>
      </c>
      <c r="Q44" s="29">
        <f t="shared" si="13"/>
        <v>2.3587603922964408E-2</v>
      </c>
      <c r="R44" s="29">
        <f t="shared" si="13"/>
        <v>2.3217922374304669E-2</v>
      </c>
      <c r="S44" s="29">
        <f t="shared" si="13"/>
        <v>2.3462440694450512E-2</v>
      </c>
      <c r="T44" s="29">
        <f t="shared" si="13"/>
        <v>2.3585170176099915E-2</v>
      </c>
      <c r="U44" s="29">
        <f t="shared" si="13"/>
        <v>2.3606670494961384E-2</v>
      </c>
      <c r="V44" s="29">
        <f t="shared" si="13"/>
        <v>2.352800860435492E-2</v>
      </c>
      <c r="W44" s="29">
        <f t="shared" si="13"/>
        <v>2.3680329258923515E-2</v>
      </c>
      <c r="X44" s="29">
        <f t="shared" si="13"/>
        <v>2.3683906584030291E-2</v>
      </c>
      <c r="Y44" s="29">
        <f t="shared" si="13"/>
        <v>2.3660044340357199E-2</v>
      </c>
      <c r="Z44" s="29">
        <f t="shared" si="13"/>
        <v>2.3754600217658937E-2</v>
      </c>
      <c r="AA44" s="29">
        <f t="shared" si="13"/>
        <v>2.3801295296983268E-2</v>
      </c>
      <c r="AB44" s="29">
        <f t="shared" si="13"/>
        <v>2.3857240646425009E-2</v>
      </c>
      <c r="AC44" s="29">
        <f t="shared" si="13"/>
        <v>2.3743667755170724E-2</v>
      </c>
      <c r="AD44" s="29">
        <f t="shared" si="13"/>
        <v>2.3817740447800738E-2</v>
      </c>
      <c r="AE44" s="29">
        <f t="shared" si="13"/>
        <v>2.3804996271094069E-2</v>
      </c>
      <c r="AF44" s="29">
        <f t="shared" si="13"/>
        <v>2.3954599078744237E-2</v>
      </c>
      <c r="AG44" s="29">
        <f t="shared" si="13"/>
        <v>2.394428982076138E-2</v>
      </c>
    </row>
    <row r="45" spans="1:33" x14ac:dyDescent="0.25">
      <c r="B45" t="s">
        <v>176</v>
      </c>
      <c r="C45" s="29">
        <f t="shared" si="14"/>
        <v>2.5214771900281454E-2</v>
      </c>
      <c r="D45" s="29">
        <f t="shared" si="13"/>
        <v>2.5896370045315115E-2</v>
      </c>
      <c r="E45" s="29">
        <f t="shared" si="13"/>
        <v>2.5058985228182454E-2</v>
      </c>
      <c r="F45" s="29">
        <f t="shared" si="13"/>
        <v>2.5079907417757411E-2</v>
      </c>
      <c r="G45" s="29">
        <f t="shared" si="13"/>
        <v>2.5217568715644324E-2</v>
      </c>
      <c r="H45" s="29">
        <f t="shared" si="13"/>
        <v>2.515764865737868E-2</v>
      </c>
      <c r="I45" s="29">
        <f t="shared" si="13"/>
        <v>2.5404186603685451E-2</v>
      </c>
      <c r="J45" s="29">
        <f t="shared" si="13"/>
        <v>2.5328464259993827E-2</v>
      </c>
      <c r="K45" s="29">
        <f t="shared" si="13"/>
        <v>2.5230854860625533E-2</v>
      </c>
      <c r="L45" s="29">
        <f t="shared" si="13"/>
        <v>2.5124483674679711E-2</v>
      </c>
      <c r="M45" s="29">
        <f t="shared" si="13"/>
        <v>2.4827468982067294E-2</v>
      </c>
      <c r="N45" s="29">
        <f t="shared" si="13"/>
        <v>2.4741476829987556E-2</v>
      </c>
      <c r="O45" s="29">
        <f t="shared" si="13"/>
        <v>2.464856432463618E-2</v>
      </c>
      <c r="P45" s="29">
        <f t="shared" si="13"/>
        <v>2.4555893188664291E-2</v>
      </c>
      <c r="Q45" s="29">
        <f t="shared" si="13"/>
        <v>2.4464419604070885E-2</v>
      </c>
      <c r="R45" s="29">
        <f t="shared" si="13"/>
        <v>2.4494011906058013E-2</v>
      </c>
      <c r="S45" s="29">
        <f t="shared" si="13"/>
        <v>2.4525071963143324E-2</v>
      </c>
      <c r="T45" s="29">
        <f t="shared" si="13"/>
        <v>2.4507797390559916E-2</v>
      </c>
      <c r="U45" s="29">
        <f t="shared" si="13"/>
        <v>2.4481714835731749E-2</v>
      </c>
      <c r="V45" s="29">
        <f t="shared" si="13"/>
        <v>2.4499796104316119E-2</v>
      </c>
      <c r="W45" s="29">
        <f t="shared" si="13"/>
        <v>2.44967925657576E-2</v>
      </c>
      <c r="X45" s="29">
        <f t="shared" si="13"/>
        <v>2.4491408337082014E-2</v>
      </c>
      <c r="Y45" s="29">
        <f t="shared" si="13"/>
        <v>2.4505679616994624E-2</v>
      </c>
      <c r="Z45" s="29">
        <f t="shared" si="13"/>
        <v>2.4511812008522083E-2</v>
      </c>
      <c r="AA45" s="29">
        <f t="shared" si="13"/>
        <v>2.4500159647680212E-2</v>
      </c>
      <c r="AB45" s="29">
        <f t="shared" si="13"/>
        <v>2.4461611471301926E-2</v>
      </c>
      <c r="AC45" s="29">
        <f t="shared" si="13"/>
        <v>2.4469503678327117E-2</v>
      </c>
      <c r="AD45" s="29">
        <f t="shared" si="13"/>
        <v>2.4479013304228078E-2</v>
      </c>
      <c r="AE45" s="29">
        <f t="shared" si="13"/>
        <v>2.4500279288886435E-2</v>
      </c>
      <c r="AF45" s="29">
        <f t="shared" si="13"/>
        <v>2.4494111482512924E-2</v>
      </c>
      <c r="AG45" s="29">
        <f t="shared" si="13"/>
        <v>2.4487645107317938E-2</v>
      </c>
    </row>
    <row r="46" spans="1:33" x14ac:dyDescent="0.25">
      <c r="B46" t="s">
        <v>177</v>
      </c>
      <c r="C46" s="29">
        <f t="shared" si="14"/>
        <v>3.0466396993235188E-2</v>
      </c>
      <c r="D46" s="29">
        <f t="shared" si="13"/>
        <v>2.7517124806924382E-2</v>
      </c>
      <c r="E46" s="29">
        <f t="shared" si="13"/>
        <v>2.7044683381198295E-2</v>
      </c>
      <c r="F46" s="29">
        <f t="shared" si="13"/>
        <v>2.7116654996237208E-2</v>
      </c>
      <c r="G46" s="29">
        <f t="shared" si="13"/>
        <v>2.7013097582964062E-2</v>
      </c>
      <c r="H46" s="29">
        <f t="shared" si="13"/>
        <v>2.7169099301135563E-2</v>
      </c>
      <c r="I46" s="29">
        <f t="shared" si="13"/>
        <v>2.6826050576361532E-2</v>
      </c>
      <c r="J46" s="29">
        <f t="shared" si="13"/>
        <v>2.655373702853283E-2</v>
      </c>
      <c r="K46" s="29">
        <f t="shared" si="13"/>
        <v>2.6369650554348045E-2</v>
      </c>
      <c r="L46" s="29">
        <f t="shared" si="13"/>
        <v>2.6143268077263276E-2</v>
      </c>
      <c r="M46" s="29">
        <f t="shared" si="13"/>
        <v>2.5654986237663643E-2</v>
      </c>
      <c r="N46" s="29">
        <f t="shared" si="13"/>
        <v>2.5627063324375102E-2</v>
      </c>
      <c r="O46" s="29">
        <f t="shared" si="13"/>
        <v>2.5397874388155783E-2</v>
      </c>
      <c r="P46" s="29">
        <f t="shared" si="13"/>
        <v>2.5244322667514751E-2</v>
      </c>
      <c r="Q46" s="29">
        <f t="shared" si="13"/>
        <v>2.4977476857083791E-2</v>
      </c>
      <c r="R46" s="29">
        <f t="shared" si="13"/>
        <v>2.5037724619894595E-2</v>
      </c>
      <c r="S46" s="29">
        <f t="shared" si="13"/>
        <v>2.4961063348970285E-2</v>
      </c>
      <c r="T46" s="29">
        <f t="shared" si="13"/>
        <v>2.48660040177432E-2</v>
      </c>
      <c r="U46" s="29">
        <f t="shared" si="13"/>
        <v>2.4774781111887623E-2</v>
      </c>
      <c r="V46" s="29">
        <f t="shared" si="13"/>
        <v>2.4771790089522228E-2</v>
      </c>
      <c r="W46" s="29">
        <f t="shared" si="13"/>
        <v>2.4693017828376341E-2</v>
      </c>
      <c r="X46" s="29">
        <f t="shared" si="13"/>
        <v>2.4639748624025338E-2</v>
      </c>
      <c r="Y46" s="29">
        <f t="shared" si="13"/>
        <v>2.4625409031436063E-2</v>
      </c>
      <c r="Z46" s="29">
        <f t="shared" si="13"/>
        <v>2.4570323828725142E-2</v>
      </c>
      <c r="AA46" s="29">
        <f t="shared" si="13"/>
        <v>2.4507838184879688E-2</v>
      </c>
      <c r="AB46" s="29">
        <f t="shared" si="13"/>
        <v>2.4419527395685838E-2</v>
      </c>
      <c r="AC46" s="29">
        <f t="shared" si="13"/>
        <v>2.4415619365466434E-2</v>
      </c>
      <c r="AD46" s="29">
        <f t="shared" si="13"/>
        <v>2.4375198724634027E-2</v>
      </c>
      <c r="AE46" s="29">
        <f t="shared" si="13"/>
        <v>2.4379894706395722E-2</v>
      </c>
      <c r="AF46" s="29">
        <f t="shared" si="13"/>
        <v>2.4308164569796793E-2</v>
      </c>
      <c r="AG46" s="29">
        <f t="shared" si="13"/>
        <v>2.4265987602812712E-2</v>
      </c>
    </row>
    <row r="47" spans="1:33" x14ac:dyDescent="0.25">
      <c r="B47" t="s">
        <v>178</v>
      </c>
      <c r="C47" s="29">
        <f t="shared" si="14"/>
        <v>2.9443200157133174E-2</v>
      </c>
      <c r="D47" s="29">
        <f t="shared" si="13"/>
        <v>2.9225721017057022E-2</v>
      </c>
      <c r="E47" s="29">
        <f t="shared" si="13"/>
        <v>2.8502754986052009E-2</v>
      </c>
      <c r="F47" s="29">
        <f t="shared" si="13"/>
        <v>2.8356666220172612E-2</v>
      </c>
      <c r="G47" s="29">
        <f t="shared" si="13"/>
        <v>2.8403137986589163E-2</v>
      </c>
      <c r="H47" s="29">
        <f t="shared" si="13"/>
        <v>2.8477928674293211E-2</v>
      </c>
      <c r="I47" s="29">
        <f t="shared" si="13"/>
        <v>2.8467416740289183E-2</v>
      </c>
      <c r="J47" s="29">
        <f t="shared" si="13"/>
        <v>2.8353863991513059E-2</v>
      </c>
      <c r="K47" s="29">
        <f t="shared" si="13"/>
        <v>2.8207050695720631E-2</v>
      </c>
      <c r="L47" s="29">
        <f t="shared" si="13"/>
        <v>2.8055353334092287E-2</v>
      </c>
      <c r="M47" s="29">
        <f t="shared" si="13"/>
        <v>2.7717051343862476E-2</v>
      </c>
      <c r="N47" s="29">
        <f t="shared" si="13"/>
        <v>2.7551491040270343E-2</v>
      </c>
      <c r="O47" s="29">
        <f t="shared" si="13"/>
        <v>2.7436837750890487E-2</v>
      </c>
      <c r="P47" s="29">
        <f t="shared" si="13"/>
        <v>2.7306788241321878E-2</v>
      </c>
      <c r="Q47" s="29">
        <f t="shared" si="13"/>
        <v>2.7132888284804903E-2</v>
      </c>
      <c r="R47" s="29">
        <f t="shared" si="13"/>
        <v>2.7116870442184714E-2</v>
      </c>
      <c r="S47" s="29">
        <f t="shared" si="13"/>
        <v>2.713586297532887E-2</v>
      </c>
      <c r="T47" s="29">
        <f t="shared" si="13"/>
        <v>2.7104252365611686E-2</v>
      </c>
      <c r="U47" s="29">
        <f t="shared" si="13"/>
        <v>2.7045708772477573E-2</v>
      </c>
      <c r="V47" s="29">
        <f t="shared" si="13"/>
        <v>2.7046409591200183E-2</v>
      </c>
      <c r="W47" s="29">
        <f t="shared" si="13"/>
        <v>2.703182596401834E-2</v>
      </c>
      <c r="X47" s="29">
        <f t="shared" si="13"/>
        <v>2.7001776736665754E-2</v>
      </c>
      <c r="Y47" s="29">
        <f t="shared" si="13"/>
        <v>2.6999803781911632E-2</v>
      </c>
      <c r="Z47" s="29">
        <f t="shared" si="13"/>
        <v>2.699146743764504E-2</v>
      </c>
      <c r="AA47" s="29">
        <f t="shared" si="13"/>
        <v>2.6962806249725631E-2</v>
      </c>
      <c r="AB47" s="29">
        <f t="shared" si="13"/>
        <v>2.6912763267070369E-2</v>
      </c>
      <c r="AC47" s="29">
        <f t="shared" si="13"/>
        <v>2.689765083370188E-2</v>
      </c>
      <c r="AD47" s="29">
        <f t="shared" si="13"/>
        <v>2.6893439388081666E-2</v>
      </c>
      <c r="AE47" s="29">
        <f t="shared" si="13"/>
        <v>2.6908194332771307E-2</v>
      </c>
      <c r="AF47" s="29">
        <f t="shared" si="13"/>
        <v>2.6892354167985244E-2</v>
      </c>
      <c r="AG47" s="29">
        <f t="shared" si="13"/>
        <v>2.6863786475734997E-2</v>
      </c>
    </row>
    <row r="48" spans="1:33" x14ac:dyDescent="0.25">
      <c r="B48" t="s">
        <v>201</v>
      </c>
      <c r="C48" s="29">
        <f t="shared" si="14"/>
        <v>0.14134497940897447</v>
      </c>
      <c r="D48" s="29">
        <f t="shared" si="13"/>
        <v>0.13695858574153205</v>
      </c>
      <c r="E48" s="29">
        <f t="shared" si="13"/>
        <v>0.13584592980720997</v>
      </c>
      <c r="F48" s="29">
        <f t="shared" si="13"/>
        <v>0.1376199554938029</v>
      </c>
      <c r="G48" s="29">
        <f t="shared" si="13"/>
        <v>0.13898324213671684</v>
      </c>
      <c r="H48" s="29">
        <f t="shared" si="13"/>
        <v>0.14028161834400368</v>
      </c>
      <c r="I48" s="29">
        <f t="shared" si="13"/>
        <v>0.14079890376699467</v>
      </c>
      <c r="J48" s="29">
        <f t="shared" si="13"/>
        <v>0.14074803173234365</v>
      </c>
      <c r="K48" s="29">
        <f t="shared" si="13"/>
        <v>0.14076321860207916</v>
      </c>
      <c r="L48" s="29">
        <f t="shared" si="13"/>
        <v>0.14052418973668715</v>
      </c>
      <c r="M48" s="29">
        <f t="shared" si="13"/>
        <v>0.1388688066758843</v>
      </c>
      <c r="N48" s="29">
        <f t="shared" si="13"/>
        <v>0.13918526949636112</v>
      </c>
      <c r="O48" s="29">
        <f t="shared" si="13"/>
        <v>0.13876942134333242</v>
      </c>
      <c r="P48" s="29">
        <f t="shared" si="13"/>
        <v>0.13856926198530728</v>
      </c>
      <c r="Q48" s="29">
        <f t="shared" si="13"/>
        <v>0.13786609126207816</v>
      </c>
      <c r="R48" s="29">
        <f t="shared" si="13"/>
        <v>0.13855914645107303</v>
      </c>
      <c r="S48" s="29">
        <f t="shared" si="13"/>
        <v>0.13881429267124129</v>
      </c>
      <c r="T48" s="29">
        <f t="shared" si="13"/>
        <v>0.138854852704203</v>
      </c>
      <c r="U48" s="29">
        <f t="shared" si="13"/>
        <v>0.13890008003559925</v>
      </c>
      <c r="V48" s="29">
        <f t="shared" si="13"/>
        <v>0.139306675043641</v>
      </c>
      <c r="W48" s="29">
        <f t="shared" si="13"/>
        <v>0.13939028206169221</v>
      </c>
      <c r="X48" s="29">
        <f t="shared" si="13"/>
        <v>0.13953394939535232</v>
      </c>
      <c r="Y48" s="29">
        <f t="shared" si="13"/>
        <v>0.13984744303250637</v>
      </c>
      <c r="Z48" s="29">
        <f t="shared" si="13"/>
        <v>0.139981153790594</v>
      </c>
      <c r="AA48" s="29">
        <f t="shared" si="13"/>
        <v>0.14004385078672416</v>
      </c>
      <c r="AB48" s="29">
        <f t="shared" si="13"/>
        <v>0.13994524567575065</v>
      </c>
      <c r="AC48" s="29">
        <f t="shared" si="13"/>
        <v>0.1402273356099096</v>
      </c>
      <c r="AD48" s="29">
        <f t="shared" si="13"/>
        <v>0.14037851431437795</v>
      </c>
      <c r="AE48" s="29">
        <f t="shared" si="13"/>
        <v>0.14070656734237202</v>
      </c>
      <c r="AF48" s="29">
        <f t="shared" si="13"/>
        <v>0.14069837155731588</v>
      </c>
      <c r="AG48" s="29">
        <f t="shared" si="13"/>
        <v>0.14076910489215921</v>
      </c>
    </row>
    <row r="49" spans="1:35" x14ac:dyDescent="0.25">
      <c r="B49" t="s">
        <v>202</v>
      </c>
      <c r="C49" s="29">
        <f t="shared" si="14"/>
        <v>0.22262157626070736</v>
      </c>
      <c r="D49" s="29">
        <f t="shared" si="13"/>
        <v>0.22676637234921296</v>
      </c>
      <c r="E49" s="29">
        <f t="shared" si="13"/>
        <v>0.22164061748886429</v>
      </c>
      <c r="F49" s="29">
        <f t="shared" si="13"/>
        <v>0.22269702045751344</v>
      </c>
      <c r="G49" s="29">
        <f t="shared" si="13"/>
        <v>0.22461735475926203</v>
      </c>
      <c r="H49" s="29">
        <f t="shared" si="13"/>
        <v>0.22640084996859883</v>
      </c>
      <c r="I49" s="29">
        <f t="shared" si="13"/>
        <v>0.22749677676902919</v>
      </c>
      <c r="J49" s="29">
        <f t="shared" si="13"/>
        <v>0.22742129800786628</v>
      </c>
      <c r="K49" s="29">
        <f t="shared" si="13"/>
        <v>0.2271518748835408</v>
      </c>
      <c r="L49" s="29">
        <f t="shared" si="13"/>
        <v>0.2267624443433926</v>
      </c>
      <c r="M49" s="29">
        <f t="shared" si="13"/>
        <v>0.22443751586103916</v>
      </c>
      <c r="N49" s="29">
        <f t="shared" si="13"/>
        <v>0.22394135401589602</v>
      </c>
      <c r="O49" s="29">
        <f t="shared" si="13"/>
        <v>0.22355337742892026</v>
      </c>
      <c r="P49" s="29">
        <f t="shared" si="13"/>
        <v>0.2231243924952383</v>
      </c>
      <c r="Q49" s="29">
        <f t="shared" si="13"/>
        <v>0.22222727790673602</v>
      </c>
      <c r="R49" s="29">
        <f t="shared" si="13"/>
        <v>0.22269865222291377</v>
      </c>
      <c r="S49" s="29">
        <f t="shared" si="13"/>
        <v>0.22333906332445674</v>
      </c>
      <c r="T49" s="29">
        <f t="shared" si="13"/>
        <v>0.22352513266481436</v>
      </c>
      <c r="U49" s="29">
        <f t="shared" si="13"/>
        <v>0.22355919324237047</v>
      </c>
      <c r="V49" s="29">
        <f t="shared" si="13"/>
        <v>0.22402694681216564</v>
      </c>
      <c r="W49" s="29">
        <f t="shared" si="13"/>
        <v>0.22429357658328489</v>
      </c>
      <c r="X49" s="29">
        <f t="shared" si="13"/>
        <v>0.22448560440887044</v>
      </c>
      <c r="Y49" s="29">
        <f t="shared" si="13"/>
        <v>0.22487458890976711</v>
      </c>
      <c r="Z49" s="29">
        <f t="shared" si="13"/>
        <v>0.22517091595517164</v>
      </c>
      <c r="AA49" s="29">
        <f t="shared" si="13"/>
        <v>0.22530498626949938</v>
      </c>
      <c r="AB49" s="29">
        <f t="shared" si="13"/>
        <v>0.22520653865008064</v>
      </c>
      <c r="AC49" s="29">
        <f t="shared" si="13"/>
        <v>0.22546706004047362</v>
      </c>
      <c r="AD49" s="29">
        <f t="shared" si="13"/>
        <v>0.22576686082833719</v>
      </c>
      <c r="AE49" s="29">
        <f t="shared" si="13"/>
        <v>0.22618479620674745</v>
      </c>
      <c r="AF49" s="29">
        <f t="shared" si="13"/>
        <v>0.22634649185015474</v>
      </c>
      <c r="AG49" s="29">
        <f t="shared" si="13"/>
        <v>0.22642299799951388</v>
      </c>
    </row>
    <row r="50" spans="1:35" x14ac:dyDescent="0.25">
      <c r="C50" s="52"/>
    </row>
    <row r="51" spans="1:35" s="57" customFormat="1" x14ac:dyDescent="0.25">
      <c r="A51" s="56"/>
      <c r="B51" s="56" t="s">
        <v>1411</v>
      </c>
    </row>
    <row r="52" spans="1:35" x14ac:dyDescent="0.25">
      <c r="A52" s="59" t="s">
        <v>1406</v>
      </c>
    </row>
    <row r="53" spans="1:35" x14ac:dyDescent="0.25">
      <c r="B53" t="s">
        <v>371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8" t="s">
        <v>373</v>
      </c>
      <c r="C54" s="29">
        <f>SUM(C14:C15)*C$9</f>
        <v>1.6121222711343745E-2</v>
      </c>
      <c r="D54" s="29">
        <f t="shared" ref="D54:F54" si="15">SUM(D14:D15)*D$9</f>
        <v>2.1405562809349504E-2</v>
      </c>
      <c r="E54" s="29">
        <f t="shared" si="15"/>
        <v>2.0535059335980106E-2</v>
      </c>
      <c r="F54" s="29">
        <f t="shared" si="15"/>
        <v>1.9405254186165729E-2</v>
      </c>
      <c r="G54" s="29">
        <f t="shared" ref="G54:AG54" si="16">SUM(G14:G15)*G$9</f>
        <v>1.9115256081548758E-2</v>
      </c>
      <c r="H54" s="29">
        <f t="shared" si="16"/>
        <v>1.8953260308495101E-2</v>
      </c>
      <c r="I54" s="29">
        <f t="shared" si="16"/>
        <v>1.8813528357896608E-2</v>
      </c>
      <c r="J54" s="29">
        <f t="shared" si="16"/>
        <v>1.8870291997648114E-2</v>
      </c>
      <c r="K54" s="29">
        <f t="shared" si="16"/>
        <v>1.8824484332811139E-2</v>
      </c>
      <c r="L54" s="29">
        <f t="shared" si="16"/>
        <v>1.8897829581592637E-2</v>
      </c>
      <c r="M54" s="29">
        <f t="shared" si="16"/>
        <v>1.9571748323838099E-2</v>
      </c>
      <c r="N54" s="29">
        <f t="shared" si="16"/>
        <v>1.9043307454180022E-2</v>
      </c>
      <c r="O54" s="29">
        <f t="shared" si="16"/>
        <v>1.9275586681589331E-2</v>
      </c>
      <c r="P54" s="29">
        <f t="shared" si="16"/>
        <v>1.9259567279731035E-2</v>
      </c>
      <c r="Q54" s="29">
        <f t="shared" si="16"/>
        <v>1.9474761878669464E-2</v>
      </c>
      <c r="R54" s="29">
        <f t="shared" si="16"/>
        <v>1.9072391367102592E-2</v>
      </c>
      <c r="S54" s="29">
        <f t="shared" si="16"/>
        <v>1.9117300557008804E-2</v>
      </c>
      <c r="T54" s="29">
        <f t="shared" si="16"/>
        <v>1.9156663434095025E-2</v>
      </c>
      <c r="U54" s="29">
        <f t="shared" si="16"/>
        <v>1.9147477885736446E-2</v>
      </c>
      <c r="V54" s="29">
        <f t="shared" si="16"/>
        <v>1.8985034859993533E-2</v>
      </c>
      <c r="W54" s="29">
        <f t="shared" si="16"/>
        <v>1.9022692939037314E-2</v>
      </c>
      <c r="X54" s="29">
        <f t="shared" si="16"/>
        <v>1.8974994338520689E-2</v>
      </c>
      <c r="Y54" s="29">
        <f t="shared" si="16"/>
        <v>1.8867439225409205E-2</v>
      </c>
      <c r="Z54" s="29">
        <f t="shared" si="16"/>
        <v>1.8863541357615983E-2</v>
      </c>
      <c r="AA54" s="29">
        <f t="shared" si="16"/>
        <v>1.8859034672995413E-2</v>
      </c>
      <c r="AB54" s="29">
        <f t="shared" si="16"/>
        <v>1.8907044995260115E-2</v>
      </c>
      <c r="AC54" s="29">
        <f t="shared" si="16"/>
        <v>1.8769807264768578E-2</v>
      </c>
      <c r="AD54" s="29">
        <f t="shared" si="16"/>
        <v>1.8752198106565972E-2</v>
      </c>
      <c r="AE54" s="29">
        <f t="shared" si="16"/>
        <v>1.8646500659416049E-2</v>
      </c>
      <c r="AF54" s="29">
        <f t="shared" si="16"/>
        <v>1.8706383808835395E-2</v>
      </c>
      <c r="AG54" s="29">
        <f t="shared" si="16"/>
        <v>1.8659639664054876E-2</v>
      </c>
      <c r="AH54" s="29"/>
      <c r="AI54" s="29"/>
    </row>
    <row r="55" spans="1:35" x14ac:dyDescent="0.25">
      <c r="B55" t="s">
        <v>375</v>
      </c>
      <c r="C55" s="29">
        <f t="shared" ref="C55:C60" si="17">C16*C$9</f>
        <v>4.9231514723188652E-2</v>
      </c>
      <c r="D55" s="29">
        <f t="shared" ref="D55:F55" si="18">D16*D$9</f>
        <v>5.9779727993885923E-2</v>
      </c>
      <c r="E55" s="29">
        <f t="shared" si="18"/>
        <v>5.9300231814462867E-2</v>
      </c>
      <c r="F55" s="29">
        <f t="shared" si="18"/>
        <v>5.6384145433249468E-2</v>
      </c>
      <c r="G55" s="29">
        <f t="shared" ref="G55:AG55" si="19">G16*G$9</f>
        <v>5.5158870851321547E-2</v>
      </c>
      <c r="H55" s="29">
        <f t="shared" si="19"/>
        <v>5.4266676923976812E-2</v>
      </c>
      <c r="I55" s="29">
        <f t="shared" si="19"/>
        <v>5.3969873645453491E-2</v>
      </c>
      <c r="J55" s="29">
        <f t="shared" si="19"/>
        <v>5.4160830252349773E-2</v>
      </c>
      <c r="K55" s="29">
        <f t="shared" si="19"/>
        <v>5.3925569149977093E-2</v>
      </c>
      <c r="L55" s="29">
        <f t="shared" si="19"/>
        <v>5.4058247164468484E-2</v>
      </c>
      <c r="M55" s="29">
        <f t="shared" si="19"/>
        <v>5.5737138196120709E-2</v>
      </c>
      <c r="N55" s="29">
        <f t="shared" si="19"/>
        <v>5.4441043936682157E-2</v>
      </c>
      <c r="O55" s="29">
        <f t="shared" si="19"/>
        <v>5.4946650749391986E-2</v>
      </c>
      <c r="P55" s="29">
        <f t="shared" si="19"/>
        <v>5.4878685914749897E-2</v>
      </c>
      <c r="Q55" s="29">
        <f t="shared" si="19"/>
        <v>5.5389156665411908E-2</v>
      </c>
      <c r="R55" s="29">
        <f t="shared" si="19"/>
        <v>5.438256083709446E-2</v>
      </c>
      <c r="S55" s="29">
        <f t="shared" si="19"/>
        <v>5.4375099695470372E-2</v>
      </c>
      <c r="T55" s="29">
        <f t="shared" si="19"/>
        <v>5.4388264958355512E-2</v>
      </c>
      <c r="U55" s="29">
        <f t="shared" si="19"/>
        <v>5.4343530638309989E-2</v>
      </c>
      <c r="V55" s="29">
        <f t="shared" si="19"/>
        <v>5.3885413094520405E-2</v>
      </c>
      <c r="W55" s="29">
        <f t="shared" si="19"/>
        <v>5.3917492134765356E-2</v>
      </c>
      <c r="X55" s="29">
        <f t="shared" si="19"/>
        <v>5.3751887895970116E-2</v>
      </c>
      <c r="Y55" s="29">
        <f t="shared" si="19"/>
        <v>5.344845554429032E-2</v>
      </c>
      <c r="Z55" s="29">
        <f t="shared" si="19"/>
        <v>5.3369524344398706E-2</v>
      </c>
      <c r="AA55" s="29">
        <f t="shared" si="19"/>
        <v>5.3314370613362597E-2</v>
      </c>
      <c r="AB55" s="29">
        <f t="shared" si="19"/>
        <v>5.3405464317018786E-2</v>
      </c>
      <c r="AC55" s="29">
        <f t="shared" si="19"/>
        <v>5.3037935929880167E-2</v>
      </c>
      <c r="AD55" s="29">
        <f t="shared" si="19"/>
        <v>5.2937621203491547E-2</v>
      </c>
      <c r="AE55" s="29">
        <f t="shared" si="19"/>
        <v>5.2648684112079777E-2</v>
      </c>
      <c r="AF55" s="29">
        <f t="shared" si="19"/>
        <v>5.2742157314736013E-2</v>
      </c>
      <c r="AG55" s="29">
        <f t="shared" si="19"/>
        <v>5.2612220623821669E-2</v>
      </c>
      <c r="AH55" s="29"/>
      <c r="AI55" s="29"/>
    </row>
    <row r="56" spans="1:35" x14ac:dyDescent="0.25">
      <c r="B56" t="s">
        <v>377</v>
      </c>
      <c r="C56" s="29">
        <f t="shared" si="17"/>
        <v>0.15778514063469481</v>
      </c>
      <c r="D56" s="29">
        <f t="shared" ref="D56:F60" si="20">D17*D$9</f>
        <v>0.12936239942976352</v>
      </c>
      <c r="E56" s="29">
        <f t="shared" si="20"/>
        <v>0.13655394352008893</v>
      </c>
      <c r="F56" s="29">
        <f t="shared" si="20"/>
        <v>0.13905731966618151</v>
      </c>
      <c r="G56" s="29">
        <f t="shared" ref="G56:AG56" si="21">G17*G$9</f>
        <v>0.13619597177321552</v>
      </c>
      <c r="H56" s="29">
        <f t="shared" si="21"/>
        <v>0.13399412723502954</v>
      </c>
      <c r="I56" s="29">
        <f t="shared" si="21"/>
        <v>0.13195044022474225</v>
      </c>
      <c r="J56" s="29">
        <f t="shared" si="21"/>
        <v>0.13046840589175615</v>
      </c>
      <c r="K56" s="29">
        <f t="shared" si="21"/>
        <v>0.13065065906327022</v>
      </c>
      <c r="L56" s="29">
        <f t="shared" si="21"/>
        <v>0.13043451617977156</v>
      </c>
      <c r="M56" s="29">
        <f t="shared" si="21"/>
        <v>0.13039465444345652</v>
      </c>
      <c r="N56" s="29">
        <f t="shared" si="21"/>
        <v>0.13313379027360842</v>
      </c>
      <c r="O56" s="29">
        <f t="shared" si="21"/>
        <v>0.1322953553390962</v>
      </c>
      <c r="P56" s="29">
        <f t="shared" si="21"/>
        <v>0.13268900220480281</v>
      </c>
      <c r="Q56" s="29">
        <f t="shared" si="21"/>
        <v>0.1325716320265394</v>
      </c>
      <c r="R56" s="29">
        <f t="shared" si="21"/>
        <v>0.13326623712238864</v>
      </c>
      <c r="S56" s="29">
        <f t="shared" si="21"/>
        <v>0.13179809640265358</v>
      </c>
      <c r="T56" s="29">
        <f t="shared" si="21"/>
        <v>0.13109828343906127</v>
      </c>
      <c r="U56" s="29">
        <f t="shared" si="21"/>
        <v>0.13084241308099367</v>
      </c>
      <c r="V56" s="29">
        <f t="shared" si="21"/>
        <v>0.13060515354334698</v>
      </c>
      <c r="W56" s="29">
        <f t="shared" si="21"/>
        <v>0.12979109431953176</v>
      </c>
      <c r="X56" s="29">
        <f t="shared" si="21"/>
        <v>0.12949490326651056</v>
      </c>
      <c r="Y56" s="29">
        <f t="shared" si="21"/>
        <v>0.12918335843637119</v>
      </c>
      <c r="Z56" s="29">
        <f t="shared" si="21"/>
        <v>0.12854038509306487</v>
      </c>
      <c r="AA56" s="29">
        <f t="shared" si="21"/>
        <v>0.1281927231633779</v>
      </c>
      <c r="AB56" s="29">
        <f t="shared" si="21"/>
        <v>0.12793354746551924</v>
      </c>
      <c r="AC56" s="29">
        <f t="shared" si="21"/>
        <v>0.12798330691383653</v>
      </c>
      <c r="AD56" s="29">
        <f t="shared" si="21"/>
        <v>0.12745073316973565</v>
      </c>
      <c r="AE56" s="29">
        <f t="shared" si="21"/>
        <v>0.1270946087529731</v>
      </c>
      <c r="AF56" s="29">
        <f t="shared" si="21"/>
        <v>0.12643350140442655</v>
      </c>
      <c r="AG56" s="29">
        <f t="shared" si="21"/>
        <v>0.12629452950202061</v>
      </c>
      <c r="AH56" s="29"/>
      <c r="AI56" s="29"/>
    </row>
    <row r="57" spans="1:35" x14ac:dyDescent="0.25">
      <c r="B57" t="s">
        <v>379</v>
      </c>
      <c r="C57" s="29">
        <f t="shared" si="17"/>
        <v>6.5273112021776061E-2</v>
      </c>
      <c r="D57" s="29">
        <f t="shared" si="20"/>
        <v>4.4232737663585577E-2</v>
      </c>
      <c r="E57" s="29">
        <f t="shared" si="20"/>
        <v>4.9225426384224988E-2</v>
      </c>
      <c r="F57" s="29">
        <f t="shared" si="20"/>
        <v>5.0553490558958157E-2</v>
      </c>
      <c r="G57" s="29">
        <f t="shared" ref="G57:AG57" si="22">G18*G$9</f>
        <v>4.9194416136070326E-2</v>
      </c>
      <c r="H57" s="29">
        <f t="shared" si="22"/>
        <v>4.8331011165363411E-2</v>
      </c>
      <c r="I57" s="29">
        <f t="shared" si="22"/>
        <v>4.7089771456298231E-2</v>
      </c>
      <c r="J57" s="29">
        <f t="shared" si="22"/>
        <v>4.6162081862182965E-2</v>
      </c>
      <c r="K57" s="29">
        <f t="shared" si="22"/>
        <v>4.6175138190379453E-2</v>
      </c>
      <c r="L57" s="29">
        <f t="shared" si="22"/>
        <v>4.5863928878532252E-2</v>
      </c>
      <c r="M57" s="29">
        <f t="shared" si="22"/>
        <v>4.5281079097794871E-2</v>
      </c>
      <c r="N57" s="29">
        <f t="shared" si="22"/>
        <v>4.6704685953821351E-2</v>
      </c>
      <c r="O57" s="29">
        <f t="shared" si="22"/>
        <v>4.6067277776669975E-2</v>
      </c>
      <c r="P57" s="29">
        <f t="shared" si="22"/>
        <v>4.6149822976080078E-2</v>
      </c>
      <c r="Q57" s="29">
        <f t="shared" si="22"/>
        <v>4.5884395797171601E-2</v>
      </c>
      <c r="R57" s="29">
        <f t="shared" si="22"/>
        <v>4.6391957625208438E-2</v>
      </c>
      <c r="S57" s="29">
        <f t="shared" si="22"/>
        <v>4.5620323948269717E-2</v>
      </c>
      <c r="T57" s="29">
        <f t="shared" si="22"/>
        <v>4.5204782778232595E-2</v>
      </c>
      <c r="U57" s="29">
        <f t="shared" si="22"/>
        <v>4.5011112305076748E-2</v>
      </c>
      <c r="V57" s="29">
        <f t="shared" si="22"/>
        <v>4.4959696907669787E-2</v>
      </c>
      <c r="W57" s="29">
        <f t="shared" si="22"/>
        <v>4.4516029693643544E-2</v>
      </c>
      <c r="X57" s="29">
        <f t="shared" si="22"/>
        <v>4.4356077608455384E-2</v>
      </c>
      <c r="Y57" s="29">
        <f t="shared" si="22"/>
        <v>4.4227230202277888E-2</v>
      </c>
      <c r="Z57" s="29">
        <f t="shared" si="22"/>
        <v>4.3898803570127633E-2</v>
      </c>
      <c r="AA57" s="29">
        <f t="shared" si="22"/>
        <v>4.3689159134660524E-2</v>
      </c>
      <c r="AB57" s="29">
        <f t="shared" si="22"/>
        <v>4.3504703637814265E-2</v>
      </c>
      <c r="AC57" s="29">
        <f t="shared" si="22"/>
        <v>4.3557446626066816E-2</v>
      </c>
      <c r="AD57" s="29">
        <f t="shared" si="22"/>
        <v>4.3289033574419482E-2</v>
      </c>
      <c r="AE57" s="29">
        <f t="shared" si="22"/>
        <v>4.3184458360536908E-2</v>
      </c>
      <c r="AF57" s="29">
        <f t="shared" si="22"/>
        <v>4.2808530448778373E-2</v>
      </c>
      <c r="AG57" s="29">
        <f t="shared" si="22"/>
        <v>4.276657706230743E-2</v>
      </c>
      <c r="AH57" s="29"/>
      <c r="AI57" s="29"/>
    </row>
    <row r="58" spans="1:35" x14ac:dyDescent="0.25">
      <c r="B58" t="s">
        <v>381</v>
      </c>
      <c r="C58" s="29">
        <f t="shared" si="17"/>
        <v>3.8993384260102046E-3</v>
      </c>
      <c r="D58" s="29">
        <f t="shared" si="20"/>
        <v>3.4119804992953106E-3</v>
      </c>
      <c r="E58" s="29">
        <f t="shared" si="20"/>
        <v>3.6484476602492879E-3</v>
      </c>
      <c r="F58" s="29">
        <f t="shared" si="20"/>
        <v>3.6512673355590976E-3</v>
      </c>
      <c r="G58" s="29">
        <f t="shared" ref="G58:AG58" si="23">G19*G$9</f>
        <v>3.5943652314136569E-3</v>
      </c>
      <c r="H58" s="29">
        <f t="shared" si="23"/>
        <v>3.5688500736947549E-3</v>
      </c>
      <c r="I58" s="29">
        <f t="shared" si="23"/>
        <v>3.5246199061481987E-3</v>
      </c>
      <c r="J58" s="29">
        <f t="shared" si="23"/>
        <v>3.4947930091642231E-3</v>
      </c>
      <c r="K58" s="29">
        <f t="shared" si="23"/>
        <v>3.5013970133997902E-3</v>
      </c>
      <c r="L58" s="29">
        <f t="shared" si="23"/>
        <v>3.5057502187312065E-3</v>
      </c>
      <c r="M58" s="29">
        <f t="shared" si="23"/>
        <v>3.5455107481183333E-3</v>
      </c>
      <c r="N58" s="29">
        <f t="shared" si="23"/>
        <v>3.5837236638875448E-3</v>
      </c>
      <c r="O58" s="29">
        <f t="shared" si="23"/>
        <v>3.5830518932993129E-3</v>
      </c>
      <c r="P58" s="29">
        <f t="shared" si="23"/>
        <v>3.5947083519692925E-3</v>
      </c>
      <c r="Q58" s="29">
        <f t="shared" si="23"/>
        <v>3.6043182699089277E-3</v>
      </c>
      <c r="R58" s="29">
        <f t="shared" si="23"/>
        <v>3.6038971474126181E-3</v>
      </c>
      <c r="S58" s="29">
        <f t="shared" si="23"/>
        <v>3.5791620513278949E-3</v>
      </c>
      <c r="T58" s="29">
        <f t="shared" si="23"/>
        <v>3.5686153230703199E-3</v>
      </c>
      <c r="U58" s="29">
        <f t="shared" si="23"/>
        <v>3.5641976351569729E-3</v>
      </c>
      <c r="V58" s="29">
        <f t="shared" si="23"/>
        <v>3.5553308132618747E-3</v>
      </c>
      <c r="W58" s="29">
        <f t="shared" si="23"/>
        <v>3.5427311884931958E-3</v>
      </c>
      <c r="X58" s="29">
        <f t="shared" si="23"/>
        <v>3.5362187046744614E-3</v>
      </c>
      <c r="Y58" s="29">
        <f t="shared" si="23"/>
        <v>3.5267196133447541E-3</v>
      </c>
      <c r="Z58" s="29">
        <f t="shared" si="23"/>
        <v>3.515381272698858E-3</v>
      </c>
      <c r="AA58" s="29">
        <f t="shared" si="23"/>
        <v>3.5088657173292671E-3</v>
      </c>
      <c r="AB58" s="29">
        <f t="shared" si="23"/>
        <v>3.5078941493271905E-3</v>
      </c>
      <c r="AC58" s="29">
        <f t="shared" si="23"/>
        <v>3.503450342223892E-3</v>
      </c>
      <c r="AD58" s="29">
        <f t="shared" si="23"/>
        <v>3.4927769693745537E-3</v>
      </c>
      <c r="AE58" s="29">
        <f t="shared" si="23"/>
        <v>3.4838192767537887E-3</v>
      </c>
      <c r="AF58" s="29">
        <f t="shared" si="23"/>
        <v>3.4737004148332699E-3</v>
      </c>
      <c r="AG58" s="29">
        <f t="shared" si="23"/>
        <v>3.4690208154074267E-3</v>
      </c>
      <c r="AH58" s="29"/>
      <c r="AI58" s="29"/>
    </row>
    <row r="59" spans="1:35" x14ac:dyDescent="0.25">
      <c r="B59" t="s">
        <v>201</v>
      </c>
      <c r="C59" s="29">
        <f t="shared" si="17"/>
        <v>7.5659021555906703E-2</v>
      </c>
      <c r="D59" s="29">
        <f t="shared" si="20"/>
        <v>0.10291064316188628</v>
      </c>
      <c r="E59" s="29">
        <f t="shared" si="20"/>
        <v>0.10416472155646631</v>
      </c>
      <c r="F59" s="29">
        <f t="shared" si="20"/>
        <v>0.10004383040302658</v>
      </c>
      <c r="G59" s="29">
        <f t="shared" ref="G59:AG59" si="24">G20*G$9</f>
        <v>9.9906501421951011E-2</v>
      </c>
      <c r="H59" s="29">
        <f t="shared" si="24"/>
        <v>9.9410609076737516E-2</v>
      </c>
      <c r="I59" s="29">
        <f t="shared" si="24"/>
        <v>9.9825558381088114E-2</v>
      </c>
      <c r="J59" s="29">
        <f t="shared" si="24"/>
        <v>0.1017542140653688</v>
      </c>
      <c r="K59" s="29">
        <f t="shared" si="24"/>
        <v>0.10220993266556801</v>
      </c>
      <c r="L59" s="29">
        <f t="shared" si="24"/>
        <v>0.103390684724567</v>
      </c>
      <c r="M59" s="29">
        <f t="shared" si="24"/>
        <v>0.10755976910564806</v>
      </c>
      <c r="N59" s="29">
        <f t="shared" si="24"/>
        <v>0.10544641330342121</v>
      </c>
      <c r="O59" s="29">
        <f t="shared" si="24"/>
        <v>0.10727928142263406</v>
      </c>
      <c r="P59" s="29">
        <f t="shared" si="24"/>
        <v>0.10777486674483341</v>
      </c>
      <c r="Q59" s="29">
        <f t="shared" si="24"/>
        <v>0.1095472330189541</v>
      </c>
      <c r="R59" s="29">
        <f t="shared" si="24"/>
        <v>0.10791551493768073</v>
      </c>
      <c r="S59" s="29">
        <f t="shared" si="24"/>
        <v>0.10855846043152433</v>
      </c>
      <c r="T59" s="29">
        <f t="shared" si="24"/>
        <v>0.10916574053977628</v>
      </c>
      <c r="U59" s="29">
        <f t="shared" si="24"/>
        <v>0.10958257869128535</v>
      </c>
      <c r="V59" s="29">
        <f t="shared" si="24"/>
        <v>0.10907815675617624</v>
      </c>
      <c r="W59" s="29">
        <f t="shared" si="24"/>
        <v>0.1096554923737397</v>
      </c>
      <c r="X59" s="29">
        <f t="shared" si="24"/>
        <v>0.10975061593099826</v>
      </c>
      <c r="Y59" s="29">
        <f t="shared" si="24"/>
        <v>0.10951583741384203</v>
      </c>
      <c r="Z59" s="29">
        <f t="shared" si="24"/>
        <v>0.10978026236157029</v>
      </c>
      <c r="AA59" s="29">
        <f t="shared" si="24"/>
        <v>0.11006974141731937</v>
      </c>
      <c r="AB59" s="29">
        <f t="shared" si="24"/>
        <v>0.11066423276850046</v>
      </c>
      <c r="AC59" s="29">
        <f t="shared" si="24"/>
        <v>0.1102014546915619</v>
      </c>
      <c r="AD59" s="29">
        <f t="shared" si="24"/>
        <v>0.11035617580212627</v>
      </c>
      <c r="AE59" s="29">
        <f t="shared" si="24"/>
        <v>0.11006811401568678</v>
      </c>
      <c r="AF59" s="29">
        <f t="shared" si="24"/>
        <v>0.11064336539203833</v>
      </c>
      <c r="AG59" s="29">
        <f t="shared" si="24"/>
        <v>0.11069252932685279</v>
      </c>
      <c r="AH59" s="29"/>
      <c r="AI59" s="29"/>
    </row>
    <row r="60" spans="1:35" x14ac:dyDescent="0.25">
      <c r="B60" t="s">
        <v>202</v>
      </c>
      <c r="C60" s="29">
        <f t="shared" si="17"/>
        <v>2.1035509929031318E-2</v>
      </c>
      <c r="D60" s="29">
        <f t="shared" si="20"/>
        <v>1.8460160318266104E-2</v>
      </c>
      <c r="E60" s="29">
        <f t="shared" si="20"/>
        <v>2.0501937719762536E-2</v>
      </c>
      <c r="F60" s="29">
        <f t="shared" si="20"/>
        <v>2.1214951482880339E-2</v>
      </c>
      <c r="G60" s="29">
        <f t="shared" ref="G60:AG60" si="25">G21*G$9</f>
        <v>2.1320481911583273E-2</v>
      </c>
      <c r="H60" s="29">
        <f t="shared" si="25"/>
        <v>2.1415326889112254E-2</v>
      </c>
      <c r="I60" s="29">
        <f t="shared" si="25"/>
        <v>2.1382125497858007E-2</v>
      </c>
      <c r="J60" s="29">
        <f t="shared" si="25"/>
        <v>2.1569537429782848E-2</v>
      </c>
      <c r="K60" s="29">
        <f t="shared" si="25"/>
        <v>2.1865359292862797E-2</v>
      </c>
      <c r="L60" s="29">
        <f t="shared" si="25"/>
        <v>2.2089345347288156E-2</v>
      </c>
      <c r="M60" s="29">
        <f t="shared" si="25"/>
        <v>2.2353669748281312E-2</v>
      </c>
      <c r="N60" s="29">
        <f t="shared" si="25"/>
        <v>2.2980744413648994E-2</v>
      </c>
      <c r="O60" s="29">
        <f t="shared" si="25"/>
        <v>2.3063264910433763E-2</v>
      </c>
      <c r="P60" s="29">
        <f t="shared" si="25"/>
        <v>2.3318632815871879E-2</v>
      </c>
      <c r="Q60" s="29">
        <f t="shared" si="25"/>
        <v>2.3522925187744056E-2</v>
      </c>
      <c r="R60" s="29">
        <f t="shared" si="25"/>
        <v>2.3794721807174804E-2</v>
      </c>
      <c r="S60" s="29">
        <f t="shared" si="25"/>
        <v>2.371712496180341E-2</v>
      </c>
      <c r="T60" s="29">
        <f t="shared" si="25"/>
        <v>2.3777037611249101E-2</v>
      </c>
      <c r="U60" s="29">
        <f t="shared" si="25"/>
        <v>2.3847209652428356E-2</v>
      </c>
      <c r="V60" s="29">
        <f t="shared" si="25"/>
        <v>2.394988787023301E-2</v>
      </c>
      <c r="W60" s="29">
        <f t="shared" si="25"/>
        <v>2.3945957912032554E-2</v>
      </c>
      <c r="X60" s="29">
        <f t="shared" si="25"/>
        <v>2.402754864814003E-2</v>
      </c>
      <c r="Y60" s="29">
        <f t="shared" si="25"/>
        <v>2.4068914602531112E-2</v>
      </c>
      <c r="Z60" s="29">
        <f t="shared" si="25"/>
        <v>2.4101984379496715E-2</v>
      </c>
      <c r="AA60" s="29">
        <f t="shared" si="25"/>
        <v>2.4126425719297014E-2</v>
      </c>
      <c r="AB60" s="29">
        <f t="shared" si="25"/>
        <v>2.4193093271221544E-2</v>
      </c>
      <c r="AC60" s="29">
        <f t="shared" si="25"/>
        <v>2.4297702255725688E-2</v>
      </c>
      <c r="AD60" s="29">
        <f t="shared" si="25"/>
        <v>2.4302652396622056E-2</v>
      </c>
      <c r="AE60" s="29">
        <f t="shared" si="25"/>
        <v>2.4334801916450124E-2</v>
      </c>
      <c r="AF60" s="29">
        <f t="shared" si="25"/>
        <v>2.4313874603999943E-2</v>
      </c>
      <c r="AG60" s="29">
        <f t="shared" si="25"/>
        <v>2.4407190598501733E-2</v>
      </c>
      <c r="AH60" s="29"/>
      <c r="AI60" s="29"/>
    </row>
    <row r="61" spans="1:35" x14ac:dyDescent="0.25">
      <c r="A61" s="59" t="s">
        <v>163</v>
      </c>
      <c r="B61" t="s">
        <v>167</v>
      </c>
      <c r="C61" s="29">
        <f>SUM(C23)*C$10</f>
        <v>2.5724910040040839E-2</v>
      </c>
      <c r="D61" s="29">
        <f t="shared" ref="D61:F61" si="26">SUM(D23)*D$10</f>
        <v>2.0422590797260828E-2</v>
      </c>
      <c r="E61" s="29">
        <f t="shared" si="26"/>
        <v>2.0891191868574445E-2</v>
      </c>
      <c r="F61" s="29">
        <f t="shared" si="26"/>
        <v>2.1745246388059265E-2</v>
      </c>
      <c r="G61" s="29">
        <f t="shared" ref="G61:AG61" si="27">SUM(G23)*G$10</f>
        <v>2.1863871733083781E-2</v>
      </c>
      <c r="H61" s="29">
        <f t="shared" si="27"/>
        <v>2.1988489724231036E-2</v>
      </c>
      <c r="I61" s="29">
        <f t="shared" si="27"/>
        <v>2.1906659087373256E-2</v>
      </c>
      <c r="J61" s="29">
        <f t="shared" si="27"/>
        <v>2.1629694185954059E-2</v>
      </c>
      <c r="K61" s="29">
        <f t="shared" si="27"/>
        <v>2.1620257698752449E-2</v>
      </c>
      <c r="L61" s="29">
        <f t="shared" si="27"/>
        <v>2.1474349926532136E-2</v>
      </c>
      <c r="M61" s="29">
        <f t="shared" si="27"/>
        <v>2.0904748863865383E-2</v>
      </c>
      <c r="N61" s="29">
        <f t="shared" si="27"/>
        <v>2.1321719882144392E-2</v>
      </c>
      <c r="O61" s="29">
        <f t="shared" si="27"/>
        <v>2.1057404788024533E-2</v>
      </c>
      <c r="P61" s="29">
        <f t="shared" si="27"/>
        <v>2.1024020397900495E-2</v>
      </c>
      <c r="Q61" s="29">
        <f t="shared" si="27"/>
        <v>2.0801605499238728E-2</v>
      </c>
      <c r="R61" s="29">
        <f t="shared" si="27"/>
        <v>2.1129761968416566E-2</v>
      </c>
      <c r="S61" s="29">
        <f t="shared" si="27"/>
        <v>2.1005007384794765E-2</v>
      </c>
      <c r="T61" s="29">
        <f t="shared" si="27"/>
        <v>2.0917581970118133E-2</v>
      </c>
      <c r="U61" s="29">
        <f t="shared" si="27"/>
        <v>2.0873582158662099E-2</v>
      </c>
      <c r="V61" s="29">
        <f t="shared" si="27"/>
        <v>2.0976825805473744E-2</v>
      </c>
      <c r="W61" s="29">
        <f t="shared" si="27"/>
        <v>2.0885490534912211E-2</v>
      </c>
      <c r="X61" s="29">
        <f t="shared" si="27"/>
        <v>2.0885421509669069E-2</v>
      </c>
      <c r="Y61" s="29">
        <f t="shared" si="27"/>
        <v>2.0936366795535583E-2</v>
      </c>
      <c r="Z61" s="29">
        <f t="shared" si="27"/>
        <v>2.0897587112312453E-2</v>
      </c>
      <c r="AA61" s="29">
        <f t="shared" si="27"/>
        <v>2.0860409367188078E-2</v>
      </c>
      <c r="AB61" s="29">
        <f t="shared" si="27"/>
        <v>2.0779980868531462E-2</v>
      </c>
      <c r="AC61" s="29">
        <f t="shared" si="27"/>
        <v>2.08769357001467E-2</v>
      </c>
      <c r="AD61" s="29">
        <f t="shared" si="27"/>
        <v>2.0853332471217085E-2</v>
      </c>
      <c r="AE61" s="29">
        <f t="shared" si="27"/>
        <v>2.0907717899384448E-2</v>
      </c>
      <c r="AF61" s="29">
        <f t="shared" si="27"/>
        <v>2.0809209789528167E-2</v>
      </c>
      <c r="AG61" s="29">
        <f t="shared" si="27"/>
        <v>2.0819600972996368E-2</v>
      </c>
      <c r="AH61" s="29"/>
      <c r="AI61" s="29"/>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9">
        <f>SUM(C25)*C$10</f>
        <v>1.7932498478878973E-2</v>
      </c>
      <c r="D63" s="29">
        <f t="shared" ref="D63:F63" si="28">SUM(D25)*D$10</f>
        <v>2.5508088258940641E-2</v>
      </c>
      <c r="E63" s="29">
        <f t="shared" si="28"/>
        <v>2.3946264553953215E-2</v>
      </c>
      <c r="F63" s="29">
        <f t="shared" si="28"/>
        <v>2.2739845328895471E-2</v>
      </c>
      <c r="G63" s="29">
        <f t="shared" ref="G63:AG63" si="29">SUM(G25)*G$10</f>
        <v>2.2977823229349478E-2</v>
      </c>
      <c r="H63" s="29">
        <f t="shared" si="29"/>
        <v>2.2713972616192846E-2</v>
      </c>
      <c r="I63" s="29">
        <f t="shared" si="29"/>
        <v>2.3486291818621604E-2</v>
      </c>
      <c r="J63" s="29">
        <f t="shared" si="29"/>
        <v>2.3851333088330314E-2</v>
      </c>
      <c r="K63" s="29">
        <f t="shared" si="29"/>
        <v>2.3724442112177287E-2</v>
      </c>
      <c r="L63" s="29">
        <f t="shared" si="29"/>
        <v>2.3758297241581634E-2</v>
      </c>
      <c r="M63" s="29">
        <f t="shared" si="29"/>
        <v>2.3997495655945746E-2</v>
      </c>
      <c r="N63" s="29">
        <f t="shared" si="29"/>
        <v>2.3228998410670876E-2</v>
      </c>
      <c r="O63" s="29">
        <f t="shared" si="29"/>
        <v>2.3462731870564243E-2</v>
      </c>
      <c r="P63" s="29">
        <f t="shared" si="29"/>
        <v>2.3380596428258682E-2</v>
      </c>
      <c r="Q63" s="29">
        <f t="shared" si="29"/>
        <v>2.3587603922964408E-2</v>
      </c>
      <c r="R63" s="29">
        <f t="shared" si="29"/>
        <v>2.3217922374304669E-2</v>
      </c>
      <c r="S63" s="29">
        <f t="shared" si="29"/>
        <v>2.3462440694450512E-2</v>
      </c>
      <c r="T63" s="29">
        <f t="shared" si="29"/>
        <v>2.3585170176099915E-2</v>
      </c>
      <c r="U63" s="29">
        <f t="shared" si="29"/>
        <v>2.3606670494961384E-2</v>
      </c>
      <c r="V63" s="29">
        <f t="shared" si="29"/>
        <v>2.352800860435492E-2</v>
      </c>
      <c r="W63" s="29">
        <f t="shared" si="29"/>
        <v>2.3680329258923515E-2</v>
      </c>
      <c r="X63" s="29">
        <f t="shared" si="29"/>
        <v>2.3683906584030291E-2</v>
      </c>
      <c r="Y63" s="29">
        <f t="shared" si="29"/>
        <v>2.3660044340357199E-2</v>
      </c>
      <c r="Z63" s="29">
        <f t="shared" si="29"/>
        <v>2.3754600217658937E-2</v>
      </c>
      <c r="AA63" s="29">
        <f t="shared" si="29"/>
        <v>2.3801295296983268E-2</v>
      </c>
      <c r="AB63" s="29">
        <f t="shared" si="29"/>
        <v>2.3857240646425009E-2</v>
      </c>
      <c r="AC63" s="29">
        <f t="shared" si="29"/>
        <v>2.3743667755170724E-2</v>
      </c>
      <c r="AD63" s="29">
        <f t="shared" si="29"/>
        <v>2.3817740447800738E-2</v>
      </c>
      <c r="AE63" s="29">
        <f t="shared" si="29"/>
        <v>2.3804996271094069E-2</v>
      </c>
      <c r="AF63" s="29">
        <f t="shared" si="29"/>
        <v>2.3954599078744237E-2</v>
      </c>
      <c r="AG63" s="29">
        <f t="shared" si="29"/>
        <v>2.394428982076138E-2</v>
      </c>
      <c r="AH63" s="29"/>
      <c r="AI63" s="29"/>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9">
        <f>SUM(C27)*C$10</f>
        <v>3.0466396993235188E-2</v>
      </c>
      <c r="D65" s="29">
        <f t="shared" ref="D65:F65" si="30">SUM(D27)*D$10</f>
        <v>2.7517124806924382E-2</v>
      </c>
      <c r="E65" s="29">
        <f t="shared" si="30"/>
        <v>2.7044683381198295E-2</v>
      </c>
      <c r="F65" s="29">
        <f t="shared" si="30"/>
        <v>2.7116654996237208E-2</v>
      </c>
      <c r="G65" s="29">
        <f t="shared" ref="G65:AG65" si="31">SUM(G27)*G$10</f>
        <v>2.7013097582964062E-2</v>
      </c>
      <c r="H65" s="29">
        <f t="shared" si="31"/>
        <v>2.7169099301135563E-2</v>
      </c>
      <c r="I65" s="29">
        <f t="shared" si="31"/>
        <v>2.6826050576361532E-2</v>
      </c>
      <c r="J65" s="29">
        <f t="shared" si="31"/>
        <v>2.655373702853283E-2</v>
      </c>
      <c r="K65" s="29">
        <f t="shared" si="31"/>
        <v>2.6369650554348045E-2</v>
      </c>
      <c r="L65" s="29">
        <f t="shared" si="31"/>
        <v>2.6143268077263276E-2</v>
      </c>
      <c r="M65" s="29">
        <f t="shared" si="31"/>
        <v>2.5654986237663643E-2</v>
      </c>
      <c r="N65" s="29">
        <f t="shared" si="31"/>
        <v>2.5627063324375102E-2</v>
      </c>
      <c r="O65" s="29">
        <f t="shared" si="31"/>
        <v>2.5397874388155783E-2</v>
      </c>
      <c r="P65" s="29">
        <f t="shared" si="31"/>
        <v>2.5244322667514751E-2</v>
      </c>
      <c r="Q65" s="29">
        <f t="shared" si="31"/>
        <v>2.4977476857083791E-2</v>
      </c>
      <c r="R65" s="29">
        <f t="shared" si="31"/>
        <v>2.5037724619894595E-2</v>
      </c>
      <c r="S65" s="29">
        <f t="shared" si="31"/>
        <v>2.4961063348970285E-2</v>
      </c>
      <c r="T65" s="29">
        <f t="shared" si="31"/>
        <v>2.48660040177432E-2</v>
      </c>
      <c r="U65" s="29">
        <f t="shared" si="31"/>
        <v>2.4774781111887623E-2</v>
      </c>
      <c r="V65" s="29">
        <f t="shared" si="31"/>
        <v>2.4771790089522228E-2</v>
      </c>
      <c r="W65" s="29">
        <f t="shared" si="31"/>
        <v>2.4693017828376341E-2</v>
      </c>
      <c r="X65" s="29">
        <f t="shared" si="31"/>
        <v>2.4639748624025338E-2</v>
      </c>
      <c r="Y65" s="29">
        <f t="shared" si="31"/>
        <v>2.4625409031436063E-2</v>
      </c>
      <c r="Z65" s="29">
        <f t="shared" si="31"/>
        <v>2.4570323828725142E-2</v>
      </c>
      <c r="AA65" s="29">
        <f t="shared" si="31"/>
        <v>2.4507838184879688E-2</v>
      </c>
      <c r="AB65" s="29">
        <f t="shared" si="31"/>
        <v>2.4419527395685838E-2</v>
      </c>
      <c r="AC65" s="29">
        <f t="shared" si="31"/>
        <v>2.4415619365466434E-2</v>
      </c>
      <c r="AD65" s="29">
        <f t="shared" si="31"/>
        <v>2.4375198724634027E-2</v>
      </c>
      <c r="AE65" s="29">
        <f t="shared" si="31"/>
        <v>2.4379894706395722E-2</v>
      </c>
      <c r="AF65" s="29">
        <f t="shared" si="31"/>
        <v>2.4308164569796793E-2</v>
      </c>
      <c r="AG65" s="29">
        <f t="shared" si="31"/>
        <v>2.4265987602812712E-2</v>
      </c>
      <c r="AH65" s="29"/>
      <c r="AI65" s="29"/>
    </row>
    <row r="66" spans="1:35" x14ac:dyDescent="0.25">
      <c r="B66" t="s">
        <v>178</v>
      </c>
      <c r="C66" s="29">
        <f>SUM(C28)*C$10</f>
        <v>2.9443200157133174E-2</v>
      </c>
      <c r="D66" s="29">
        <f t="shared" ref="D66:F67" si="32">SUM(D28)*D$10</f>
        <v>2.9225721017057022E-2</v>
      </c>
      <c r="E66" s="29">
        <f t="shared" si="32"/>
        <v>2.8502754986052009E-2</v>
      </c>
      <c r="F66" s="29">
        <f t="shared" si="32"/>
        <v>2.8356666220172612E-2</v>
      </c>
      <c r="G66" s="29">
        <f t="shared" ref="G66:AG66" si="33">SUM(G28)*G$10</f>
        <v>2.8403137986589163E-2</v>
      </c>
      <c r="H66" s="29">
        <f t="shared" si="33"/>
        <v>2.8477928674293211E-2</v>
      </c>
      <c r="I66" s="29">
        <f t="shared" si="33"/>
        <v>2.8467416740289183E-2</v>
      </c>
      <c r="J66" s="29">
        <f t="shared" si="33"/>
        <v>2.8353863991513059E-2</v>
      </c>
      <c r="K66" s="29">
        <f t="shared" si="33"/>
        <v>2.8207050695720631E-2</v>
      </c>
      <c r="L66" s="29">
        <f t="shared" si="33"/>
        <v>2.8055353334092287E-2</v>
      </c>
      <c r="M66" s="29">
        <f t="shared" si="33"/>
        <v>2.7717051343862476E-2</v>
      </c>
      <c r="N66" s="29">
        <f t="shared" si="33"/>
        <v>2.7551491040270343E-2</v>
      </c>
      <c r="O66" s="29">
        <f t="shared" si="33"/>
        <v>2.7436837750890487E-2</v>
      </c>
      <c r="P66" s="29">
        <f t="shared" si="33"/>
        <v>2.7306788241321878E-2</v>
      </c>
      <c r="Q66" s="29">
        <f t="shared" si="33"/>
        <v>2.7132888284804903E-2</v>
      </c>
      <c r="R66" s="29">
        <f t="shared" si="33"/>
        <v>2.7116870442184714E-2</v>
      </c>
      <c r="S66" s="29">
        <f t="shared" si="33"/>
        <v>2.713586297532887E-2</v>
      </c>
      <c r="T66" s="29">
        <f t="shared" si="33"/>
        <v>2.7104252365611686E-2</v>
      </c>
      <c r="U66" s="29">
        <f t="shared" si="33"/>
        <v>2.7045708772477573E-2</v>
      </c>
      <c r="V66" s="29">
        <f t="shared" si="33"/>
        <v>2.7046409591200183E-2</v>
      </c>
      <c r="W66" s="29">
        <f t="shared" si="33"/>
        <v>2.703182596401834E-2</v>
      </c>
      <c r="X66" s="29">
        <f t="shared" si="33"/>
        <v>2.7001776736665754E-2</v>
      </c>
      <c r="Y66" s="29">
        <f t="shared" si="33"/>
        <v>2.6999803781911632E-2</v>
      </c>
      <c r="Z66" s="29">
        <f t="shared" si="33"/>
        <v>2.699146743764504E-2</v>
      </c>
      <c r="AA66" s="29">
        <f t="shared" si="33"/>
        <v>2.6962806249725631E-2</v>
      </c>
      <c r="AB66" s="29">
        <f t="shared" si="33"/>
        <v>2.6912763267070369E-2</v>
      </c>
      <c r="AC66" s="29">
        <f t="shared" si="33"/>
        <v>2.689765083370188E-2</v>
      </c>
      <c r="AD66" s="29">
        <f t="shared" si="33"/>
        <v>2.6893439388081666E-2</v>
      </c>
      <c r="AE66" s="29">
        <f t="shared" si="33"/>
        <v>2.6908194332771307E-2</v>
      </c>
      <c r="AF66" s="29">
        <f t="shared" si="33"/>
        <v>2.6892354167985244E-2</v>
      </c>
      <c r="AG66" s="29">
        <f t="shared" si="33"/>
        <v>2.6863786475734997E-2</v>
      </c>
      <c r="AH66" s="29"/>
      <c r="AI66" s="29"/>
    </row>
    <row r="67" spans="1:35" x14ac:dyDescent="0.25">
      <c r="B67" t="s">
        <v>201</v>
      </c>
      <c r="C67" s="29">
        <f>SUM(C29)*C$10</f>
        <v>0.14134497940897447</v>
      </c>
      <c r="D67" s="29">
        <f t="shared" si="32"/>
        <v>0.13695858574153205</v>
      </c>
      <c r="E67" s="29">
        <f t="shared" si="32"/>
        <v>0.13584592980720997</v>
      </c>
      <c r="F67" s="29">
        <f t="shared" si="32"/>
        <v>0.1376199554938029</v>
      </c>
      <c r="G67" s="29">
        <f t="shared" ref="G67:AG67" si="34">SUM(G29)*G$10</f>
        <v>0.13898324213671684</v>
      </c>
      <c r="H67" s="29">
        <f t="shared" si="34"/>
        <v>0.14028161834400368</v>
      </c>
      <c r="I67" s="29">
        <f t="shared" si="34"/>
        <v>0.14079890376699467</v>
      </c>
      <c r="J67" s="29">
        <f t="shared" si="34"/>
        <v>0.14074803173234365</v>
      </c>
      <c r="K67" s="29">
        <f t="shared" si="34"/>
        <v>0.14076321860207916</v>
      </c>
      <c r="L67" s="29">
        <f t="shared" si="34"/>
        <v>0.14052418973668715</v>
      </c>
      <c r="M67" s="29">
        <f t="shared" si="34"/>
        <v>0.1388688066758843</v>
      </c>
      <c r="N67" s="29">
        <f t="shared" si="34"/>
        <v>0.13918526949636112</v>
      </c>
      <c r="O67" s="29">
        <f t="shared" si="34"/>
        <v>0.13876942134333242</v>
      </c>
      <c r="P67" s="29">
        <f t="shared" si="34"/>
        <v>0.13856926198530728</v>
      </c>
      <c r="Q67" s="29">
        <f t="shared" si="34"/>
        <v>0.13786609126207816</v>
      </c>
      <c r="R67" s="29">
        <f t="shared" si="34"/>
        <v>0.13855914645107303</v>
      </c>
      <c r="S67" s="29">
        <f t="shared" si="34"/>
        <v>0.13881429267124129</v>
      </c>
      <c r="T67" s="29">
        <f t="shared" si="34"/>
        <v>0.138854852704203</v>
      </c>
      <c r="U67" s="29">
        <f t="shared" si="34"/>
        <v>0.13890008003559925</v>
      </c>
      <c r="V67" s="29">
        <f t="shared" si="34"/>
        <v>0.139306675043641</v>
      </c>
      <c r="W67" s="29">
        <f t="shared" si="34"/>
        <v>0.13939028206169221</v>
      </c>
      <c r="X67" s="29">
        <f t="shared" si="34"/>
        <v>0.13953394939535232</v>
      </c>
      <c r="Y67" s="29">
        <f t="shared" si="34"/>
        <v>0.13984744303250637</v>
      </c>
      <c r="Z67" s="29">
        <f t="shared" si="34"/>
        <v>0.139981153790594</v>
      </c>
      <c r="AA67" s="29">
        <f t="shared" si="34"/>
        <v>0.14004385078672416</v>
      </c>
      <c r="AB67" s="29">
        <f t="shared" si="34"/>
        <v>0.13994524567575065</v>
      </c>
      <c r="AC67" s="29">
        <f t="shared" si="34"/>
        <v>0.1402273356099096</v>
      </c>
      <c r="AD67" s="29">
        <f t="shared" si="34"/>
        <v>0.14037851431437795</v>
      </c>
      <c r="AE67" s="29">
        <f t="shared" si="34"/>
        <v>0.14070656734237202</v>
      </c>
      <c r="AF67" s="29">
        <f t="shared" si="34"/>
        <v>0.14069837155731588</v>
      </c>
      <c r="AG67" s="29">
        <f t="shared" si="34"/>
        <v>0.14076910489215921</v>
      </c>
      <c r="AH67" s="29"/>
      <c r="AI67" s="29"/>
    </row>
    <row r="68" spans="1:35" x14ac:dyDescent="0.25">
      <c r="B68" s="58" t="s">
        <v>202</v>
      </c>
      <c r="C68" s="29">
        <f>SUM(C30,C26,C24)*C$10</f>
        <v>0.36608314045909995</v>
      </c>
      <c r="D68" s="29">
        <f t="shared" ref="D68:F68" si="35">SUM(D30,D26,D24)*D$10</f>
        <v>0.38080449867072508</v>
      </c>
      <c r="E68" s="29">
        <f t="shared" si="35"/>
        <v>0.36983960377916136</v>
      </c>
      <c r="F68" s="29">
        <f t="shared" si="35"/>
        <v>0.37211122737888136</v>
      </c>
      <c r="G68" s="29">
        <f t="shared" ref="G68:AG68" si="36">SUM(G30,G26,G24)*G$10</f>
        <v>0.37627316083819651</v>
      </c>
      <c r="H68" s="29">
        <f t="shared" si="36"/>
        <v>0.37942895383218778</v>
      </c>
      <c r="I68" s="29">
        <f t="shared" si="36"/>
        <v>0.38195871936867093</v>
      </c>
      <c r="J68" s="29">
        <f t="shared" si="36"/>
        <v>0.38238317723309967</v>
      </c>
      <c r="K68" s="29">
        <f t="shared" si="36"/>
        <v>0.3821628173737277</v>
      </c>
      <c r="L68" s="29">
        <f t="shared" si="36"/>
        <v>0.38180400249143082</v>
      </c>
      <c r="M68" s="29">
        <f t="shared" si="36"/>
        <v>0.3784138216265644</v>
      </c>
      <c r="N68" s="29">
        <f t="shared" si="36"/>
        <v>0.37775198525994041</v>
      </c>
      <c r="O68" s="29">
        <f t="shared" si="36"/>
        <v>0.37736535519737391</v>
      </c>
      <c r="P68" s="29">
        <f t="shared" si="36"/>
        <v>0.37680982117221218</v>
      </c>
      <c r="Q68" s="29">
        <f t="shared" si="36"/>
        <v>0.37563975363175822</v>
      </c>
      <c r="R68" s="29">
        <f t="shared" si="36"/>
        <v>0.37651140982821335</v>
      </c>
      <c r="S68" s="29">
        <f t="shared" si="36"/>
        <v>0.37785595090678364</v>
      </c>
      <c r="T68" s="29">
        <f t="shared" si="36"/>
        <v>0.37831302522801225</v>
      </c>
      <c r="U68" s="29">
        <f t="shared" si="36"/>
        <v>0.37846056799647698</v>
      </c>
      <c r="V68" s="29">
        <f t="shared" si="36"/>
        <v>0.379351618728407</v>
      </c>
      <c r="W68" s="29">
        <f t="shared" si="36"/>
        <v>0.37992771523519375</v>
      </c>
      <c r="X68" s="29">
        <f t="shared" si="36"/>
        <v>0.38036315762943818</v>
      </c>
      <c r="Y68" s="29">
        <f t="shared" si="36"/>
        <v>0.38109299890439025</v>
      </c>
      <c r="Z68" s="29">
        <f t="shared" si="36"/>
        <v>0.38173503886218357</v>
      </c>
      <c r="AA68" s="29">
        <f t="shared" si="36"/>
        <v>0.38206339893383251</v>
      </c>
      <c r="AB68" s="29">
        <f t="shared" si="36"/>
        <v>0.38196938048384832</v>
      </c>
      <c r="AC68" s="29">
        <f t="shared" si="36"/>
        <v>0.38248785315488443</v>
      </c>
      <c r="AD68" s="29">
        <f t="shared" si="36"/>
        <v>0.38310050731529954</v>
      </c>
      <c r="AE68" s="29">
        <f t="shared" si="36"/>
        <v>0.38383162137079696</v>
      </c>
      <c r="AF68" s="29">
        <f t="shared" si="36"/>
        <v>0.38421624030582052</v>
      </c>
      <c r="AG68" s="29">
        <f t="shared" si="36"/>
        <v>0.38443517854140152</v>
      </c>
      <c r="AH68" s="29"/>
      <c r="AI68" s="29"/>
    </row>
    <row r="70" spans="1:35" s="57" customFormat="1" x14ac:dyDescent="0.25">
      <c r="A70" s="56"/>
      <c r="B70" s="56" t="s">
        <v>1412</v>
      </c>
    </row>
    <row r="71" spans="1:35" x14ac:dyDescent="0.25">
      <c r="A71" s="59" t="s">
        <v>1406</v>
      </c>
    </row>
    <row r="72" spans="1:35" x14ac:dyDescent="0.25">
      <c r="B72" t="s">
        <v>371</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373</v>
      </c>
      <c r="C73" s="29">
        <f>SUM(C14:C15,C19)*C$9</f>
        <v>2.002056113735395E-2</v>
      </c>
      <c r="D73" s="29">
        <f t="shared" ref="D73:AG73" si="37">SUM(D14:D15,D19)*D$9</f>
        <v>2.4817543308644812E-2</v>
      </c>
      <c r="E73" s="29">
        <f t="shared" si="37"/>
        <v>2.4183506996229391E-2</v>
      </c>
      <c r="F73" s="29">
        <f t="shared" si="37"/>
        <v>2.3056521521724826E-2</v>
      </c>
      <c r="G73" s="29">
        <f t="shared" si="37"/>
        <v>2.2709621312962412E-2</v>
      </c>
      <c r="H73" s="29">
        <f t="shared" si="37"/>
        <v>2.2522110382189854E-2</v>
      </c>
      <c r="I73" s="29">
        <f t="shared" si="37"/>
        <v>2.2338148264044809E-2</v>
      </c>
      <c r="J73" s="29">
        <f t="shared" si="37"/>
        <v>2.2365085006812339E-2</v>
      </c>
      <c r="K73" s="29">
        <f t="shared" si="37"/>
        <v>2.232588134621093E-2</v>
      </c>
      <c r="L73" s="29">
        <f t="shared" si="37"/>
        <v>2.2403579800323845E-2</v>
      </c>
      <c r="M73" s="29">
        <f t="shared" si="37"/>
        <v>2.3117259071956432E-2</v>
      </c>
      <c r="N73" s="29">
        <f t="shared" si="37"/>
        <v>2.2627031118067565E-2</v>
      </c>
      <c r="O73" s="29">
        <f t="shared" si="37"/>
        <v>2.2858638574888644E-2</v>
      </c>
      <c r="P73" s="29">
        <f t="shared" si="37"/>
        <v>2.2854275631700328E-2</v>
      </c>
      <c r="Q73" s="29">
        <f t="shared" si="37"/>
        <v>2.3079080148578394E-2</v>
      </c>
      <c r="R73" s="29">
        <f t="shared" si="37"/>
        <v>2.2676288514515208E-2</v>
      </c>
      <c r="S73" s="29">
        <f t="shared" si="37"/>
        <v>2.2696462608336698E-2</v>
      </c>
      <c r="T73" s="29">
        <f t="shared" si="37"/>
        <v>2.2725278757165342E-2</v>
      </c>
      <c r="U73" s="29">
        <f t="shared" si="37"/>
        <v>2.2711675520893416E-2</v>
      </c>
      <c r="V73" s="29">
        <f t="shared" si="37"/>
        <v>2.2540365673255409E-2</v>
      </c>
      <c r="W73" s="29">
        <f t="shared" si="37"/>
        <v>2.2565424127530508E-2</v>
      </c>
      <c r="X73" s="29">
        <f t="shared" si="37"/>
        <v>2.2511213043195154E-2</v>
      </c>
      <c r="Y73" s="29">
        <f t="shared" si="37"/>
        <v>2.2394158838753959E-2</v>
      </c>
      <c r="Z73" s="29">
        <f t="shared" si="37"/>
        <v>2.2378922630314841E-2</v>
      </c>
      <c r="AA73" s="29">
        <f t="shared" si="37"/>
        <v>2.2367900390324678E-2</v>
      </c>
      <c r="AB73" s="29">
        <f t="shared" si="37"/>
        <v>2.2414939144587306E-2</v>
      </c>
      <c r="AC73" s="29">
        <f t="shared" si="37"/>
        <v>2.2273257606992468E-2</v>
      </c>
      <c r="AD73" s="29">
        <f t="shared" si="37"/>
        <v>2.2244975075940528E-2</v>
      </c>
      <c r="AE73" s="29">
        <f t="shared" si="37"/>
        <v>2.2130319936169835E-2</v>
      </c>
      <c r="AF73" s="29">
        <f t="shared" si="37"/>
        <v>2.2180084223668663E-2</v>
      </c>
      <c r="AG73" s="29">
        <f t="shared" si="37"/>
        <v>2.2128660479462301E-2</v>
      </c>
    </row>
    <row r="74" spans="1:35" x14ac:dyDescent="0.25">
      <c r="B74" t="s">
        <v>375</v>
      </c>
      <c r="C74" s="29">
        <f>C16*C$9</f>
        <v>4.9231514723188652E-2</v>
      </c>
      <c r="D74" s="29">
        <f t="shared" ref="D74:AG79" si="38">D16*D$9</f>
        <v>5.9779727993885923E-2</v>
      </c>
      <c r="E74" s="29">
        <f t="shared" si="38"/>
        <v>5.9300231814462867E-2</v>
      </c>
      <c r="F74" s="29">
        <f t="shared" si="38"/>
        <v>5.6384145433249468E-2</v>
      </c>
      <c r="G74" s="29">
        <f t="shared" si="38"/>
        <v>5.5158870851321547E-2</v>
      </c>
      <c r="H74" s="29">
        <f t="shared" si="38"/>
        <v>5.4266676923976812E-2</v>
      </c>
      <c r="I74" s="29">
        <f t="shared" si="38"/>
        <v>5.3969873645453491E-2</v>
      </c>
      <c r="J74" s="29">
        <f t="shared" si="38"/>
        <v>5.4160830252349773E-2</v>
      </c>
      <c r="K74" s="29">
        <f t="shared" si="38"/>
        <v>5.3925569149977093E-2</v>
      </c>
      <c r="L74" s="29">
        <f t="shared" si="38"/>
        <v>5.4058247164468484E-2</v>
      </c>
      <c r="M74" s="29">
        <f t="shared" si="38"/>
        <v>5.5737138196120709E-2</v>
      </c>
      <c r="N74" s="29">
        <f t="shared" si="38"/>
        <v>5.4441043936682157E-2</v>
      </c>
      <c r="O74" s="29">
        <f t="shared" si="38"/>
        <v>5.4946650749391986E-2</v>
      </c>
      <c r="P74" s="29">
        <f t="shared" si="38"/>
        <v>5.4878685914749897E-2</v>
      </c>
      <c r="Q74" s="29">
        <f t="shared" si="38"/>
        <v>5.5389156665411908E-2</v>
      </c>
      <c r="R74" s="29">
        <f t="shared" si="38"/>
        <v>5.438256083709446E-2</v>
      </c>
      <c r="S74" s="29">
        <f t="shared" si="38"/>
        <v>5.4375099695470372E-2</v>
      </c>
      <c r="T74" s="29">
        <f t="shared" si="38"/>
        <v>5.4388264958355512E-2</v>
      </c>
      <c r="U74" s="29">
        <f t="shared" si="38"/>
        <v>5.4343530638309989E-2</v>
      </c>
      <c r="V74" s="29">
        <f t="shared" si="38"/>
        <v>5.3885413094520405E-2</v>
      </c>
      <c r="W74" s="29">
        <f t="shared" si="38"/>
        <v>5.3917492134765356E-2</v>
      </c>
      <c r="X74" s="29">
        <f t="shared" si="38"/>
        <v>5.3751887895970116E-2</v>
      </c>
      <c r="Y74" s="29">
        <f t="shared" si="38"/>
        <v>5.344845554429032E-2</v>
      </c>
      <c r="Z74" s="29">
        <f t="shared" si="38"/>
        <v>5.3369524344398706E-2</v>
      </c>
      <c r="AA74" s="29">
        <f t="shared" si="38"/>
        <v>5.3314370613362597E-2</v>
      </c>
      <c r="AB74" s="29">
        <f t="shared" si="38"/>
        <v>5.3405464317018786E-2</v>
      </c>
      <c r="AC74" s="29">
        <f t="shared" si="38"/>
        <v>5.3037935929880167E-2</v>
      </c>
      <c r="AD74" s="29">
        <f t="shared" si="38"/>
        <v>5.2937621203491547E-2</v>
      </c>
      <c r="AE74" s="29">
        <f t="shared" si="38"/>
        <v>5.2648684112079777E-2</v>
      </c>
      <c r="AF74" s="29">
        <f t="shared" si="38"/>
        <v>5.2742157314736013E-2</v>
      </c>
      <c r="AG74" s="29">
        <f t="shared" si="38"/>
        <v>5.2612220623821669E-2</v>
      </c>
    </row>
    <row r="75" spans="1:35" x14ac:dyDescent="0.25">
      <c r="B75" t="s">
        <v>377</v>
      </c>
      <c r="C75" s="29">
        <f>C17*C$9</f>
        <v>0.15778514063469481</v>
      </c>
      <c r="D75" s="29">
        <f t="shared" ref="D75:R75" si="39">D17*D$9</f>
        <v>0.12936239942976352</v>
      </c>
      <c r="E75" s="29">
        <f t="shared" si="39"/>
        <v>0.13655394352008893</v>
      </c>
      <c r="F75" s="29">
        <f t="shared" si="39"/>
        <v>0.13905731966618151</v>
      </c>
      <c r="G75" s="29">
        <f t="shared" si="39"/>
        <v>0.13619597177321552</v>
      </c>
      <c r="H75" s="29">
        <f t="shared" si="39"/>
        <v>0.13399412723502954</v>
      </c>
      <c r="I75" s="29">
        <f t="shared" si="39"/>
        <v>0.13195044022474225</v>
      </c>
      <c r="J75" s="29">
        <f t="shared" si="39"/>
        <v>0.13046840589175615</v>
      </c>
      <c r="K75" s="29">
        <f t="shared" si="39"/>
        <v>0.13065065906327022</v>
      </c>
      <c r="L75" s="29">
        <f t="shared" si="39"/>
        <v>0.13043451617977156</v>
      </c>
      <c r="M75" s="29">
        <f t="shared" si="39"/>
        <v>0.13039465444345652</v>
      </c>
      <c r="N75" s="29">
        <f t="shared" si="39"/>
        <v>0.13313379027360842</v>
      </c>
      <c r="O75" s="29">
        <f t="shared" si="39"/>
        <v>0.1322953553390962</v>
      </c>
      <c r="P75" s="29">
        <f t="shared" si="39"/>
        <v>0.13268900220480281</v>
      </c>
      <c r="Q75" s="29">
        <f t="shared" si="39"/>
        <v>0.1325716320265394</v>
      </c>
      <c r="R75" s="29">
        <f t="shared" si="39"/>
        <v>0.13326623712238864</v>
      </c>
      <c r="S75" s="29">
        <f t="shared" si="38"/>
        <v>0.13179809640265358</v>
      </c>
      <c r="T75" s="29">
        <f t="shared" si="38"/>
        <v>0.13109828343906127</v>
      </c>
      <c r="U75" s="29">
        <f t="shared" si="38"/>
        <v>0.13084241308099367</v>
      </c>
      <c r="V75" s="29">
        <f t="shared" si="38"/>
        <v>0.13060515354334698</v>
      </c>
      <c r="W75" s="29">
        <f t="shared" si="38"/>
        <v>0.12979109431953176</v>
      </c>
      <c r="X75" s="29">
        <f t="shared" si="38"/>
        <v>0.12949490326651056</v>
      </c>
      <c r="Y75" s="29">
        <f t="shared" si="38"/>
        <v>0.12918335843637119</v>
      </c>
      <c r="Z75" s="29">
        <f t="shared" si="38"/>
        <v>0.12854038509306487</v>
      </c>
      <c r="AA75" s="29">
        <f t="shared" si="38"/>
        <v>0.1281927231633779</v>
      </c>
      <c r="AB75" s="29">
        <f t="shared" si="38"/>
        <v>0.12793354746551924</v>
      </c>
      <c r="AC75" s="29">
        <f t="shared" si="38"/>
        <v>0.12798330691383653</v>
      </c>
      <c r="AD75" s="29">
        <f t="shared" si="38"/>
        <v>0.12745073316973565</v>
      </c>
      <c r="AE75" s="29">
        <f t="shared" si="38"/>
        <v>0.1270946087529731</v>
      </c>
      <c r="AF75" s="29">
        <f t="shared" si="38"/>
        <v>0.12643350140442655</v>
      </c>
      <c r="AG75" s="29">
        <f t="shared" si="38"/>
        <v>0.12629452950202061</v>
      </c>
    </row>
    <row r="76" spans="1:35" x14ac:dyDescent="0.25">
      <c r="B76" t="s">
        <v>379</v>
      </c>
      <c r="C76" s="29">
        <f>C18*C$9</f>
        <v>6.5273112021776061E-2</v>
      </c>
      <c r="D76" s="29">
        <f t="shared" si="38"/>
        <v>4.4232737663585577E-2</v>
      </c>
      <c r="E76" s="29">
        <f t="shared" si="38"/>
        <v>4.9225426384224988E-2</v>
      </c>
      <c r="F76" s="29">
        <f t="shared" si="38"/>
        <v>5.0553490558958157E-2</v>
      </c>
      <c r="G76" s="29">
        <f t="shared" si="38"/>
        <v>4.9194416136070326E-2</v>
      </c>
      <c r="H76" s="29">
        <f t="shared" si="38"/>
        <v>4.8331011165363411E-2</v>
      </c>
      <c r="I76" s="29">
        <f t="shared" si="38"/>
        <v>4.7089771456298231E-2</v>
      </c>
      <c r="J76" s="29">
        <f t="shared" si="38"/>
        <v>4.6162081862182965E-2</v>
      </c>
      <c r="K76" s="29">
        <f t="shared" si="38"/>
        <v>4.6175138190379453E-2</v>
      </c>
      <c r="L76" s="29">
        <f t="shared" si="38"/>
        <v>4.5863928878532252E-2</v>
      </c>
      <c r="M76" s="29">
        <f t="shared" si="38"/>
        <v>4.5281079097794871E-2</v>
      </c>
      <c r="N76" s="29">
        <f t="shared" si="38"/>
        <v>4.6704685953821351E-2</v>
      </c>
      <c r="O76" s="29">
        <f t="shared" si="38"/>
        <v>4.6067277776669975E-2</v>
      </c>
      <c r="P76" s="29">
        <f t="shared" si="38"/>
        <v>4.6149822976080078E-2</v>
      </c>
      <c r="Q76" s="29">
        <f t="shared" si="38"/>
        <v>4.5884395797171601E-2</v>
      </c>
      <c r="R76" s="29">
        <f t="shared" si="38"/>
        <v>4.6391957625208438E-2</v>
      </c>
      <c r="S76" s="29">
        <f t="shared" si="38"/>
        <v>4.5620323948269717E-2</v>
      </c>
      <c r="T76" s="29">
        <f t="shared" si="38"/>
        <v>4.5204782778232595E-2</v>
      </c>
      <c r="U76" s="29">
        <f t="shared" si="38"/>
        <v>4.5011112305076748E-2</v>
      </c>
      <c r="V76" s="29">
        <f t="shared" si="38"/>
        <v>4.4959696907669787E-2</v>
      </c>
      <c r="W76" s="29">
        <f t="shared" si="38"/>
        <v>4.4516029693643544E-2</v>
      </c>
      <c r="X76" s="29">
        <f t="shared" si="38"/>
        <v>4.4356077608455384E-2</v>
      </c>
      <c r="Y76" s="29">
        <f t="shared" si="38"/>
        <v>4.4227230202277888E-2</v>
      </c>
      <c r="Z76" s="29">
        <f t="shared" si="38"/>
        <v>4.3898803570127633E-2</v>
      </c>
      <c r="AA76" s="29">
        <f t="shared" si="38"/>
        <v>4.3689159134660524E-2</v>
      </c>
      <c r="AB76" s="29">
        <f t="shared" si="38"/>
        <v>4.3504703637814265E-2</v>
      </c>
      <c r="AC76" s="29">
        <f t="shared" si="38"/>
        <v>4.3557446626066816E-2</v>
      </c>
      <c r="AD76" s="29">
        <f t="shared" si="38"/>
        <v>4.3289033574419482E-2</v>
      </c>
      <c r="AE76" s="29">
        <f t="shared" si="38"/>
        <v>4.3184458360536908E-2</v>
      </c>
      <c r="AF76" s="29">
        <f t="shared" si="38"/>
        <v>4.2808530448778373E-2</v>
      </c>
      <c r="AG76" s="29">
        <f t="shared" si="38"/>
        <v>4.276657706230743E-2</v>
      </c>
    </row>
    <row r="77" spans="1:35" x14ac:dyDescent="0.25">
      <c r="B77" t="s">
        <v>381</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9">
        <f>C20*C$9</f>
        <v>7.5659021555906703E-2</v>
      </c>
      <c r="D78" s="29">
        <f t="shared" si="38"/>
        <v>0.10291064316188628</v>
      </c>
      <c r="E78" s="29">
        <f t="shared" si="38"/>
        <v>0.10416472155646631</v>
      </c>
      <c r="F78" s="29">
        <f t="shared" si="38"/>
        <v>0.10004383040302658</v>
      </c>
      <c r="G78" s="29">
        <f t="shared" si="38"/>
        <v>9.9906501421951011E-2</v>
      </c>
      <c r="H78" s="29">
        <f t="shared" si="38"/>
        <v>9.9410609076737516E-2</v>
      </c>
      <c r="I78" s="29">
        <f t="shared" si="38"/>
        <v>9.9825558381088114E-2</v>
      </c>
      <c r="J78" s="29">
        <f t="shared" si="38"/>
        <v>0.1017542140653688</v>
      </c>
      <c r="K78" s="29">
        <f t="shared" si="38"/>
        <v>0.10220993266556801</v>
      </c>
      <c r="L78" s="29">
        <f t="shared" si="38"/>
        <v>0.103390684724567</v>
      </c>
      <c r="M78" s="29">
        <f t="shared" si="38"/>
        <v>0.10755976910564806</v>
      </c>
      <c r="N78" s="29">
        <f t="shared" si="38"/>
        <v>0.10544641330342121</v>
      </c>
      <c r="O78" s="29">
        <f t="shared" si="38"/>
        <v>0.10727928142263406</v>
      </c>
      <c r="P78" s="29">
        <f t="shared" si="38"/>
        <v>0.10777486674483341</v>
      </c>
      <c r="Q78" s="29">
        <f t="shared" si="38"/>
        <v>0.1095472330189541</v>
      </c>
      <c r="R78" s="29">
        <f t="shared" si="38"/>
        <v>0.10791551493768073</v>
      </c>
      <c r="S78" s="29">
        <f t="shared" si="38"/>
        <v>0.10855846043152433</v>
      </c>
      <c r="T78" s="29">
        <f t="shared" si="38"/>
        <v>0.10916574053977628</v>
      </c>
      <c r="U78" s="29">
        <f t="shared" si="38"/>
        <v>0.10958257869128535</v>
      </c>
      <c r="V78" s="29">
        <f t="shared" si="38"/>
        <v>0.10907815675617624</v>
      </c>
      <c r="W78" s="29">
        <f t="shared" si="38"/>
        <v>0.1096554923737397</v>
      </c>
      <c r="X78" s="29">
        <f t="shared" si="38"/>
        <v>0.10975061593099826</v>
      </c>
      <c r="Y78" s="29">
        <f t="shared" si="38"/>
        <v>0.10951583741384203</v>
      </c>
      <c r="Z78" s="29">
        <f t="shared" si="38"/>
        <v>0.10978026236157029</v>
      </c>
      <c r="AA78" s="29">
        <f t="shared" si="38"/>
        <v>0.11006974141731937</v>
      </c>
      <c r="AB78" s="29">
        <f t="shared" si="38"/>
        <v>0.11066423276850046</v>
      </c>
      <c r="AC78" s="29">
        <f t="shared" si="38"/>
        <v>0.1102014546915619</v>
      </c>
      <c r="AD78" s="29">
        <f t="shared" si="38"/>
        <v>0.11035617580212627</v>
      </c>
      <c r="AE78" s="29">
        <f t="shared" si="38"/>
        <v>0.11006811401568678</v>
      </c>
      <c r="AF78" s="29">
        <f t="shared" si="38"/>
        <v>0.11064336539203833</v>
      </c>
      <c r="AG78" s="29">
        <f t="shared" si="38"/>
        <v>0.11069252932685279</v>
      </c>
    </row>
    <row r="79" spans="1:35" x14ac:dyDescent="0.25">
      <c r="B79" t="s">
        <v>202</v>
      </c>
      <c r="C79" s="29">
        <f>C21*C$9</f>
        <v>2.1035509929031318E-2</v>
      </c>
      <c r="D79" s="29">
        <f t="shared" si="38"/>
        <v>1.8460160318266104E-2</v>
      </c>
      <c r="E79" s="29">
        <f t="shared" si="38"/>
        <v>2.0501937719762536E-2</v>
      </c>
      <c r="F79" s="29">
        <f t="shared" si="38"/>
        <v>2.1214951482880339E-2</v>
      </c>
      <c r="G79" s="29">
        <f t="shared" si="38"/>
        <v>2.1320481911583273E-2</v>
      </c>
      <c r="H79" s="29">
        <f t="shared" si="38"/>
        <v>2.1415326889112254E-2</v>
      </c>
      <c r="I79" s="29">
        <f t="shared" si="38"/>
        <v>2.1382125497858007E-2</v>
      </c>
      <c r="J79" s="29">
        <f t="shared" si="38"/>
        <v>2.1569537429782848E-2</v>
      </c>
      <c r="K79" s="29">
        <f t="shared" si="38"/>
        <v>2.1865359292862797E-2</v>
      </c>
      <c r="L79" s="29">
        <f t="shared" si="38"/>
        <v>2.2089345347288156E-2</v>
      </c>
      <c r="M79" s="29">
        <f t="shared" si="38"/>
        <v>2.2353669748281312E-2</v>
      </c>
      <c r="N79" s="29">
        <f t="shared" si="38"/>
        <v>2.2980744413648994E-2</v>
      </c>
      <c r="O79" s="29">
        <f t="shared" si="38"/>
        <v>2.3063264910433763E-2</v>
      </c>
      <c r="P79" s="29">
        <f t="shared" si="38"/>
        <v>2.3318632815871879E-2</v>
      </c>
      <c r="Q79" s="29">
        <f t="shared" si="38"/>
        <v>2.3522925187744056E-2</v>
      </c>
      <c r="R79" s="29">
        <f t="shared" si="38"/>
        <v>2.3794721807174804E-2</v>
      </c>
      <c r="S79" s="29">
        <f t="shared" si="38"/>
        <v>2.371712496180341E-2</v>
      </c>
      <c r="T79" s="29">
        <f t="shared" si="38"/>
        <v>2.3777037611249101E-2</v>
      </c>
      <c r="U79" s="29">
        <f t="shared" si="38"/>
        <v>2.3847209652428356E-2</v>
      </c>
      <c r="V79" s="29">
        <f t="shared" si="38"/>
        <v>2.394988787023301E-2</v>
      </c>
      <c r="W79" s="29">
        <f t="shared" si="38"/>
        <v>2.3945957912032554E-2</v>
      </c>
      <c r="X79" s="29">
        <f t="shared" si="38"/>
        <v>2.402754864814003E-2</v>
      </c>
      <c r="Y79" s="29">
        <f t="shared" si="38"/>
        <v>2.4068914602531112E-2</v>
      </c>
      <c r="Z79" s="29">
        <f t="shared" si="38"/>
        <v>2.4101984379496715E-2</v>
      </c>
      <c r="AA79" s="29">
        <f t="shared" si="38"/>
        <v>2.4126425719297014E-2</v>
      </c>
      <c r="AB79" s="29">
        <f t="shared" si="38"/>
        <v>2.4193093271221544E-2</v>
      </c>
      <c r="AC79" s="29">
        <f t="shared" si="38"/>
        <v>2.4297702255725688E-2</v>
      </c>
      <c r="AD79" s="29">
        <f t="shared" si="38"/>
        <v>2.4302652396622056E-2</v>
      </c>
      <c r="AE79" s="29">
        <f t="shared" si="38"/>
        <v>2.4334801916450124E-2</v>
      </c>
      <c r="AF79" s="29">
        <f t="shared" si="38"/>
        <v>2.4313874603999943E-2</v>
      </c>
      <c r="AG79" s="29">
        <f t="shared" si="38"/>
        <v>2.4407190598501733E-2</v>
      </c>
    </row>
    <row r="80" spans="1:35" x14ac:dyDescent="0.25">
      <c r="A80" s="59" t="s">
        <v>1417</v>
      </c>
      <c r="B80" t="s">
        <v>167</v>
      </c>
      <c r="C80" s="29">
        <f>C23*C$10</f>
        <v>2.5724910040040839E-2</v>
      </c>
      <c r="D80" s="29">
        <f t="shared" ref="D80:AG87" si="40">D23*D$10</f>
        <v>2.0422590797260828E-2</v>
      </c>
      <c r="E80" s="29">
        <f t="shared" si="40"/>
        <v>2.0891191868574445E-2</v>
      </c>
      <c r="F80" s="29">
        <f t="shared" si="40"/>
        <v>2.1745246388059265E-2</v>
      </c>
      <c r="G80" s="29">
        <f t="shared" si="40"/>
        <v>2.1863871733083781E-2</v>
      </c>
      <c r="H80" s="29">
        <f t="shared" si="40"/>
        <v>2.1988489724231036E-2</v>
      </c>
      <c r="I80" s="29">
        <f t="shared" si="40"/>
        <v>2.1906659087373256E-2</v>
      </c>
      <c r="J80" s="29">
        <f t="shared" si="40"/>
        <v>2.1629694185954059E-2</v>
      </c>
      <c r="K80" s="29">
        <f t="shared" si="40"/>
        <v>2.1620257698752449E-2</v>
      </c>
      <c r="L80" s="29">
        <f t="shared" si="40"/>
        <v>2.1474349926532136E-2</v>
      </c>
      <c r="M80" s="29">
        <f t="shared" si="40"/>
        <v>2.0904748863865383E-2</v>
      </c>
      <c r="N80" s="29">
        <f t="shared" si="40"/>
        <v>2.1321719882144392E-2</v>
      </c>
      <c r="O80" s="29">
        <f t="shared" si="40"/>
        <v>2.1057404788024533E-2</v>
      </c>
      <c r="P80" s="29">
        <f t="shared" si="40"/>
        <v>2.1024020397900495E-2</v>
      </c>
      <c r="Q80" s="29">
        <f t="shared" si="40"/>
        <v>2.0801605499238728E-2</v>
      </c>
      <c r="R80" s="29">
        <f t="shared" si="40"/>
        <v>2.1129761968416566E-2</v>
      </c>
      <c r="S80" s="29">
        <f t="shared" si="40"/>
        <v>2.1005007384794765E-2</v>
      </c>
      <c r="T80" s="29">
        <f t="shared" si="40"/>
        <v>2.0917581970118133E-2</v>
      </c>
      <c r="U80" s="29">
        <f t="shared" si="40"/>
        <v>2.0873582158662099E-2</v>
      </c>
      <c r="V80" s="29">
        <f t="shared" si="40"/>
        <v>2.0976825805473744E-2</v>
      </c>
      <c r="W80" s="29">
        <f t="shared" si="40"/>
        <v>2.0885490534912211E-2</v>
      </c>
      <c r="X80" s="29">
        <f t="shared" si="40"/>
        <v>2.0885421509669069E-2</v>
      </c>
      <c r="Y80" s="29">
        <f t="shared" si="40"/>
        <v>2.0936366795535583E-2</v>
      </c>
      <c r="Z80" s="29">
        <f t="shared" si="40"/>
        <v>2.0897587112312453E-2</v>
      </c>
      <c r="AA80" s="29">
        <f t="shared" si="40"/>
        <v>2.0860409367188078E-2</v>
      </c>
      <c r="AB80" s="29">
        <f t="shared" si="40"/>
        <v>2.0779980868531462E-2</v>
      </c>
      <c r="AC80" s="29">
        <f t="shared" si="40"/>
        <v>2.08769357001467E-2</v>
      </c>
      <c r="AD80" s="29">
        <f t="shared" si="40"/>
        <v>2.0853332471217085E-2</v>
      </c>
      <c r="AE80" s="29">
        <f t="shared" si="40"/>
        <v>2.0907717899384448E-2</v>
      </c>
      <c r="AF80" s="29">
        <f t="shared" si="40"/>
        <v>2.0809209789528167E-2</v>
      </c>
      <c r="AG80" s="29">
        <f t="shared" si="40"/>
        <v>2.0819600972996368E-2</v>
      </c>
    </row>
    <row r="81" spans="1:33" x14ac:dyDescent="0.25">
      <c r="B81" t="s">
        <v>174</v>
      </c>
      <c r="C81" s="29">
        <f t="shared" ref="C81:R87" si="41">C24*C$10</f>
        <v>0.11824679229811114</v>
      </c>
      <c r="D81" s="29">
        <f t="shared" si="41"/>
        <v>0.12814175627619698</v>
      </c>
      <c r="E81" s="29">
        <f t="shared" si="41"/>
        <v>0.12314000106211466</v>
      </c>
      <c r="F81" s="29">
        <f t="shared" si="41"/>
        <v>0.12433429950361051</v>
      </c>
      <c r="G81" s="29">
        <f t="shared" si="41"/>
        <v>0.12643823736329016</v>
      </c>
      <c r="H81" s="29">
        <f t="shared" si="41"/>
        <v>0.12787045520621024</v>
      </c>
      <c r="I81" s="29">
        <f t="shared" si="41"/>
        <v>0.12905775599595629</v>
      </c>
      <c r="J81" s="29">
        <f t="shared" si="41"/>
        <v>0.1296334149652395</v>
      </c>
      <c r="K81" s="29">
        <f t="shared" si="41"/>
        <v>0.12978008762956134</v>
      </c>
      <c r="L81" s="29">
        <f t="shared" si="41"/>
        <v>0.12991707447335846</v>
      </c>
      <c r="M81" s="29">
        <f t="shared" si="41"/>
        <v>0.12914883678345795</v>
      </c>
      <c r="N81" s="29">
        <f t="shared" si="41"/>
        <v>0.12906915441405686</v>
      </c>
      <c r="O81" s="29">
        <f t="shared" si="41"/>
        <v>0.12916341344381749</v>
      </c>
      <c r="P81" s="29">
        <f t="shared" si="41"/>
        <v>0.1291295354883096</v>
      </c>
      <c r="Q81" s="29">
        <f t="shared" si="41"/>
        <v>0.12894805612095137</v>
      </c>
      <c r="R81" s="29">
        <f t="shared" si="41"/>
        <v>0.12931874569924159</v>
      </c>
      <c r="S81" s="29">
        <f t="shared" si="40"/>
        <v>0.1299918156191836</v>
      </c>
      <c r="T81" s="29">
        <f t="shared" si="40"/>
        <v>0.13028009517263797</v>
      </c>
      <c r="U81" s="29">
        <f t="shared" si="40"/>
        <v>0.13041965991837473</v>
      </c>
      <c r="V81" s="29">
        <f t="shared" si="40"/>
        <v>0.13082487581192526</v>
      </c>
      <c r="W81" s="29">
        <f t="shared" si="40"/>
        <v>0.13113734608615127</v>
      </c>
      <c r="X81" s="29">
        <f t="shared" si="40"/>
        <v>0.13138614488348574</v>
      </c>
      <c r="Y81" s="29">
        <f t="shared" si="40"/>
        <v>0.13171273037762851</v>
      </c>
      <c r="Z81" s="29">
        <f t="shared" si="40"/>
        <v>0.13205231089848987</v>
      </c>
      <c r="AA81" s="29">
        <f t="shared" si="40"/>
        <v>0.13225825301665289</v>
      </c>
      <c r="AB81" s="29">
        <f t="shared" si="40"/>
        <v>0.13230123036246577</v>
      </c>
      <c r="AC81" s="29">
        <f t="shared" si="40"/>
        <v>0.13255128943608371</v>
      </c>
      <c r="AD81" s="29">
        <f t="shared" si="40"/>
        <v>0.13285463318273424</v>
      </c>
      <c r="AE81" s="29">
        <f t="shared" si="40"/>
        <v>0.13314654587516309</v>
      </c>
      <c r="AF81" s="29">
        <f t="shared" si="40"/>
        <v>0.13337563697315283</v>
      </c>
      <c r="AG81" s="29">
        <f t="shared" si="40"/>
        <v>0.13352453543456977</v>
      </c>
    </row>
    <row r="82" spans="1:33" x14ac:dyDescent="0.25">
      <c r="B82" t="s">
        <v>175</v>
      </c>
      <c r="C82" s="29">
        <f t="shared" si="41"/>
        <v>1.7932498478878973E-2</v>
      </c>
      <c r="D82" s="29">
        <f t="shared" si="40"/>
        <v>2.5508088258940641E-2</v>
      </c>
      <c r="E82" s="29">
        <f t="shared" si="40"/>
        <v>2.3946264553953215E-2</v>
      </c>
      <c r="F82" s="29">
        <f t="shared" si="40"/>
        <v>2.2739845328895471E-2</v>
      </c>
      <c r="G82" s="29">
        <f t="shared" si="40"/>
        <v>2.2977823229349478E-2</v>
      </c>
      <c r="H82" s="29">
        <f t="shared" si="40"/>
        <v>2.2713972616192846E-2</v>
      </c>
      <c r="I82" s="29">
        <f t="shared" si="40"/>
        <v>2.3486291818621604E-2</v>
      </c>
      <c r="J82" s="29">
        <f t="shared" si="40"/>
        <v>2.3851333088330314E-2</v>
      </c>
      <c r="K82" s="29">
        <f t="shared" si="40"/>
        <v>2.3724442112177287E-2</v>
      </c>
      <c r="L82" s="29">
        <f t="shared" si="40"/>
        <v>2.3758297241581634E-2</v>
      </c>
      <c r="M82" s="29">
        <f t="shared" si="40"/>
        <v>2.3997495655945746E-2</v>
      </c>
      <c r="N82" s="29">
        <f t="shared" si="40"/>
        <v>2.3228998410670876E-2</v>
      </c>
      <c r="O82" s="29">
        <f t="shared" si="40"/>
        <v>2.3462731870564243E-2</v>
      </c>
      <c r="P82" s="29">
        <f t="shared" si="40"/>
        <v>2.3380596428258682E-2</v>
      </c>
      <c r="Q82" s="29">
        <f t="shared" si="40"/>
        <v>2.3587603922964408E-2</v>
      </c>
      <c r="R82" s="29">
        <f t="shared" si="40"/>
        <v>2.3217922374304669E-2</v>
      </c>
      <c r="S82" s="29">
        <f t="shared" si="40"/>
        <v>2.3462440694450512E-2</v>
      </c>
      <c r="T82" s="29">
        <f t="shared" si="40"/>
        <v>2.3585170176099915E-2</v>
      </c>
      <c r="U82" s="29">
        <f t="shared" si="40"/>
        <v>2.3606670494961384E-2</v>
      </c>
      <c r="V82" s="29">
        <f t="shared" si="40"/>
        <v>2.352800860435492E-2</v>
      </c>
      <c r="W82" s="29">
        <f t="shared" si="40"/>
        <v>2.3680329258923515E-2</v>
      </c>
      <c r="X82" s="29">
        <f t="shared" si="40"/>
        <v>2.3683906584030291E-2</v>
      </c>
      <c r="Y82" s="29">
        <f t="shared" si="40"/>
        <v>2.3660044340357199E-2</v>
      </c>
      <c r="Z82" s="29">
        <f t="shared" si="40"/>
        <v>2.3754600217658937E-2</v>
      </c>
      <c r="AA82" s="29">
        <f t="shared" si="40"/>
        <v>2.3801295296983268E-2</v>
      </c>
      <c r="AB82" s="29">
        <f t="shared" si="40"/>
        <v>2.3857240646425009E-2</v>
      </c>
      <c r="AC82" s="29">
        <f t="shared" si="40"/>
        <v>2.3743667755170724E-2</v>
      </c>
      <c r="AD82" s="29">
        <f t="shared" si="40"/>
        <v>2.3817740447800738E-2</v>
      </c>
      <c r="AE82" s="29">
        <f t="shared" si="40"/>
        <v>2.3804996271094069E-2</v>
      </c>
      <c r="AF82" s="29">
        <f t="shared" si="40"/>
        <v>2.3954599078744237E-2</v>
      </c>
      <c r="AG82" s="29">
        <f t="shared" si="40"/>
        <v>2.394428982076138E-2</v>
      </c>
    </row>
    <row r="83" spans="1:33" x14ac:dyDescent="0.25">
      <c r="B83" t="s">
        <v>176</v>
      </c>
      <c r="C83" s="29">
        <f t="shared" si="41"/>
        <v>2.5214771900281454E-2</v>
      </c>
      <c r="D83" s="29">
        <f t="shared" si="40"/>
        <v>2.5896370045315115E-2</v>
      </c>
      <c r="E83" s="29">
        <f t="shared" si="40"/>
        <v>2.5058985228182454E-2</v>
      </c>
      <c r="F83" s="29">
        <f t="shared" si="40"/>
        <v>2.5079907417757411E-2</v>
      </c>
      <c r="G83" s="29">
        <f t="shared" si="40"/>
        <v>2.5217568715644324E-2</v>
      </c>
      <c r="H83" s="29">
        <f t="shared" si="40"/>
        <v>2.515764865737868E-2</v>
      </c>
      <c r="I83" s="29">
        <f t="shared" si="40"/>
        <v>2.5404186603685451E-2</v>
      </c>
      <c r="J83" s="29">
        <f t="shared" si="40"/>
        <v>2.5328464259993827E-2</v>
      </c>
      <c r="K83" s="29">
        <f t="shared" si="40"/>
        <v>2.5230854860625533E-2</v>
      </c>
      <c r="L83" s="29">
        <f t="shared" si="40"/>
        <v>2.5124483674679711E-2</v>
      </c>
      <c r="M83" s="29">
        <f t="shared" si="40"/>
        <v>2.4827468982067294E-2</v>
      </c>
      <c r="N83" s="29">
        <f t="shared" si="40"/>
        <v>2.4741476829987556E-2</v>
      </c>
      <c r="O83" s="29">
        <f t="shared" si="40"/>
        <v>2.464856432463618E-2</v>
      </c>
      <c r="P83" s="29">
        <f t="shared" si="40"/>
        <v>2.4555893188664291E-2</v>
      </c>
      <c r="Q83" s="29">
        <f t="shared" si="40"/>
        <v>2.4464419604070885E-2</v>
      </c>
      <c r="R83" s="29">
        <f t="shared" si="40"/>
        <v>2.4494011906058013E-2</v>
      </c>
      <c r="S83" s="29">
        <f t="shared" si="40"/>
        <v>2.4525071963143324E-2</v>
      </c>
      <c r="T83" s="29">
        <f t="shared" si="40"/>
        <v>2.4507797390559916E-2</v>
      </c>
      <c r="U83" s="29">
        <f t="shared" si="40"/>
        <v>2.4481714835731749E-2</v>
      </c>
      <c r="V83" s="29">
        <f t="shared" si="40"/>
        <v>2.4499796104316119E-2</v>
      </c>
      <c r="W83" s="29">
        <f t="shared" si="40"/>
        <v>2.44967925657576E-2</v>
      </c>
      <c r="X83" s="29">
        <f t="shared" si="40"/>
        <v>2.4491408337082014E-2</v>
      </c>
      <c r="Y83" s="29">
        <f t="shared" si="40"/>
        <v>2.4505679616994624E-2</v>
      </c>
      <c r="Z83" s="29">
        <f t="shared" si="40"/>
        <v>2.4511812008522083E-2</v>
      </c>
      <c r="AA83" s="29">
        <f t="shared" si="40"/>
        <v>2.4500159647680212E-2</v>
      </c>
      <c r="AB83" s="29">
        <f t="shared" si="40"/>
        <v>2.4461611471301926E-2</v>
      </c>
      <c r="AC83" s="29">
        <f t="shared" si="40"/>
        <v>2.4469503678327117E-2</v>
      </c>
      <c r="AD83" s="29">
        <f t="shared" si="40"/>
        <v>2.4479013304228078E-2</v>
      </c>
      <c r="AE83" s="29">
        <f t="shared" si="40"/>
        <v>2.4500279288886435E-2</v>
      </c>
      <c r="AF83" s="29">
        <f t="shared" si="40"/>
        <v>2.4494111482512924E-2</v>
      </c>
      <c r="AG83" s="29">
        <f t="shared" si="40"/>
        <v>2.4487645107317938E-2</v>
      </c>
    </row>
    <row r="84" spans="1:33" x14ac:dyDescent="0.25">
      <c r="B84" t="s">
        <v>177</v>
      </c>
      <c r="C84" s="29">
        <f t="shared" si="41"/>
        <v>3.0466396993235188E-2</v>
      </c>
      <c r="D84" s="29">
        <f t="shared" si="40"/>
        <v>2.7517124806924382E-2</v>
      </c>
      <c r="E84" s="29">
        <f t="shared" si="40"/>
        <v>2.7044683381198295E-2</v>
      </c>
      <c r="F84" s="29">
        <f t="shared" si="40"/>
        <v>2.7116654996237208E-2</v>
      </c>
      <c r="G84" s="29">
        <f t="shared" si="40"/>
        <v>2.7013097582964062E-2</v>
      </c>
      <c r="H84" s="29">
        <f t="shared" si="40"/>
        <v>2.7169099301135563E-2</v>
      </c>
      <c r="I84" s="29">
        <f t="shared" si="40"/>
        <v>2.6826050576361532E-2</v>
      </c>
      <c r="J84" s="29">
        <f t="shared" si="40"/>
        <v>2.655373702853283E-2</v>
      </c>
      <c r="K84" s="29">
        <f t="shared" si="40"/>
        <v>2.6369650554348045E-2</v>
      </c>
      <c r="L84" s="29">
        <f t="shared" si="40"/>
        <v>2.6143268077263276E-2</v>
      </c>
      <c r="M84" s="29">
        <f t="shared" si="40"/>
        <v>2.5654986237663643E-2</v>
      </c>
      <c r="N84" s="29">
        <f t="shared" si="40"/>
        <v>2.5627063324375102E-2</v>
      </c>
      <c r="O84" s="29">
        <f t="shared" si="40"/>
        <v>2.5397874388155783E-2</v>
      </c>
      <c r="P84" s="29">
        <f t="shared" si="40"/>
        <v>2.5244322667514751E-2</v>
      </c>
      <c r="Q84" s="29">
        <f t="shared" si="40"/>
        <v>2.4977476857083791E-2</v>
      </c>
      <c r="R84" s="29">
        <f t="shared" si="40"/>
        <v>2.5037724619894595E-2</v>
      </c>
      <c r="S84" s="29">
        <f t="shared" si="40"/>
        <v>2.4961063348970285E-2</v>
      </c>
      <c r="T84" s="29">
        <f t="shared" si="40"/>
        <v>2.48660040177432E-2</v>
      </c>
      <c r="U84" s="29">
        <f t="shared" si="40"/>
        <v>2.4774781111887623E-2</v>
      </c>
      <c r="V84" s="29">
        <f t="shared" si="40"/>
        <v>2.4771790089522228E-2</v>
      </c>
      <c r="W84" s="29">
        <f t="shared" si="40"/>
        <v>2.4693017828376341E-2</v>
      </c>
      <c r="X84" s="29">
        <f t="shared" si="40"/>
        <v>2.4639748624025338E-2</v>
      </c>
      <c r="Y84" s="29">
        <f t="shared" si="40"/>
        <v>2.4625409031436063E-2</v>
      </c>
      <c r="Z84" s="29">
        <f t="shared" si="40"/>
        <v>2.4570323828725142E-2</v>
      </c>
      <c r="AA84" s="29">
        <f t="shared" si="40"/>
        <v>2.4507838184879688E-2</v>
      </c>
      <c r="AB84" s="29">
        <f t="shared" si="40"/>
        <v>2.4419527395685838E-2</v>
      </c>
      <c r="AC84" s="29">
        <f t="shared" si="40"/>
        <v>2.4415619365466434E-2</v>
      </c>
      <c r="AD84" s="29">
        <f t="shared" si="40"/>
        <v>2.4375198724634027E-2</v>
      </c>
      <c r="AE84" s="29">
        <f t="shared" si="40"/>
        <v>2.4379894706395722E-2</v>
      </c>
      <c r="AF84" s="29">
        <f t="shared" si="40"/>
        <v>2.4308164569796793E-2</v>
      </c>
      <c r="AG84" s="29">
        <f t="shared" si="40"/>
        <v>2.4265987602812712E-2</v>
      </c>
    </row>
    <row r="85" spans="1:33" x14ac:dyDescent="0.25">
      <c r="B85" t="s">
        <v>178</v>
      </c>
      <c r="C85" s="29">
        <f t="shared" si="41"/>
        <v>2.9443200157133174E-2</v>
      </c>
      <c r="D85" s="29">
        <f t="shared" si="40"/>
        <v>2.9225721017057022E-2</v>
      </c>
      <c r="E85" s="29">
        <f t="shared" si="40"/>
        <v>2.8502754986052009E-2</v>
      </c>
      <c r="F85" s="29">
        <f t="shared" si="40"/>
        <v>2.8356666220172612E-2</v>
      </c>
      <c r="G85" s="29">
        <f t="shared" si="40"/>
        <v>2.8403137986589163E-2</v>
      </c>
      <c r="H85" s="29">
        <f t="shared" si="40"/>
        <v>2.8477928674293211E-2</v>
      </c>
      <c r="I85" s="29">
        <f t="shared" si="40"/>
        <v>2.8467416740289183E-2</v>
      </c>
      <c r="J85" s="29">
        <f t="shared" si="40"/>
        <v>2.8353863991513059E-2</v>
      </c>
      <c r="K85" s="29">
        <f t="shared" si="40"/>
        <v>2.8207050695720631E-2</v>
      </c>
      <c r="L85" s="29">
        <f t="shared" si="40"/>
        <v>2.8055353334092287E-2</v>
      </c>
      <c r="M85" s="29">
        <f t="shared" si="40"/>
        <v>2.7717051343862476E-2</v>
      </c>
      <c r="N85" s="29">
        <f t="shared" si="40"/>
        <v>2.7551491040270343E-2</v>
      </c>
      <c r="O85" s="29">
        <f t="shared" si="40"/>
        <v>2.7436837750890487E-2</v>
      </c>
      <c r="P85" s="29">
        <f t="shared" si="40"/>
        <v>2.7306788241321878E-2</v>
      </c>
      <c r="Q85" s="29">
        <f t="shared" si="40"/>
        <v>2.7132888284804903E-2</v>
      </c>
      <c r="R85" s="29">
        <f t="shared" si="40"/>
        <v>2.7116870442184714E-2</v>
      </c>
      <c r="S85" s="29">
        <f t="shared" si="40"/>
        <v>2.713586297532887E-2</v>
      </c>
      <c r="T85" s="29">
        <f t="shared" si="40"/>
        <v>2.7104252365611686E-2</v>
      </c>
      <c r="U85" s="29">
        <f t="shared" si="40"/>
        <v>2.7045708772477573E-2</v>
      </c>
      <c r="V85" s="29">
        <f t="shared" si="40"/>
        <v>2.7046409591200183E-2</v>
      </c>
      <c r="W85" s="29">
        <f t="shared" si="40"/>
        <v>2.703182596401834E-2</v>
      </c>
      <c r="X85" s="29">
        <f t="shared" si="40"/>
        <v>2.7001776736665754E-2</v>
      </c>
      <c r="Y85" s="29">
        <f t="shared" si="40"/>
        <v>2.6999803781911632E-2</v>
      </c>
      <c r="Z85" s="29">
        <f t="shared" si="40"/>
        <v>2.699146743764504E-2</v>
      </c>
      <c r="AA85" s="29">
        <f t="shared" si="40"/>
        <v>2.6962806249725631E-2</v>
      </c>
      <c r="AB85" s="29">
        <f t="shared" si="40"/>
        <v>2.6912763267070369E-2</v>
      </c>
      <c r="AC85" s="29">
        <f t="shared" si="40"/>
        <v>2.689765083370188E-2</v>
      </c>
      <c r="AD85" s="29">
        <f t="shared" si="40"/>
        <v>2.6893439388081666E-2</v>
      </c>
      <c r="AE85" s="29">
        <f t="shared" si="40"/>
        <v>2.6908194332771307E-2</v>
      </c>
      <c r="AF85" s="29">
        <f t="shared" si="40"/>
        <v>2.6892354167985244E-2</v>
      </c>
      <c r="AG85" s="29">
        <f t="shared" si="40"/>
        <v>2.6863786475734997E-2</v>
      </c>
    </row>
    <row r="86" spans="1:33" x14ac:dyDescent="0.25">
      <c r="B86" t="s">
        <v>201</v>
      </c>
      <c r="C86" s="29">
        <f t="shared" si="41"/>
        <v>0.14134497940897447</v>
      </c>
      <c r="D86" s="29">
        <f t="shared" si="40"/>
        <v>0.13695858574153205</v>
      </c>
      <c r="E86" s="29">
        <f t="shared" si="40"/>
        <v>0.13584592980720997</v>
      </c>
      <c r="F86" s="29">
        <f t="shared" si="40"/>
        <v>0.1376199554938029</v>
      </c>
      <c r="G86" s="29">
        <f t="shared" si="40"/>
        <v>0.13898324213671684</v>
      </c>
      <c r="H86" s="29">
        <f t="shared" si="40"/>
        <v>0.14028161834400368</v>
      </c>
      <c r="I86" s="29">
        <f t="shared" si="40"/>
        <v>0.14079890376699467</v>
      </c>
      <c r="J86" s="29">
        <f t="shared" si="40"/>
        <v>0.14074803173234365</v>
      </c>
      <c r="K86" s="29">
        <f t="shared" si="40"/>
        <v>0.14076321860207916</v>
      </c>
      <c r="L86" s="29">
        <f t="shared" si="40"/>
        <v>0.14052418973668715</v>
      </c>
      <c r="M86" s="29">
        <f t="shared" si="40"/>
        <v>0.1388688066758843</v>
      </c>
      <c r="N86" s="29">
        <f t="shared" si="40"/>
        <v>0.13918526949636112</v>
      </c>
      <c r="O86" s="29">
        <f t="shared" si="40"/>
        <v>0.13876942134333242</v>
      </c>
      <c r="P86" s="29">
        <f t="shared" si="40"/>
        <v>0.13856926198530728</v>
      </c>
      <c r="Q86" s="29">
        <f t="shared" si="40"/>
        <v>0.13786609126207816</v>
      </c>
      <c r="R86" s="29">
        <f t="shared" si="40"/>
        <v>0.13855914645107303</v>
      </c>
      <c r="S86" s="29">
        <f t="shared" si="40"/>
        <v>0.13881429267124129</v>
      </c>
      <c r="T86" s="29">
        <f t="shared" si="40"/>
        <v>0.138854852704203</v>
      </c>
      <c r="U86" s="29">
        <f t="shared" si="40"/>
        <v>0.13890008003559925</v>
      </c>
      <c r="V86" s="29">
        <f t="shared" si="40"/>
        <v>0.139306675043641</v>
      </c>
      <c r="W86" s="29">
        <f t="shared" si="40"/>
        <v>0.13939028206169221</v>
      </c>
      <c r="X86" s="29">
        <f t="shared" si="40"/>
        <v>0.13953394939535232</v>
      </c>
      <c r="Y86" s="29">
        <f t="shared" si="40"/>
        <v>0.13984744303250637</v>
      </c>
      <c r="Z86" s="29">
        <f t="shared" si="40"/>
        <v>0.139981153790594</v>
      </c>
      <c r="AA86" s="29">
        <f t="shared" si="40"/>
        <v>0.14004385078672416</v>
      </c>
      <c r="AB86" s="29">
        <f t="shared" si="40"/>
        <v>0.13994524567575065</v>
      </c>
      <c r="AC86" s="29">
        <f t="shared" si="40"/>
        <v>0.1402273356099096</v>
      </c>
      <c r="AD86" s="29">
        <f t="shared" si="40"/>
        <v>0.14037851431437795</v>
      </c>
      <c r="AE86" s="29">
        <f t="shared" si="40"/>
        <v>0.14070656734237202</v>
      </c>
      <c r="AF86" s="29">
        <f t="shared" si="40"/>
        <v>0.14069837155731588</v>
      </c>
      <c r="AG86" s="29">
        <f t="shared" si="40"/>
        <v>0.14076910489215921</v>
      </c>
    </row>
    <row r="87" spans="1:33" x14ac:dyDescent="0.25">
      <c r="B87" t="s">
        <v>202</v>
      </c>
      <c r="C87" s="29">
        <f t="shared" si="41"/>
        <v>0.22262157626070736</v>
      </c>
      <c r="D87" s="29">
        <f t="shared" si="40"/>
        <v>0.22676637234921296</v>
      </c>
      <c r="E87" s="29">
        <f t="shared" si="40"/>
        <v>0.22164061748886429</v>
      </c>
      <c r="F87" s="29">
        <f t="shared" si="40"/>
        <v>0.22269702045751344</v>
      </c>
      <c r="G87" s="29">
        <f t="shared" si="40"/>
        <v>0.22461735475926203</v>
      </c>
      <c r="H87" s="29">
        <f t="shared" si="40"/>
        <v>0.22640084996859883</v>
      </c>
      <c r="I87" s="29">
        <f t="shared" si="40"/>
        <v>0.22749677676902919</v>
      </c>
      <c r="J87" s="29">
        <f t="shared" si="40"/>
        <v>0.22742129800786628</v>
      </c>
      <c r="K87" s="29">
        <f t="shared" si="40"/>
        <v>0.2271518748835408</v>
      </c>
      <c r="L87" s="29">
        <f t="shared" si="40"/>
        <v>0.2267624443433926</v>
      </c>
      <c r="M87" s="29">
        <f t="shared" si="40"/>
        <v>0.22443751586103916</v>
      </c>
      <c r="N87" s="29">
        <f t="shared" si="40"/>
        <v>0.22394135401589602</v>
      </c>
      <c r="O87" s="29">
        <f t="shared" si="40"/>
        <v>0.22355337742892026</v>
      </c>
      <c r="P87" s="29">
        <f t="shared" si="40"/>
        <v>0.2231243924952383</v>
      </c>
      <c r="Q87" s="29">
        <f t="shared" si="40"/>
        <v>0.22222727790673602</v>
      </c>
      <c r="R87" s="29">
        <f t="shared" si="40"/>
        <v>0.22269865222291377</v>
      </c>
      <c r="S87" s="29">
        <f t="shared" si="40"/>
        <v>0.22333906332445674</v>
      </c>
      <c r="T87" s="29">
        <f t="shared" si="40"/>
        <v>0.22352513266481436</v>
      </c>
      <c r="U87" s="29">
        <f t="shared" si="40"/>
        <v>0.22355919324237047</v>
      </c>
      <c r="V87" s="29">
        <f t="shared" si="40"/>
        <v>0.22402694681216564</v>
      </c>
      <c r="W87" s="29">
        <f t="shared" si="40"/>
        <v>0.22429357658328489</v>
      </c>
      <c r="X87" s="29">
        <f t="shared" si="40"/>
        <v>0.22448560440887044</v>
      </c>
      <c r="Y87" s="29">
        <f t="shared" si="40"/>
        <v>0.22487458890976711</v>
      </c>
      <c r="Z87" s="29">
        <f t="shared" si="40"/>
        <v>0.22517091595517164</v>
      </c>
      <c r="AA87" s="29">
        <f t="shared" si="40"/>
        <v>0.22530498626949938</v>
      </c>
      <c r="AB87" s="29">
        <f t="shared" si="40"/>
        <v>0.22520653865008064</v>
      </c>
      <c r="AC87" s="29">
        <f t="shared" si="40"/>
        <v>0.22546706004047362</v>
      </c>
      <c r="AD87" s="29">
        <f t="shared" si="40"/>
        <v>0.22576686082833719</v>
      </c>
      <c r="AE87" s="29">
        <f t="shared" si="40"/>
        <v>0.22618479620674745</v>
      </c>
      <c r="AF87" s="29">
        <f t="shared" si="40"/>
        <v>0.22634649185015474</v>
      </c>
      <c r="AG87" s="29">
        <f t="shared" si="40"/>
        <v>0.22642299799951388</v>
      </c>
    </row>
    <row r="90" spans="1:33" s="61" customFormat="1" x14ac:dyDescent="0.25">
      <c r="A90" s="60" t="s">
        <v>1407</v>
      </c>
      <c r="B90" s="60" t="s">
        <v>53</v>
      </c>
    </row>
    <row r="91" spans="1:33" x14ac:dyDescent="0.25">
      <c r="B91" s="54" t="s">
        <v>33</v>
      </c>
    </row>
    <row r="92" spans="1:33" x14ac:dyDescent="0.25">
      <c r="A92" s="1" t="s">
        <v>371</v>
      </c>
      <c r="B92" s="53" t="s">
        <v>168</v>
      </c>
      <c r="C92" s="31">
        <f>'AEO 52'!E16*1000</f>
        <v>78670.906000000003</v>
      </c>
      <c r="D92" s="31">
        <f>'AEO 52'!F16*1000</f>
        <v>79098.747000000003</v>
      </c>
      <c r="E92" s="31">
        <f>'AEO 52'!G16*1000</f>
        <v>79168.228000000003</v>
      </c>
      <c r="F92" s="31">
        <f>'AEO 52'!H16*1000</f>
        <v>79343.726999999999</v>
      </c>
      <c r="G92" s="31">
        <f>'AEO 52'!I16*1000</f>
        <v>79530.182000000001</v>
      </c>
      <c r="H92" s="31">
        <f>'AEO 52'!J16*1000</f>
        <v>79745.14</v>
      </c>
      <c r="I92" s="31">
        <f>'AEO 52'!K16*1000</f>
        <v>80084.006999999998</v>
      </c>
      <c r="J92" s="31">
        <f>'AEO 52'!L16*1000</f>
        <v>80169.922000000006</v>
      </c>
      <c r="K92" s="31">
        <f>'AEO 52'!M16*1000</f>
        <v>80234.748999999996</v>
      </c>
      <c r="L92" s="31">
        <f>'AEO 52'!N16*1000</f>
        <v>80293.570999999996</v>
      </c>
      <c r="M92" s="31">
        <f>'AEO 52'!O16*1000</f>
        <v>80346.740999999995</v>
      </c>
      <c r="N92" s="31">
        <f>'AEO 52'!P16*1000</f>
        <v>80406.090000000011</v>
      </c>
      <c r="O92" s="31">
        <f>'AEO 52'!Q16*1000</f>
        <v>80461.304000000004</v>
      </c>
      <c r="P92" s="31">
        <f>'AEO 52'!R16*1000</f>
        <v>80518.241999999998</v>
      </c>
      <c r="Q92" s="31">
        <f>'AEO 52'!S16*1000</f>
        <v>80550.278000000006</v>
      </c>
      <c r="R92" s="31">
        <f>'AEO 52'!T16*1000</f>
        <v>80582.634000000005</v>
      </c>
      <c r="S92" s="31">
        <f>'AEO 52'!U16*1000</f>
        <v>80613.358000000007</v>
      </c>
      <c r="T92" s="31">
        <f>'AEO 52'!V16*1000</f>
        <v>80639.008000000002</v>
      </c>
      <c r="U92" s="31">
        <f>'AEO 52'!W16*1000</f>
        <v>80669.273000000001</v>
      </c>
      <c r="V92" s="31">
        <f>'AEO 52'!X16*1000</f>
        <v>80697.53300000001</v>
      </c>
      <c r="W92" s="31">
        <f>'AEO 52'!Y16*1000</f>
        <v>80724.891999999993</v>
      </c>
      <c r="X92" s="31">
        <f>'AEO 52'!Z16*1000</f>
        <v>80751.555999999997</v>
      </c>
      <c r="Y92" s="31">
        <f>'AEO 52'!AA16*1000</f>
        <v>80781.020999999993</v>
      </c>
      <c r="Z92" s="31">
        <f>'AEO 52'!AB16*1000</f>
        <v>80806.175000000003</v>
      </c>
      <c r="AA92" s="31">
        <f>'AEO 52'!AC16*1000</f>
        <v>80831.76400000001</v>
      </c>
      <c r="AB92" s="31">
        <f>'AEO 52'!AD16*1000</f>
        <v>80858.748999999996</v>
      </c>
      <c r="AC92" s="31">
        <f>'AEO 52'!AE16*1000</f>
        <v>80886.78</v>
      </c>
      <c r="AD92" s="31">
        <f>'AEO 52'!AF16*1000</f>
        <v>80911.750999999989</v>
      </c>
      <c r="AE92" s="31">
        <f>'AEO 52'!AG16*1000</f>
        <v>80938.309000000008</v>
      </c>
      <c r="AF92" s="31">
        <f>'AEO 52'!AH16*1000</f>
        <v>80964.485000000001</v>
      </c>
      <c r="AG92" s="31">
        <f>'AEO 52'!AI16*1000</f>
        <v>80968.872000000003</v>
      </c>
    </row>
    <row r="93" spans="1:33" x14ac:dyDescent="0.25">
      <c r="A93" s="1" t="s">
        <v>373</v>
      </c>
      <c r="B93" t="s">
        <v>169</v>
      </c>
      <c r="C93" s="31">
        <f>'AEO 52'!E17*1000</f>
        <v>41886.958999999995</v>
      </c>
      <c r="D93" s="31">
        <f>'AEO 52'!F17*1000</f>
        <v>42164.447999999997</v>
      </c>
      <c r="E93" s="31">
        <f>'AEO 52'!G17*1000</f>
        <v>42204.178</v>
      </c>
      <c r="F93" s="31">
        <f>'AEO 52'!H17*1000</f>
        <v>42396.636999999995</v>
      </c>
      <c r="G93" s="31">
        <f>'AEO 52'!I17*1000</f>
        <v>42684.245999999999</v>
      </c>
      <c r="H93" s="31">
        <f>'AEO 52'!J17*1000</f>
        <v>42947.436999999998</v>
      </c>
      <c r="I93" s="31">
        <f>'AEO 52'!K17*1000</f>
        <v>43359.123</v>
      </c>
      <c r="J93" s="31">
        <f>'AEO 52'!L17*1000</f>
        <v>43462.811000000002</v>
      </c>
      <c r="K93" s="31">
        <f>'AEO 52'!M17*1000</f>
        <v>43524.531999999999</v>
      </c>
      <c r="L93" s="31">
        <f>'AEO 52'!N17*1000</f>
        <v>43590.305</v>
      </c>
      <c r="M93" s="31">
        <f>'AEO 52'!O17*1000</f>
        <v>43643.284</v>
      </c>
      <c r="N93" s="31">
        <f>'AEO 52'!P17*1000</f>
        <v>43708.710000000006</v>
      </c>
      <c r="O93" s="31">
        <f>'AEO 52'!Q17*1000</f>
        <v>43767.036</v>
      </c>
      <c r="P93" s="31">
        <f>'AEO 52'!R17*1000</f>
        <v>43828.781000000003</v>
      </c>
      <c r="Q93" s="31">
        <f>'AEO 52'!S17*1000</f>
        <v>43867.503999999994</v>
      </c>
      <c r="R93" s="31">
        <f>'AEO 52'!T17*1000</f>
        <v>43912.392</v>
      </c>
      <c r="S93" s="31">
        <f>'AEO 52'!U17*1000</f>
        <v>43949.249000000003</v>
      </c>
      <c r="T93" s="31">
        <f>'AEO 52'!V17*1000</f>
        <v>43980.392</v>
      </c>
      <c r="U93" s="31">
        <f>'AEO 52'!W17*1000</f>
        <v>44017.59</v>
      </c>
      <c r="V93" s="31">
        <f>'AEO 52'!X17*1000</f>
        <v>44053.649999999994</v>
      </c>
      <c r="W93" s="31">
        <f>'AEO 52'!Y17*1000</f>
        <v>44088.669000000002</v>
      </c>
      <c r="X93" s="31">
        <f>'AEO 52'!Z17*1000</f>
        <v>44123.210999999996</v>
      </c>
      <c r="Y93" s="31">
        <f>'AEO 52'!AA17*1000</f>
        <v>44160.331999999995</v>
      </c>
      <c r="Z93" s="31">
        <f>'AEO 52'!AB17*1000</f>
        <v>44193.553999999996</v>
      </c>
      <c r="AA93" s="31">
        <f>'AEO 52'!AC17*1000</f>
        <v>44226.246000000006</v>
      </c>
      <c r="AB93" s="31">
        <f>'AEO 52'!AD17*1000</f>
        <v>44259.151000000005</v>
      </c>
      <c r="AC93" s="31">
        <f>'AEO 52'!AE17*1000</f>
        <v>44293.697</v>
      </c>
      <c r="AD93" s="31">
        <f>'AEO 52'!AF17*1000</f>
        <v>44325.603000000003</v>
      </c>
      <c r="AE93" s="31">
        <f>'AEO 52'!AG17*1000</f>
        <v>44360.13</v>
      </c>
      <c r="AF93" s="31">
        <f>'AEO 52'!AH17*1000</f>
        <v>44392.356999999996</v>
      </c>
      <c r="AG93" s="31">
        <f>'AEO 52'!AI17*1000</f>
        <v>44404.087</v>
      </c>
    </row>
    <row r="94" spans="1:33" x14ac:dyDescent="0.25">
      <c r="A94" s="1" t="s">
        <v>375</v>
      </c>
      <c r="B94" t="s">
        <v>170</v>
      </c>
      <c r="C94" s="31">
        <f>'AEO 52'!E18*1000</f>
        <v>31118.7</v>
      </c>
      <c r="D94" s="31">
        <f>'AEO 52'!F18*1000</f>
        <v>31280.249</v>
      </c>
      <c r="E94" s="31">
        <f>'AEO 52'!G18*1000</f>
        <v>31327.696</v>
      </c>
      <c r="F94" s="31">
        <f>'AEO 52'!H18*1000</f>
        <v>31452.971000000001</v>
      </c>
      <c r="G94" s="31">
        <f>'AEO 52'!I18*1000</f>
        <v>31632.309000000001</v>
      </c>
      <c r="H94" s="31">
        <f>'AEO 52'!J18*1000</f>
        <v>31860.942999999999</v>
      </c>
      <c r="I94" s="31">
        <f>'AEO 52'!K18*1000</f>
        <v>32140.35</v>
      </c>
      <c r="J94" s="31">
        <f>'AEO 52'!L18*1000</f>
        <v>32217.365000000002</v>
      </c>
      <c r="K94" s="31">
        <f>'AEO 52'!M18*1000</f>
        <v>32288.376</v>
      </c>
      <c r="L94" s="31">
        <f>'AEO 52'!N18*1000</f>
        <v>32355.564000000002</v>
      </c>
      <c r="M94" s="31">
        <f>'AEO 52'!O18*1000</f>
        <v>32409.958000000002</v>
      </c>
      <c r="N94" s="31">
        <f>'AEO 52'!P18*1000</f>
        <v>32480.114000000001</v>
      </c>
      <c r="O94" s="31">
        <f>'AEO 52'!Q18*1000</f>
        <v>32543.925999999999</v>
      </c>
      <c r="P94" s="31">
        <f>'AEO 52'!R18*1000</f>
        <v>32609.734000000004</v>
      </c>
      <c r="Q94" s="31">
        <f>'AEO 52'!S18*1000</f>
        <v>32652.278999999999</v>
      </c>
      <c r="R94" s="31">
        <f>'AEO 52'!T18*1000</f>
        <v>32703.277999999998</v>
      </c>
      <c r="S94" s="31">
        <f>'AEO 52'!U18*1000</f>
        <v>32749.507999999998</v>
      </c>
      <c r="T94" s="31">
        <f>'AEO 52'!V18*1000</f>
        <v>32791.851000000002</v>
      </c>
      <c r="U94" s="31">
        <f>'AEO 52'!W18*1000</f>
        <v>32831.284</v>
      </c>
      <c r="V94" s="31">
        <f>'AEO 52'!X18*1000</f>
        <v>32875.027000000002</v>
      </c>
      <c r="W94" s="31">
        <f>'AEO 52'!Y18*1000</f>
        <v>32915.301999999996</v>
      </c>
      <c r="X94" s="31">
        <f>'AEO 52'!Z18*1000</f>
        <v>32955.222999999998</v>
      </c>
      <c r="Y94" s="31">
        <f>'AEO 52'!AA18*1000</f>
        <v>32995.697</v>
      </c>
      <c r="Z94" s="31">
        <f>'AEO 52'!AB18*1000</f>
        <v>33034.892999999996</v>
      </c>
      <c r="AA94" s="31">
        <f>'AEO 52'!AC18*1000</f>
        <v>33072.186000000002</v>
      </c>
      <c r="AB94" s="31">
        <f>'AEO 52'!AD18*1000</f>
        <v>33108.662000000004</v>
      </c>
      <c r="AC94" s="31">
        <f>'AEO 52'!AE18*1000</f>
        <v>33146.866000000002</v>
      </c>
      <c r="AD94" s="31">
        <f>'AEO 52'!AF18*1000</f>
        <v>33183.506000000001</v>
      </c>
      <c r="AE94" s="31">
        <f>'AEO 52'!AG18*1000</f>
        <v>33223.201999999997</v>
      </c>
      <c r="AF94" s="31">
        <f>'AEO 52'!AH18*1000</f>
        <v>33259.028999999995</v>
      </c>
      <c r="AG94" s="31">
        <f>'AEO 52'!AI18*1000</f>
        <v>33275.711000000003</v>
      </c>
    </row>
    <row r="95" spans="1:33" x14ac:dyDescent="0.25">
      <c r="A95" s="1" t="s">
        <v>377</v>
      </c>
      <c r="B95" t="s">
        <v>171</v>
      </c>
      <c r="C95" s="31">
        <f>'AEO 52'!E19*1000</f>
        <v>29038.455999999998</v>
      </c>
      <c r="D95" s="31">
        <f>'AEO 52'!F19*1000</f>
        <v>29150.924999999999</v>
      </c>
      <c r="E95" s="31">
        <f>'AEO 52'!G19*1000</f>
        <v>29245.640000000003</v>
      </c>
      <c r="F95" s="31">
        <f>'AEO 52'!H19*1000</f>
        <v>29363.333000000002</v>
      </c>
      <c r="G95" s="31">
        <f>'AEO 52'!I19*1000</f>
        <v>29511.334999999999</v>
      </c>
      <c r="H95" s="31">
        <f>'AEO 52'!J19*1000</f>
        <v>29694.559000000001</v>
      </c>
      <c r="I95" s="31">
        <f>'AEO 52'!K19*1000</f>
        <v>29867.54</v>
      </c>
      <c r="J95" s="31">
        <f>'AEO 52'!L19*1000</f>
        <v>29936.914000000001</v>
      </c>
      <c r="K95" s="31">
        <f>'AEO 52'!M19*1000</f>
        <v>30000.258999999998</v>
      </c>
      <c r="L95" s="31">
        <f>'AEO 52'!N19*1000</f>
        <v>30065.361000000001</v>
      </c>
      <c r="M95" s="31">
        <f>'AEO 52'!O19*1000</f>
        <v>30118.755000000001</v>
      </c>
      <c r="N95" s="31">
        <f>'AEO 52'!P19*1000</f>
        <v>30186.163</v>
      </c>
      <c r="O95" s="31">
        <f>'AEO 52'!Q19*1000</f>
        <v>30247.796999999999</v>
      </c>
      <c r="P95" s="31">
        <f>'AEO 52'!R19*1000</f>
        <v>30311.433999999997</v>
      </c>
      <c r="Q95" s="31">
        <f>'AEO 52'!S19*1000</f>
        <v>30352.619000000002</v>
      </c>
      <c r="R95" s="31">
        <f>'AEO 52'!T19*1000</f>
        <v>30400.967000000001</v>
      </c>
      <c r="S95" s="31">
        <f>'AEO 52'!U19*1000</f>
        <v>30444.476999999999</v>
      </c>
      <c r="T95" s="31">
        <f>'AEO 52'!V19*1000</f>
        <v>30484.396000000001</v>
      </c>
      <c r="U95" s="31">
        <f>'AEO 52'!W19*1000</f>
        <v>30521.858</v>
      </c>
      <c r="V95" s="31">
        <f>'AEO 52'!X19*1000</f>
        <v>30563.117999999999</v>
      </c>
      <c r="W95" s="31">
        <f>'AEO 52'!Y19*1000</f>
        <v>30601.649999999998</v>
      </c>
      <c r="X95" s="31">
        <f>'AEO 52'!Z19*1000</f>
        <v>30639.876999999997</v>
      </c>
      <c r="Y95" s="31">
        <f>'AEO 52'!AA19*1000</f>
        <v>30678.351999999999</v>
      </c>
      <c r="Z95" s="31">
        <f>'AEO 52'!AB19*1000</f>
        <v>30715.896999999997</v>
      </c>
      <c r="AA95" s="31">
        <f>'AEO 52'!AC19*1000</f>
        <v>30751.591</v>
      </c>
      <c r="AB95" s="31">
        <f>'AEO 52'!AD19*1000</f>
        <v>30786.406999999999</v>
      </c>
      <c r="AC95" s="31">
        <f>'AEO 52'!AE19*1000</f>
        <v>30822.668000000001</v>
      </c>
      <c r="AD95" s="31">
        <f>'AEO 52'!AF19*1000</f>
        <v>30857.595000000001</v>
      </c>
      <c r="AE95" s="31">
        <f>'AEO 52'!AG19*1000</f>
        <v>30895.161</v>
      </c>
      <c r="AF95" s="31">
        <f>'AEO 52'!AH19*1000</f>
        <v>30929.234</v>
      </c>
      <c r="AG95" s="31">
        <f>'AEO 52'!AI19*1000</f>
        <v>30943.995000000003</v>
      </c>
    </row>
    <row r="96" spans="1:33" x14ac:dyDescent="0.25">
      <c r="A96" s="1" t="s">
        <v>379</v>
      </c>
      <c r="B96" t="s">
        <v>172</v>
      </c>
      <c r="C96" s="31">
        <f>'AEO 52'!E20*1000</f>
        <v>35880.619000000006</v>
      </c>
      <c r="D96" s="31">
        <f>'AEO 52'!F20*1000</f>
        <v>36048.343999999997</v>
      </c>
      <c r="E96" s="31">
        <f>'AEO 52'!G20*1000</f>
        <v>36122.86</v>
      </c>
      <c r="F96" s="31">
        <f>'AEO 52'!H20*1000</f>
        <v>36288.99</v>
      </c>
      <c r="G96" s="31">
        <f>'AEO 52'!I20*1000</f>
        <v>36487.072</v>
      </c>
      <c r="H96" s="31">
        <f>'AEO 52'!J20*1000</f>
        <v>36659.495999999999</v>
      </c>
      <c r="I96" s="31">
        <f>'AEO 52'!K20*1000</f>
        <v>36844.845000000001</v>
      </c>
      <c r="J96" s="31">
        <f>'AEO 52'!L20*1000</f>
        <v>36920.33</v>
      </c>
      <c r="K96" s="31">
        <f>'AEO 52'!M20*1000</f>
        <v>36978.870000000003</v>
      </c>
      <c r="L96" s="31">
        <f>'AEO 52'!N20*1000</f>
        <v>37042.315999999999</v>
      </c>
      <c r="M96" s="31">
        <f>'AEO 52'!O20*1000</f>
        <v>37094.826000000001</v>
      </c>
      <c r="N96" s="31">
        <f>'AEO 52'!P20*1000</f>
        <v>37159.203000000001</v>
      </c>
      <c r="O96" s="31">
        <f>'AEO 52'!Q20*1000</f>
        <v>37218.707999999999</v>
      </c>
      <c r="P96" s="31">
        <f>'AEO 52'!R20*1000</f>
        <v>37279.582999999999</v>
      </c>
      <c r="Q96" s="31">
        <f>'AEO 52'!S20*1000</f>
        <v>37317.805999999997</v>
      </c>
      <c r="R96" s="31">
        <f>'AEO 52'!T20*1000</f>
        <v>37360.218000000001</v>
      </c>
      <c r="S96" s="31">
        <f>'AEO 52'!U20*1000</f>
        <v>37400.07</v>
      </c>
      <c r="T96" s="31">
        <f>'AEO 52'!V20*1000</f>
        <v>37436.42</v>
      </c>
      <c r="U96" s="31">
        <f>'AEO 52'!W20*1000</f>
        <v>37472.519</v>
      </c>
      <c r="V96" s="31">
        <f>'AEO 52'!X20*1000</f>
        <v>37510.983</v>
      </c>
      <c r="W96" s="31">
        <f>'AEO 52'!Y20*1000</f>
        <v>37547.072999999997</v>
      </c>
      <c r="X96" s="31">
        <f>'AEO 52'!Z20*1000</f>
        <v>37582.686999999998</v>
      </c>
      <c r="Y96" s="31">
        <f>'AEO 52'!AA20*1000</f>
        <v>37619.247000000003</v>
      </c>
      <c r="Z96" s="31">
        <f>'AEO 52'!AB20*1000</f>
        <v>37654.51</v>
      </c>
      <c r="AA96" s="31">
        <f>'AEO 52'!AC20*1000</f>
        <v>37688.445999999996</v>
      </c>
      <c r="AB96" s="31">
        <f>'AEO 52'!AD20*1000</f>
        <v>37721.722000000002</v>
      </c>
      <c r="AC96" s="31">
        <f>'AEO 52'!AE20*1000</f>
        <v>37756.317000000003</v>
      </c>
      <c r="AD96" s="31">
        <f>'AEO 52'!AF20*1000</f>
        <v>37789.577000000005</v>
      </c>
      <c r="AE96" s="31">
        <f>'AEO 52'!AG20*1000</f>
        <v>37822.116999999998</v>
      </c>
      <c r="AF96" s="31">
        <f>'AEO 52'!AH20*1000</f>
        <v>37853.184000000001</v>
      </c>
      <c r="AG96" s="31">
        <f>'AEO 52'!AI20*1000</f>
        <v>37861.674999999996</v>
      </c>
    </row>
    <row r="97" spans="1:33" x14ac:dyDescent="0.25">
      <c r="A97" s="1" t="s">
        <v>381</v>
      </c>
      <c r="B97" t="s">
        <v>173</v>
      </c>
      <c r="C97" s="31">
        <f>'AEO 52'!E21*1000</f>
        <v>104219.36</v>
      </c>
      <c r="D97" s="31">
        <f>'AEO 52'!F21*1000</f>
        <v>104574.08900000001</v>
      </c>
      <c r="E97" s="31">
        <f>'AEO 52'!G21*1000</f>
        <v>104679.81</v>
      </c>
      <c r="F97" s="31">
        <f>'AEO 52'!H21*1000</f>
        <v>104881.569</v>
      </c>
      <c r="G97" s="31">
        <f>'AEO 52'!I21*1000</f>
        <v>105112.068</v>
      </c>
      <c r="H97" s="31">
        <f>'AEO 52'!J21*1000</f>
        <v>105238.213</v>
      </c>
      <c r="I97" s="31">
        <f>'AEO 52'!K21*1000</f>
        <v>105501.266</v>
      </c>
      <c r="J97" s="31">
        <f>'AEO 52'!L21*1000</f>
        <v>105620.84199999999</v>
      </c>
      <c r="K97" s="31">
        <f>'AEO 52'!M21*1000</f>
        <v>105697.41800000001</v>
      </c>
      <c r="L97" s="31">
        <f>'AEO 52'!N21*1000</f>
        <v>105767.99800000001</v>
      </c>
      <c r="M97" s="31">
        <f>'AEO 52'!O21*1000</f>
        <v>105823.273</v>
      </c>
      <c r="N97" s="31">
        <f>'AEO 52'!P21*1000</f>
        <v>105887.917</v>
      </c>
      <c r="O97" s="31">
        <f>'AEO 52'!Q21*1000</f>
        <v>105940.567</v>
      </c>
      <c r="P97" s="31">
        <f>'AEO 52'!R21*1000</f>
        <v>105989.67</v>
      </c>
      <c r="Q97" s="31">
        <f>'AEO 52'!S21*1000</f>
        <v>106020.79000000001</v>
      </c>
      <c r="R97" s="31">
        <f>'AEO 52'!T21*1000</f>
        <v>106063.255</v>
      </c>
      <c r="S97" s="31">
        <f>'AEO 52'!U21*1000</f>
        <v>106098.709</v>
      </c>
      <c r="T97" s="31">
        <f>'AEO 52'!V21*1000</f>
        <v>106126.79300000001</v>
      </c>
      <c r="U97" s="31">
        <f>'AEO 52'!W21*1000</f>
        <v>106164.772</v>
      </c>
      <c r="V97" s="31">
        <f>'AEO 52'!X21*1000</f>
        <v>106199.6</v>
      </c>
      <c r="W97" s="31">
        <f>'AEO 52'!Y21*1000</f>
        <v>106235.558</v>
      </c>
      <c r="X97" s="31">
        <f>'AEO 52'!Z21*1000</f>
        <v>106271.08</v>
      </c>
      <c r="Y97" s="31">
        <f>'AEO 52'!AA21*1000</f>
        <v>106308.777</v>
      </c>
      <c r="Z97" s="31">
        <f>'AEO 52'!AB21*1000</f>
        <v>106343.178</v>
      </c>
      <c r="AA97" s="31">
        <f>'AEO 52'!AC21*1000</f>
        <v>106377.07500000001</v>
      </c>
      <c r="AB97" s="31">
        <f>'AEO 52'!AD21*1000</f>
        <v>106411.034</v>
      </c>
      <c r="AC97" s="31">
        <f>'AEO 52'!AE21*1000</f>
        <v>106446.518</v>
      </c>
      <c r="AD97" s="31">
        <f>'AEO 52'!AF21*1000</f>
        <v>106479.83600000001</v>
      </c>
      <c r="AE97" s="31">
        <f>'AEO 52'!AG21*1000</f>
        <v>106516.693</v>
      </c>
      <c r="AF97" s="31">
        <f>'AEO 52'!AH21*1000</f>
        <v>106550.484</v>
      </c>
      <c r="AG97" s="31">
        <f>'AEO 52'!AI21*1000</f>
        <v>106564.087</v>
      </c>
    </row>
    <row r="98" spans="1:33" x14ac:dyDescent="0.25">
      <c r="A98" s="1" t="s">
        <v>201</v>
      </c>
      <c r="B98" t="s">
        <v>219</v>
      </c>
      <c r="C98" s="31">
        <f>'AEO 52'!E22*1000</f>
        <v>28007.87</v>
      </c>
      <c r="D98" s="31">
        <f>'AEO 52'!F22*1000</f>
        <v>28190.702000000001</v>
      </c>
      <c r="E98" s="31">
        <f>'AEO 52'!G22*1000</f>
        <v>28255.724000000002</v>
      </c>
      <c r="F98" s="31">
        <f>'AEO 52'!H22*1000</f>
        <v>28410.253999999997</v>
      </c>
      <c r="G98" s="31">
        <f>'AEO 52'!I22*1000</f>
        <v>28577.620999999999</v>
      </c>
      <c r="H98" s="31">
        <f>'AEO 52'!J22*1000</f>
        <v>28801.600000000002</v>
      </c>
      <c r="I98" s="31">
        <f>'AEO 52'!K22*1000</f>
        <v>29051.082999999999</v>
      </c>
      <c r="J98" s="31">
        <f>'AEO 52'!L22*1000</f>
        <v>29116.474000000002</v>
      </c>
      <c r="K98" s="31">
        <f>'AEO 52'!M22*1000</f>
        <v>29179.159</v>
      </c>
      <c r="L98" s="31">
        <f>'AEO 52'!N22*1000</f>
        <v>29237.611999999997</v>
      </c>
      <c r="M98" s="31">
        <f>'AEO 52'!O22*1000</f>
        <v>29288.446</v>
      </c>
      <c r="N98" s="31">
        <f>'AEO 52'!P22*1000</f>
        <v>29348.49</v>
      </c>
      <c r="O98" s="31">
        <f>'AEO 52'!Q22*1000</f>
        <v>29404.921000000002</v>
      </c>
      <c r="P98" s="31">
        <f>'AEO 52'!R22*1000</f>
        <v>29462.858</v>
      </c>
      <c r="Q98" s="31">
        <f>'AEO 52'!S22*1000</f>
        <v>29498.287</v>
      </c>
      <c r="R98" s="31">
        <f>'AEO 52'!T22*1000</f>
        <v>29536.325000000001</v>
      </c>
      <c r="S98" s="31">
        <f>'AEO 52'!U22*1000</f>
        <v>29571.623</v>
      </c>
      <c r="T98" s="31">
        <f>'AEO 52'!V22*1000</f>
        <v>29604.944</v>
      </c>
      <c r="U98" s="31">
        <f>'AEO 52'!W22*1000</f>
        <v>29636.567999999999</v>
      </c>
      <c r="V98" s="31">
        <f>'AEO 52'!X22*1000</f>
        <v>29670.833999999999</v>
      </c>
      <c r="W98" s="31">
        <f>'AEO 52'!Y22*1000</f>
        <v>29703.102000000003</v>
      </c>
      <c r="X98" s="31">
        <f>'AEO 52'!Z22*1000</f>
        <v>29735.116999999998</v>
      </c>
      <c r="Y98" s="31">
        <f>'AEO 52'!AA22*1000</f>
        <v>29767.271000000001</v>
      </c>
      <c r="Z98" s="31">
        <f>'AEO 52'!AB22*1000</f>
        <v>29799.038</v>
      </c>
      <c r="AA98" s="31">
        <f>'AEO 52'!AC22*1000</f>
        <v>29829.621999999999</v>
      </c>
      <c r="AB98" s="31">
        <f>'AEO 52'!AD22*1000</f>
        <v>29859.541000000001</v>
      </c>
      <c r="AC98" s="31">
        <f>'AEO 52'!AE22*1000</f>
        <v>29890.496999999999</v>
      </c>
      <c r="AD98" s="31">
        <f>'AEO 52'!AF22*1000</f>
        <v>29920.688999999998</v>
      </c>
      <c r="AE98" s="31">
        <f>'AEO 52'!AG22*1000</f>
        <v>29952.66</v>
      </c>
      <c r="AF98" s="31">
        <f>'AEO 52'!AH22*1000</f>
        <v>29982.186999999998</v>
      </c>
      <c r="AG98" s="31">
        <f>'AEO 52'!AI22*1000</f>
        <v>29992.21</v>
      </c>
    </row>
    <row r="99" spans="1:33" x14ac:dyDescent="0.25">
      <c r="A99" s="1" t="s">
        <v>202</v>
      </c>
      <c r="B99" t="s">
        <v>220</v>
      </c>
      <c r="C99" s="31">
        <f>'AEO 52'!E23*1000</f>
        <v>36444.18</v>
      </c>
      <c r="D99" s="31">
        <f>'AEO 52'!F23*1000</f>
        <v>36682.667000000001</v>
      </c>
      <c r="E99" s="31">
        <f>'AEO 52'!G23*1000</f>
        <v>36792.267</v>
      </c>
      <c r="F99" s="31">
        <f>'AEO 52'!H23*1000</f>
        <v>36959.796999999999</v>
      </c>
      <c r="G99" s="31">
        <f>'AEO 52'!I23*1000</f>
        <v>37117.114999999998</v>
      </c>
      <c r="H99" s="31">
        <f>'AEO 52'!J23*1000</f>
        <v>37267.902000000002</v>
      </c>
      <c r="I99" s="31">
        <f>'AEO 52'!K23*1000</f>
        <v>37436.497000000003</v>
      </c>
      <c r="J99" s="31">
        <f>'AEO 52'!L23*1000</f>
        <v>37495.686000000002</v>
      </c>
      <c r="K99" s="31">
        <f>'AEO 52'!M23*1000</f>
        <v>37551.765000000007</v>
      </c>
      <c r="L99" s="31">
        <f>'AEO 52'!N23*1000</f>
        <v>37606.67</v>
      </c>
      <c r="M99" s="31">
        <f>'AEO 52'!O23*1000</f>
        <v>37656.680999999997</v>
      </c>
      <c r="N99" s="31">
        <f>'AEO 52'!P23*1000</f>
        <v>37711.781000000003</v>
      </c>
      <c r="O99" s="31">
        <f>'AEO 52'!Q23*1000</f>
        <v>37764.495999999999</v>
      </c>
      <c r="P99" s="31">
        <f>'AEO 52'!R23*1000</f>
        <v>37818.241000000002</v>
      </c>
      <c r="Q99" s="31">
        <f>'AEO 52'!S23*1000</f>
        <v>37850.493999999999</v>
      </c>
      <c r="R99" s="31">
        <f>'AEO 52'!T23*1000</f>
        <v>37883.048999999999</v>
      </c>
      <c r="S99" s="31">
        <f>'AEO 52'!U23*1000</f>
        <v>37910.721000000005</v>
      </c>
      <c r="T99" s="31">
        <f>'AEO 52'!V23*1000</f>
        <v>37926.697</v>
      </c>
      <c r="U99" s="31">
        <f>'AEO 52'!W23*1000</f>
        <v>37954.566999999995</v>
      </c>
      <c r="V99" s="31">
        <f>'AEO 52'!X23*1000</f>
        <v>37979.019</v>
      </c>
      <c r="W99" s="31">
        <f>'AEO 52'!Y23*1000</f>
        <v>38002.101999999999</v>
      </c>
      <c r="X99" s="31">
        <f>'AEO 52'!Z23*1000</f>
        <v>38021.602999999996</v>
      </c>
      <c r="Y99" s="31">
        <f>'AEO 52'!AA23*1000</f>
        <v>38049.469000000005</v>
      </c>
      <c r="Z99" s="31">
        <f>'AEO 52'!AB23*1000</f>
        <v>38065.185999999994</v>
      </c>
      <c r="AA99" s="31">
        <f>'AEO 52'!AC23*1000</f>
        <v>38090.800999999999</v>
      </c>
      <c r="AB99" s="31">
        <f>'AEO 52'!AD23*1000</f>
        <v>38117.095999999998</v>
      </c>
      <c r="AC99" s="31">
        <f>'AEO 52'!AE23*1000</f>
        <v>38144.084999999999</v>
      </c>
      <c r="AD99" s="31">
        <f>'AEO 52'!AF23*1000</f>
        <v>38170.46</v>
      </c>
      <c r="AE99" s="31">
        <f>'AEO 52'!AG23*1000</f>
        <v>38198.165999999997</v>
      </c>
      <c r="AF99" s="31">
        <f>'AEO 52'!AH23*1000</f>
        <v>38224.379999999997</v>
      </c>
      <c r="AG99" s="31">
        <f>'AEO 52'!AI23*1000</f>
        <v>38230.708999999995</v>
      </c>
    </row>
    <row r="100" spans="1:33" x14ac:dyDescent="0.25">
      <c r="B100" t="s">
        <v>167</v>
      </c>
      <c r="C100" s="31">
        <f>'AEO 52'!E24*1000</f>
        <v>33635.86</v>
      </c>
      <c r="D100" s="31">
        <f>'AEO 52'!F24*1000</f>
        <v>34003.180999999997</v>
      </c>
      <c r="E100" s="31">
        <f>'AEO 52'!G24*1000</f>
        <v>34112.724000000002</v>
      </c>
      <c r="F100" s="31">
        <f>'AEO 52'!H24*1000</f>
        <v>34247.536</v>
      </c>
      <c r="G100" s="31">
        <f>'AEO 52'!I24*1000</f>
        <v>34370.472000000002</v>
      </c>
      <c r="H100" s="31">
        <f>'AEO 52'!J24*1000</f>
        <v>34479.050000000003</v>
      </c>
      <c r="I100" s="31">
        <f>'AEO 52'!K24*1000</f>
        <v>34570.511000000006</v>
      </c>
      <c r="J100" s="31">
        <f>'AEO 52'!L24*1000</f>
        <v>34661.457000000002</v>
      </c>
      <c r="K100" s="31">
        <f>'AEO 52'!M24*1000</f>
        <v>34751.019</v>
      </c>
      <c r="L100" s="31">
        <f>'AEO 52'!N24*1000</f>
        <v>34844.078000000001</v>
      </c>
      <c r="M100" s="31">
        <f>'AEO 52'!O24*1000</f>
        <v>34933.044000000002</v>
      </c>
      <c r="N100" s="31">
        <f>'AEO 52'!P24*1000</f>
        <v>35015.4</v>
      </c>
      <c r="O100" s="31">
        <f>'AEO 52'!Q24*1000</f>
        <v>35087.921000000002</v>
      </c>
      <c r="P100" s="31">
        <f>'AEO 52'!R24*1000</f>
        <v>35155.292999999998</v>
      </c>
      <c r="Q100" s="31">
        <f>'AEO 52'!S24*1000</f>
        <v>35166.606999999996</v>
      </c>
      <c r="R100" s="31">
        <f>'AEO 52'!T24*1000</f>
        <v>35167.617999999995</v>
      </c>
      <c r="S100" s="31">
        <f>'AEO 52'!U24*1000</f>
        <v>35169.060000000005</v>
      </c>
      <c r="T100" s="31">
        <f>'AEO 52'!V24*1000</f>
        <v>35171.233999999997</v>
      </c>
      <c r="U100" s="31">
        <f>'AEO 52'!W24*1000</f>
        <v>35181.82</v>
      </c>
      <c r="V100" s="31">
        <f>'AEO 52'!X24*1000</f>
        <v>35187.637000000002</v>
      </c>
      <c r="W100" s="31">
        <f>'AEO 52'!Y24*1000</f>
        <v>35194.915999999997</v>
      </c>
      <c r="X100" s="31">
        <f>'AEO 52'!Z24*1000</f>
        <v>35202.316000000006</v>
      </c>
      <c r="Y100" s="31">
        <f>'AEO 52'!AA24*1000</f>
        <v>35212.581999999995</v>
      </c>
      <c r="Z100" s="31">
        <f>'AEO 52'!AB24*1000</f>
        <v>35218.594000000005</v>
      </c>
      <c r="AA100" s="31">
        <f>'AEO 52'!AC24*1000</f>
        <v>35225.803</v>
      </c>
      <c r="AB100" s="31">
        <f>'AEO 52'!AD24*1000</f>
        <v>35234.146000000001</v>
      </c>
      <c r="AC100" s="31">
        <f>'AEO 52'!AE24*1000</f>
        <v>35242.344000000005</v>
      </c>
      <c r="AD100" s="31">
        <f>'AEO 52'!AF24*1000</f>
        <v>35249.084000000003</v>
      </c>
      <c r="AE100" s="31">
        <f>'AEO 52'!AG24*1000</f>
        <v>35256.298000000003</v>
      </c>
      <c r="AF100" s="31">
        <f>'AEO 52'!AH24*1000</f>
        <v>35263.832000000002</v>
      </c>
      <c r="AG100" s="31">
        <f>'AEO 52'!AI24*1000</f>
        <v>35264.445999999996</v>
      </c>
    </row>
    <row r="101" spans="1:33" x14ac:dyDescent="0.25">
      <c r="B101" t="s">
        <v>174</v>
      </c>
      <c r="C101" s="31">
        <f>'AEO 52'!E25*1000</f>
        <v>38784.153000000006</v>
      </c>
      <c r="D101" s="31">
        <f>'AEO 52'!F25*1000</f>
        <v>39090.381999999998</v>
      </c>
      <c r="E101" s="31">
        <f>'AEO 52'!G25*1000</f>
        <v>39248.226000000002</v>
      </c>
      <c r="F101" s="31">
        <f>'AEO 52'!H25*1000</f>
        <v>39381.393000000004</v>
      </c>
      <c r="G101" s="31">
        <f>'AEO 52'!I25*1000</f>
        <v>39480.789000000004</v>
      </c>
      <c r="H101" s="31">
        <f>'AEO 52'!J25*1000</f>
        <v>39617.146000000001</v>
      </c>
      <c r="I101" s="31">
        <f>'AEO 52'!K25*1000</f>
        <v>39715.796999999999</v>
      </c>
      <c r="J101" s="31">
        <f>'AEO 52'!L25*1000</f>
        <v>39810.402000000002</v>
      </c>
      <c r="K101" s="31">
        <f>'AEO 52'!M25*1000</f>
        <v>39911.262999999999</v>
      </c>
      <c r="L101" s="31">
        <f>'AEO 52'!N25*1000</f>
        <v>40008.235999999997</v>
      </c>
      <c r="M101" s="31">
        <f>'AEO 52'!O25*1000</f>
        <v>40101.322</v>
      </c>
      <c r="N101" s="31">
        <f>'AEO 52'!P25*1000</f>
        <v>40199.134999999995</v>
      </c>
      <c r="O101" s="31">
        <f>'AEO 52'!Q25*1000</f>
        <v>40290.042999999998</v>
      </c>
      <c r="P101" s="31">
        <f>'AEO 52'!R25*1000</f>
        <v>40378.619999999995</v>
      </c>
      <c r="Q101" s="31">
        <f>'AEO 52'!S25*1000</f>
        <v>40404.766000000003</v>
      </c>
      <c r="R101" s="31">
        <f>'AEO 52'!T25*1000</f>
        <v>40423.256000000001</v>
      </c>
      <c r="S101" s="31">
        <f>'AEO 52'!U25*1000</f>
        <v>40419.204999999994</v>
      </c>
      <c r="T101" s="31">
        <f>'AEO 52'!V25*1000</f>
        <v>40420.605000000003</v>
      </c>
      <c r="U101" s="31">
        <f>'AEO 52'!W25*1000</f>
        <v>40440.327000000005</v>
      </c>
      <c r="V101" s="31">
        <f>'AEO 52'!X25*1000</f>
        <v>40451.614000000001</v>
      </c>
      <c r="W101" s="31">
        <f>'AEO 52'!Y25*1000</f>
        <v>40463.360000000001</v>
      </c>
      <c r="X101" s="31">
        <f>'AEO 52'!Z25*1000</f>
        <v>40474.830999999998</v>
      </c>
      <c r="Y101" s="31">
        <f>'AEO 52'!AA25*1000</f>
        <v>40491.115999999995</v>
      </c>
      <c r="Z101" s="31">
        <f>'AEO 52'!AB25*1000</f>
        <v>40498.923999999999</v>
      </c>
      <c r="AA101" s="31">
        <f>'AEO 52'!AC25*1000</f>
        <v>40509.022000000004</v>
      </c>
      <c r="AB101" s="31">
        <f>'AEO 52'!AD25*1000</f>
        <v>40520.901000000005</v>
      </c>
      <c r="AC101" s="31">
        <f>'AEO 52'!AE25*1000</f>
        <v>40532.978000000003</v>
      </c>
      <c r="AD101" s="31">
        <f>'AEO 52'!AF25*1000</f>
        <v>40543.269999999997</v>
      </c>
      <c r="AE101" s="31">
        <f>'AEO 52'!AG25*1000</f>
        <v>40554.831999999995</v>
      </c>
      <c r="AF101" s="31">
        <f>'AEO 52'!AH25*1000</f>
        <v>40565.826000000001</v>
      </c>
      <c r="AG101" s="31">
        <f>'AEO 52'!AI25*1000</f>
        <v>40569.968999999997</v>
      </c>
    </row>
    <row r="102" spans="1:33" x14ac:dyDescent="0.25">
      <c r="B102" t="s">
        <v>175</v>
      </c>
      <c r="C102" s="31">
        <f>'AEO 52'!E26*1000</f>
        <v>33674.366000000002</v>
      </c>
      <c r="D102" s="31">
        <f>'AEO 52'!F26*1000</f>
        <v>34038.383000000002</v>
      </c>
      <c r="E102" s="31">
        <f>'AEO 52'!G26*1000</f>
        <v>34196.480000000003</v>
      </c>
      <c r="F102" s="31">
        <f>'AEO 52'!H26*1000</f>
        <v>34342.949000000001</v>
      </c>
      <c r="G102" s="31">
        <f>'AEO 52'!I26*1000</f>
        <v>34457.915999999997</v>
      </c>
      <c r="H102" s="31">
        <f>'AEO 52'!J26*1000</f>
        <v>34741.813999999998</v>
      </c>
      <c r="I102" s="31">
        <f>'AEO 52'!K26*1000</f>
        <v>34840.556999999993</v>
      </c>
      <c r="J102" s="31">
        <f>'AEO 52'!L26*1000</f>
        <v>34929.934999999998</v>
      </c>
      <c r="K102" s="31">
        <f>'AEO 52'!M26*1000</f>
        <v>35019.725999999995</v>
      </c>
      <c r="L102" s="31">
        <f>'AEO 52'!N26*1000</f>
        <v>35108.500999999997</v>
      </c>
      <c r="M102" s="31">
        <f>'AEO 52'!O26*1000</f>
        <v>35196.483999999997</v>
      </c>
      <c r="N102" s="31">
        <f>'AEO 52'!P26*1000</f>
        <v>35286.326999999997</v>
      </c>
      <c r="O102" s="31">
        <f>'AEO 52'!Q26*1000</f>
        <v>35375.793000000005</v>
      </c>
      <c r="P102" s="31">
        <f>'AEO 52'!R26*1000</f>
        <v>35442.351999999999</v>
      </c>
      <c r="Q102" s="31">
        <f>'AEO 52'!S26*1000</f>
        <v>35445.065000000002</v>
      </c>
      <c r="R102" s="31">
        <f>'AEO 52'!T26*1000</f>
        <v>35431.716999999997</v>
      </c>
      <c r="S102" s="31">
        <f>'AEO 52'!U26*1000</f>
        <v>35436.934999999998</v>
      </c>
      <c r="T102" s="31">
        <f>'AEO 52'!V26*1000</f>
        <v>35442.15</v>
      </c>
      <c r="U102" s="31">
        <f>'AEO 52'!W26*1000</f>
        <v>35451.701999999997</v>
      </c>
      <c r="V102" s="31">
        <f>'AEO 52'!X26*1000</f>
        <v>35458.248</v>
      </c>
      <c r="W102" s="31">
        <f>'AEO 52'!Y26*1000</f>
        <v>35465.5</v>
      </c>
      <c r="X102" s="31">
        <f>'AEO 52'!Z26*1000</f>
        <v>35472.720999999998</v>
      </c>
      <c r="Y102" s="31">
        <f>'AEO 52'!AA26*1000</f>
        <v>35481.479999999996</v>
      </c>
      <c r="Z102" s="31">
        <f>'AEO 52'!AB26*1000</f>
        <v>35487.735999999997</v>
      </c>
      <c r="AA102" s="31">
        <f>'AEO 52'!AC26*1000</f>
        <v>35494.587</v>
      </c>
      <c r="AB102" s="31">
        <f>'AEO 52'!AD26*1000</f>
        <v>35502.082999999999</v>
      </c>
      <c r="AC102" s="31">
        <f>'AEO 52'!AE26*1000</f>
        <v>35509.556000000004</v>
      </c>
      <c r="AD102" s="31">
        <f>'AEO 52'!AF26*1000</f>
        <v>35516.205000000002</v>
      </c>
      <c r="AE102" s="31">
        <f>'AEO 52'!AG26*1000</f>
        <v>35523.182000000001</v>
      </c>
      <c r="AF102" s="31">
        <f>'AEO 52'!AH26*1000</f>
        <v>35530.35</v>
      </c>
      <c r="AG102" s="31">
        <f>'AEO 52'!AI26*1000</f>
        <v>35530.845999999998</v>
      </c>
    </row>
    <row r="103" spans="1:33" x14ac:dyDescent="0.25">
      <c r="B103" t="s">
        <v>176</v>
      </c>
      <c r="C103" s="31">
        <f>'AEO 52'!E27*1000</f>
        <v>31988.050000000003</v>
      </c>
      <c r="D103" s="31">
        <f>'AEO 52'!F27*1000</f>
        <v>32403.427</v>
      </c>
      <c r="E103" s="31">
        <f>'AEO 52'!G27*1000</f>
        <v>32591.194000000003</v>
      </c>
      <c r="F103" s="31">
        <f>'AEO 52'!H27*1000</f>
        <v>32747.601000000002</v>
      </c>
      <c r="G103" s="31">
        <f>'AEO 52'!I27*1000</f>
        <v>32884.315000000002</v>
      </c>
      <c r="H103" s="31">
        <f>'AEO 52'!J27*1000</f>
        <v>33209.099000000002</v>
      </c>
      <c r="I103" s="31">
        <f>'AEO 52'!K27*1000</f>
        <v>33296.954999999994</v>
      </c>
      <c r="J103" s="31">
        <f>'AEO 52'!L27*1000</f>
        <v>33384.300000000003</v>
      </c>
      <c r="K103" s="31">
        <f>'AEO 52'!M27*1000</f>
        <v>33471.862999999998</v>
      </c>
      <c r="L103" s="31">
        <f>'AEO 52'!N27*1000</f>
        <v>33560.432000000001</v>
      </c>
      <c r="M103" s="31">
        <f>'AEO 52'!O27*1000</f>
        <v>33648.913999999997</v>
      </c>
      <c r="N103" s="31">
        <f>'AEO 52'!P27*1000</f>
        <v>33735.863000000005</v>
      </c>
      <c r="O103" s="31">
        <f>'AEO 52'!Q27*1000</f>
        <v>33821.010999999999</v>
      </c>
      <c r="P103" s="31">
        <f>'AEO 52'!R27*1000</f>
        <v>33910.190999999999</v>
      </c>
      <c r="Q103" s="31">
        <f>'AEO 52'!S27*1000</f>
        <v>33935.290999999997</v>
      </c>
      <c r="R103" s="31">
        <f>'AEO 52'!T27*1000</f>
        <v>33947.502</v>
      </c>
      <c r="S103" s="31">
        <f>'AEO 52'!U27*1000</f>
        <v>33959.784999999996</v>
      </c>
      <c r="T103" s="31">
        <f>'AEO 52'!V27*1000</f>
        <v>33972.495999999999</v>
      </c>
      <c r="U103" s="31">
        <f>'AEO 52'!W27*1000</f>
        <v>33982.360999999997</v>
      </c>
      <c r="V103" s="31">
        <f>'AEO 52'!X27*1000</f>
        <v>33992.656999999999</v>
      </c>
      <c r="W103" s="31">
        <f>'AEO 52'!Y27*1000</f>
        <v>34002.422000000006</v>
      </c>
      <c r="X103" s="31">
        <f>'AEO 52'!Z27*1000</f>
        <v>34009.563000000002</v>
      </c>
      <c r="Y103" s="31">
        <f>'AEO 52'!AA27*1000</f>
        <v>34017.817999999999</v>
      </c>
      <c r="Z103" s="31">
        <f>'AEO 52'!AB27*1000</f>
        <v>34024.258000000002</v>
      </c>
      <c r="AA103" s="31">
        <f>'AEO 52'!AC27*1000</f>
        <v>34031.218999999997</v>
      </c>
      <c r="AB103" s="31">
        <f>'AEO 52'!AD27*1000</f>
        <v>34038.383000000002</v>
      </c>
      <c r="AC103" s="31">
        <f>'AEO 52'!AE27*1000</f>
        <v>34045.563000000002</v>
      </c>
      <c r="AD103" s="31">
        <f>'AEO 52'!AF27*1000</f>
        <v>34052.341</v>
      </c>
      <c r="AE103" s="31">
        <f>'AEO 52'!AG27*1000</f>
        <v>34058.661999999997</v>
      </c>
      <c r="AF103" s="31">
        <f>'AEO 52'!AH27*1000</f>
        <v>34065.345999999998</v>
      </c>
      <c r="AG103" s="31">
        <f>'AEO 52'!AI27*1000</f>
        <v>34065.201000000001</v>
      </c>
    </row>
    <row r="104" spans="1:33" x14ac:dyDescent="0.25">
      <c r="B104" t="s">
        <v>177</v>
      </c>
      <c r="C104" s="31">
        <f>'AEO 52'!E28*1000</f>
        <v>36650.196000000004</v>
      </c>
      <c r="D104" s="31">
        <f>'AEO 52'!F28*1000</f>
        <v>37011.57</v>
      </c>
      <c r="E104" s="31">
        <f>'AEO 52'!G28*1000</f>
        <v>37181.792999999998</v>
      </c>
      <c r="F104" s="31">
        <f>'AEO 52'!H28*1000</f>
        <v>37360.584000000003</v>
      </c>
      <c r="G104" s="31">
        <f>'AEO 52'!I28*1000</f>
        <v>37535.206000000006</v>
      </c>
      <c r="H104" s="31">
        <f>'AEO 52'!J28*1000</f>
        <v>37698.193000000007</v>
      </c>
      <c r="I104" s="31">
        <f>'AEO 52'!K28*1000</f>
        <v>37817.131000000001</v>
      </c>
      <c r="J104" s="31">
        <f>'AEO 52'!L28*1000</f>
        <v>37910.862000000001</v>
      </c>
      <c r="K104" s="31">
        <f>'AEO 52'!M28*1000</f>
        <v>38010.334000000003</v>
      </c>
      <c r="L104" s="31">
        <f>'AEO 52'!N28*1000</f>
        <v>38102.76</v>
      </c>
      <c r="M104" s="31">
        <f>'AEO 52'!O28*1000</f>
        <v>38194.488999999994</v>
      </c>
      <c r="N104" s="31">
        <f>'AEO 52'!P28*1000</f>
        <v>38288.643000000004</v>
      </c>
      <c r="O104" s="31">
        <f>'AEO 52'!Q28*1000</f>
        <v>38378.875999999997</v>
      </c>
      <c r="P104" s="31">
        <f>'AEO 52'!R28*1000</f>
        <v>38465.355000000003</v>
      </c>
      <c r="Q104" s="31">
        <f>'AEO 52'!S28*1000</f>
        <v>38488.627999999997</v>
      </c>
      <c r="R104" s="31">
        <f>'AEO 52'!T28*1000</f>
        <v>38498.939999999995</v>
      </c>
      <c r="S104" s="31">
        <f>'AEO 52'!U28*1000</f>
        <v>38510.254000000001</v>
      </c>
      <c r="T104" s="31">
        <f>'AEO 52'!V28*1000</f>
        <v>38511.012999999999</v>
      </c>
      <c r="U104" s="31">
        <f>'AEO 52'!W28*1000</f>
        <v>38520.511999999995</v>
      </c>
      <c r="V104" s="31">
        <f>'AEO 52'!X28*1000</f>
        <v>38529.991000000002</v>
      </c>
      <c r="W104" s="31">
        <f>'AEO 52'!Y28*1000</f>
        <v>38539.658000000003</v>
      </c>
      <c r="X104" s="31">
        <f>'AEO 52'!Z28*1000</f>
        <v>38549.084000000003</v>
      </c>
      <c r="Y104" s="31">
        <f>'AEO 52'!AA28*1000</f>
        <v>38559.086000000003</v>
      </c>
      <c r="Z104" s="31">
        <f>'AEO 52'!AB28*1000</f>
        <v>38568.603999999999</v>
      </c>
      <c r="AA104" s="31">
        <f>'AEO 52'!AC28*1000</f>
        <v>38578.19</v>
      </c>
      <c r="AB104" s="31">
        <f>'AEO 52'!AD28*1000</f>
        <v>38586.982999999993</v>
      </c>
      <c r="AC104" s="31">
        <f>'AEO 52'!AE28*1000</f>
        <v>38596.015999999996</v>
      </c>
      <c r="AD104" s="31">
        <f>'AEO 52'!AF28*1000</f>
        <v>38605.087</v>
      </c>
      <c r="AE104" s="31">
        <f>'AEO 52'!AG28*1000</f>
        <v>38614.474999999999</v>
      </c>
      <c r="AF104" s="31">
        <f>'AEO 52'!AH28*1000</f>
        <v>38623.093000000001</v>
      </c>
      <c r="AG104" s="31">
        <f>'AEO 52'!AI28*1000</f>
        <v>38625.667999999998</v>
      </c>
    </row>
    <row r="105" spans="1:33" x14ac:dyDescent="0.25">
      <c r="B105" t="s">
        <v>178</v>
      </c>
      <c r="C105" s="31">
        <f>'AEO 52'!E29*1000</f>
        <v>63335.709000000003</v>
      </c>
      <c r="D105" s="31">
        <f>'AEO 52'!F29*1000</f>
        <v>63661.171000000002</v>
      </c>
      <c r="E105" s="31">
        <f>'AEO 52'!G29*1000</f>
        <v>63825.080999999998</v>
      </c>
      <c r="F105" s="31">
        <f>'AEO 52'!H29*1000</f>
        <v>63953.808000000005</v>
      </c>
      <c r="G105" s="31">
        <f>'AEO 52'!I29*1000</f>
        <v>64036.406999999999</v>
      </c>
      <c r="H105" s="31">
        <f>'AEO 52'!J29*1000</f>
        <v>64132.889000000003</v>
      </c>
      <c r="I105" s="31">
        <f>'AEO 52'!K29*1000</f>
        <v>64226.142999999996</v>
      </c>
      <c r="J105" s="31">
        <f>'AEO 52'!L29*1000</f>
        <v>64318.473999999995</v>
      </c>
      <c r="K105" s="31">
        <f>'AEO 52'!M29*1000</f>
        <v>64414.061999999998</v>
      </c>
      <c r="L105" s="31">
        <f>'AEO 52'!N29*1000</f>
        <v>64507.187000000005</v>
      </c>
      <c r="M105" s="31">
        <f>'AEO 52'!O29*1000</f>
        <v>64598.647999999994</v>
      </c>
      <c r="N105" s="31">
        <f>'AEO 52'!P29*1000</f>
        <v>64692.749000000003</v>
      </c>
      <c r="O105" s="31">
        <f>'AEO 52'!Q29*1000</f>
        <v>64785.377999999997</v>
      </c>
      <c r="P105" s="31">
        <f>'AEO 52'!R29*1000</f>
        <v>64875.71</v>
      </c>
      <c r="Q105" s="31">
        <f>'AEO 52'!S29*1000</f>
        <v>64893.096999999994</v>
      </c>
      <c r="R105" s="31">
        <f>'AEO 52'!T29*1000</f>
        <v>64891.266000000003</v>
      </c>
      <c r="S105" s="31">
        <f>'AEO 52'!U29*1000</f>
        <v>64877.96</v>
      </c>
      <c r="T105" s="31">
        <f>'AEO 52'!V29*1000</f>
        <v>64852.706999999995</v>
      </c>
      <c r="U105" s="31">
        <f>'AEO 52'!W29*1000</f>
        <v>64864.563000000002</v>
      </c>
      <c r="V105" s="31">
        <f>'AEO 52'!X29*1000</f>
        <v>64868.919000000009</v>
      </c>
      <c r="W105" s="31">
        <f>'AEO 52'!Y29*1000</f>
        <v>64871.773000000001</v>
      </c>
      <c r="X105" s="31">
        <f>'AEO 52'!Z29*1000</f>
        <v>64882.889000000003</v>
      </c>
      <c r="Y105" s="31">
        <f>'AEO 52'!AA29*1000</f>
        <v>64895.790000000008</v>
      </c>
      <c r="Z105" s="31">
        <f>'AEO 52'!AB29*1000</f>
        <v>64903.998999999996</v>
      </c>
      <c r="AA105" s="31">
        <f>'AEO 52'!AC29*1000</f>
        <v>64913.353000000003</v>
      </c>
      <c r="AB105" s="31">
        <f>'AEO 52'!AD29*1000</f>
        <v>64922.455000000002</v>
      </c>
      <c r="AC105" s="31">
        <f>'AEO 52'!AE29*1000</f>
        <v>64931.579999999994</v>
      </c>
      <c r="AD105" s="31">
        <f>'AEO 52'!AF29*1000</f>
        <v>64940.17</v>
      </c>
      <c r="AE105" s="31">
        <f>'AEO 52'!AG29*1000</f>
        <v>64948.798999999992</v>
      </c>
      <c r="AF105" s="31">
        <f>'AEO 52'!AH29*1000</f>
        <v>64957.137999999999</v>
      </c>
      <c r="AG105" s="31">
        <f>'AEO 52'!AI29*1000</f>
        <v>64958.861999999994</v>
      </c>
    </row>
    <row r="106" spans="1:33" x14ac:dyDescent="0.25">
      <c r="B106" t="s">
        <v>221</v>
      </c>
      <c r="C106" s="31">
        <f>'AEO 52'!E30*1000</f>
        <v>31950.379999999997</v>
      </c>
      <c r="D106" s="31">
        <f>'AEO 52'!F30*1000</f>
        <v>32090.991999999998</v>
      </c>
      <c r="E106" s="31">
        <f>'AEO 52'!G30*1000</f>
        <v>32203.415000000001</v>
      </c>
      <c r="F106" s="31">
        <f>'AEO 52'!H30*1000</f>
        <v>32356.952999999998</v>
      </c>
      <c r="G106" s="31">
        <f>'AEO 52'!I30*1000</f>
        <v>32490.616000000002</v>
      </c>
      <c r="H106" s="31">
        <f>'AEO 52'!J30*1000</f>
        <v>32704.684999999998</v>
      </c>
      <c r="I106" s="31">
        <f>'AEO 52'!K30*1000</f>
        <v>32818.607000000004</v>
      </c>
      <c r="J106" s="31">
        <f>'AEO 52'!L30*1000</f>
        <v>32915.923999999999</v>
      </c>
      <c r="K106" s="31">
        <f>'AEO 52'!M30*1000</f>
        <v>33016.396000000001</v>
      </c>
      <c r="L106" s="31">
        <f>'AEO 52'!N30*1000</f>
        <v>33114.254000000001</v>
      </c>
      <c r="M106" s="31">
        <f>'AEO 52'!O30*1000</f>
        <v>33205.523999999998</v>
      </c>
      <c r="N106" s="31">
        <f>'AEO 52'!P30*1000</f>
        <v>33305.264000000003</v>
      </c>
      <c r="O106" s="31">
        <f>'AEO 52'!Q30*1000</f>
        <v>33402.576000000001</v>
      </c>
      <c r="P106" s="31">
        <f>'AEO 52'!R30*1000</f>
        <v>33497.99</v>
      </c>
      <c r="Q106" s="31">
        <f>'AEO 52'!S30*1000</f>
        <v>33528.502999999997</v>
      </c>
      <c r="R106" s="31">
        <f>'AEO 52'!T30*1000</f>
        <v>33553.699000000001</v>
      </c>
      <c r="S106" s="31">
        <f>'AEO 52'!U30*1000</f>
        <v>33576.636999999995</v>
      </c>
      <c r="T106" s="31">
        <f>'AEO 52'!V30*1000</f>
        <v>33597.053999999996</v>
      </c>
      <c r="U106" s="31">
        <f>'AEO 52'!W30*1000</f>
        <v>33616.417000000001</v>
      </c>
      <c r="V106" s="31">
        <f>'AEO 52'!X30*1000</f>
        <v>33636.710999999996</v>
      </c>
      <c r="W106" s="31">
        <f>'AEO 52'!Y30*1000</f>
        <v>33655.334000000003</v>
      </c>
      <c r="X106" s="31">
        <f>'AEO 52'!Z30*1000</f>
        <v>33672.992999999995</v>
      </c>
      <c r="Y106" s="31">
        <f>'AEO 52'!AA30*1000</f>
        <v>33690.945</v>
      </c>
      <c r="Z106" s="31">
        <f>'AEO 52'!AB30*1000</f>
        <v>33708.011999999995</v>
      </c>
      <c r="AA106" s="31">
        <f>'AEO 52'!AC30*1000</f>
        <v>33724.021999999997</v>
      </c>
      <c r="AB106" s="31">
        <f>'AEO 52'!AD30*1000</f>
        <v>33739.089999999997</v>
      </c>
      <c r="AC106" s="31">
        <f>'AEO 52'!AE30*1000</f>
        <v>33754.883000000002</v>
      </c>
      <c r="AD106" s="31">
        <f>'AEO 52'!AF30*1000</f>
        <v>33770.027000000002</v>
      </c>
      <c r="AE106" s="31">
        <f>'AEO 52'!AG30*1000</f>
        <v>33786.484000000004</v>
      </c>
      <c r="AF106" s="31">
        <f>'AEO 52'!AH30*1000</f>
        <v>33800.834999999999</v>
      </c>
      <c r="AG106" s="31">
        <f>'AEO 52'!AI30*1000</f>
        <v>33809.059000000001</v>
      </c>
    </row>
    <row r="107" spans="1:33" x14ac:dyDescent="0.25">
      <c r="B107" t="s">
        <v>222</v>
      </c>
      <c r="C107" s="31">
        <f>'AEO 52'!E31*1000</f>
        <v>44190.502</v>
      </c>
      <c r="D107" s="31">
        <f>'AEO 52'!F31*1000</f>
        <v>44307.808000000005</v>
      </c>
      <c r="E107" s="31">
        <f>'AEO 52'!G31*1000</f>
        <v>44449.917000000001</v>
      </c>
      <c r="F107" s="31">
        <f>'AEO 52'!H31*1000</f>
        <v>44730.953000000001</v>
      </c>
      <c r="G107" s="31">
        <f>'AEO 52'!I31*1000</f>
        <v>44932.243000000002</v>
      </c>
      <c r="H107" s="31">
        <f>'AEO 52'!J31*1000</f>
        <v>45185.974000000002</v>
      </c>
      <c r="I107" s="31">
        <f>'AEO 52'!K31*1000</f>
        <v>45448.822</v>
      </c>
      <c r="J107" s="31">
        <f>'AEO 52'!L31*1000</f>
        <v>45558.067000000003</v>
      </c>
      <c r="K107" s="31">
        <f>'AEO 52'!M31*1000</f>
        <v>45658.065999999999</v>
      </c>
      <c r="L107" s="31">
        <f>'AEO 52'!N31*1000</f>
        <v>45756.248</v>
      </c>
      <c r="M107" s="31">
        <f>'AEO 52'!O31*1000</f>
        <v>45847.218000000001</v>
      </c>
      <c r="N107" s="31">
        <f>'AEO 52'!P31*1000</f>
        <v>45944.667999999998</v>
      </c>
      <c r="O107" s="31">
        <f>'AEO 52'!Q31*1000</f>
        <v>46036.9</v>
      </c>
      <c r="P107" s="31">
        <f>'AEO 52'!R31*1000</f>
        <v>46120.353999999999</v>
      </c>
      <c r="Q107" s="31">
        <f>'AEO 52'!S31*1000</f>
        <v>46142.974999999999</v>
      </c>
      <c r="R107" s="31">
        <f>'AEO 52'!T31*1000</f>
        <v>46160.006999999998</v>
      </c>
      <c r="S107" s="31">
        <f>'AEO 52'!U31*1000</f>
        <v>46173.800999999999</v>
      </c>
      <c r="T107" s="31">
        <f>'AEO 52'!V31*1000</f>
        <v>46183.833999999995</v>
      </c>
      <c r="U107" s="31">
        <f>'AEO 52'!W31*1000</f>
        <v>46201.957999999999</v>
      </c>
      <c r="V107" s="31">
        <f>'AEO 52'!X31*1000</f>
        <v>46216.709000000003</v>
      </c>
      <c r="W107" s="31">
        <f>'AEO 52'!Y31*1000</f>
        <v>46231.964</v>
      </c>
      <c r="X107" s="31">
        <f>'AEO 52'!Z31*1000</f>
        <v>46247.466999999997</v>
      </c>
      <c r="Y107" s="31">
        <f>'AEO 52'!AA31*1000</f>
        <v>46264.705999999998</v>
      </c>
      <c r="Z107" s="31">
        <f>'AEO 52'!AB31*1000</f>
        <v>46278.934000000001</v>
      </c>
      <c r="AA107" s="31">
        <f>'AEO 52'!AC31*1000</f>
        <v>46292.698000000004</v>
      </c>
      <c r="AB107" s="31">
        <f>'AEO 52'!AD31*1000</f>
        <v>46307.045000000006</v>
      </c>
      <c r="AC107" s="31">
        <f>'AEO 52'!AE31*1000</f>
        <v>46321.995000000003</v>
      </c>
      <c r="AD107" s="31">
        <f>'AEO 52'!AF31*1000</f>
        <v>46335.250999999997</v>
      </c>
      <c r="AE107" s="31">
        <f>'AEO 52'!AG31*1000</f>
        <v>46350.112999999998</v>
      </c>
      <c r="AF107" s="31">
        <f>'AEO 52'!AH31*1000</f>
        <v>46363.701000000001</v>
      </c>
      <c r="AG107" s="31">
        <f>'AEO 52'!AI31*1000</f>
        <v>46370.635999999999</v>
      </c>
    </row>
    <row r="108" spans="1:33" s="61" customFormat="1" ht="15.75" thickBot="1" x14ac:dyDescent="0.3">
      <c r="A108" s="60"/>
      <c r="B108" s="62" t="s">
        <v>32</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row>
    <row r="109" spans="1:33" ht="15.75" thickTop="1" x14ac:dyDescent="0.25">
      <c r="B109" t="s">
        <v>168</v>
      </c>
      <c r="C109" s="55">
        <f>'AEO 52'!E33*1000</f>
        <v>0</v>
      </c>
      <c r="D109" s="55">
        <f>'AEO 52'!F33*1000</f>
        <v>0</v>
      </c>
      <c r="E109" s="55">
        <f>'AEO 52'!G33*1000</f>
        <v>0</v>
      </c>
      <c r="F109" s="55">
        <f>'AEO 52'!H33*1000</f>
        <v>0</v>
      </c>
      <c r="G109" s="55">
        <f>'AEO 52'!I33*1000</f>
        <v>0</v>
      </c>
      <c r="H109" s="55">
        <f>'AEO 52'!J33*1000</f>
        <v>0</v>
      </c>
      <c r="I109" s="55">
        <f>'AEO 52'!K33*1000</f>
        <v>0</v>
      </c>
      <c r="J109" s="55">
        <f>'AEO 52'!L33*1000</f>
        <v>0</v>
      </c>
      <c r="K109" s="55">
        <f>'AEO 52'!M33*1000</f>
        <v>0</v>
      </c>
      <c r="L109" s="55">
        <f>'AEO 52'!N33*1000</f>
        <v>0</v>
      </c>
      <c r="M109" s="55">
        <f>'AEO 52'!O33*1000</f>
        <v>0</v>
      </c>
      <c r="N109" s="55">
        <f>'AEO 52'!P33*1000</f>
        <v>0</v>
      </c>
      <c r="O109" s="55">
        <f>'AEO 52'!Q33*1000</f>
        <v>0</v>
      </c>
      <c r="P109" s="55">
        <f>'AEO 52'!R33*1000</f>
        <v>0</v>
      </c>
      <c r="Q109" s="55">
        <f>'AEO 52'!S33*1000</f>
        <v>0</v>
      </c>
      <c r="R109" s="55">
        <f>'AEO 52'!T33*1000</f>
        <v>0</v>
      </c>
      <c r="S109" s="55">
        <f>'AEO 52'!U33*1000</f>
        <v>0</v>
      </c>
      <c r="T109" s="55">
        <f>'AEO 52'!V33*1000</f>
        <v>0</v>
      </c>
      <c r="U109" s="55">
        <f>'AEO 52'!W33*1000</f>
        <v>0</v>
      </c>
      <c r="V109" s="55">
        <f>'AEO 52'!X33*1000</f>
        <v>0</v>
      </c>
      <c r="W109" s="55">
        <f>'AEO 52'!Y33*1000</f>
        <v>0</v>
      </c>
      <c r="X109" s="55">
        <f>'AEO 52'!Z33*1000</f>
        <v>0</v>
      </c>
      <c r="Y109" s="55">
        <f>'AEO 52'!AA33*1000</f>
        <v>0</v>
      </c>
      <c r="Z109" s="55">
        <f>'AEO 52'!AB33*1000</f>
        <v>0</v>
      </c>
      <c r="AA109" s="55">
        <f>'AEO 52'!AC33*1000</f>
        <v>0</v>
      </c>
      <c r="AB109" s="55">
        <f>'AEO 52'!AD33*1000</f>
        <v>0</v>
      </c>
      <c r="AC109" s="55">
        <f>'AEO 52'!AE33*1000</f>
        <v>0</v>
      </c>
      <c r="AD109" s="55">
        <f>'AEO 52'!AF33*1000</f>
        <v>0</v>
      </c>
      <c r="AE109" s="55">
        <f>'AEO 52'!AG33*1000</f>
        <v>0</v>
      </c>
      <c r="AF109" s="55">
        <f>'AEO 52'!AH33*1000</f>
        <v>0</v>
      </c>
      <c r="AG109" s="55">
        <f>'AEO 52'!AI33*1000</f>
        <v>0</v>
      </c>
    </row>
    <row r="110" spans="1:33" x14ac:dyDescent="0.25">
      <c r="B110" t="s">
        <v>169</v>
      </c>
      <c r="C110" s="31">
        <f>'AEO 52'!E34*1000</f>
        <v>45861.014999999999</v>
      </c>
      <c r="D110" s="31">
        <f>'AEO 52'!F34*1000</f>
        <v>46055.393000000004</v>
      </c>
      <c r="E110" s="31">
        <f>'AEO 52'!G34*1000</f>
        <v>46119.048999999999</v>
      </c>
      <c r="F110" s="31">
        <f>'AEO 52'!H34*1000</f>
        <v>46247.512999999999</v>
      </c>
      <c r="G110" s="31">
        <f>'AEO 52'!I34*1000</f>
        <v>46414.364000000001</v>
      </c>
      <c r="H110" s="31">
        <f>'AEO 52'!J34*1000</f>
        <v>46619.843000000001</v>
      </c>
      <c r="I110" s="31">
        <f>'AEO 52'!K34*1000</f>
        <v>46871.634999999995</v>
      </c>
      <c r="J110" s="31">
        <f>'AEO 52'!L34*1000</f>
        <v>46939.228000000003</v>
      </c>
      <c r="K110" s="31">
        <f>'AEO 52'!M34*1000</f>
        <v>47004.317999999999</v>
      </c>
      <c r="L110" s="31">
        <f>'AEO 52'!N34*1000</f>
        <v>47068.001000000004</v>
      </c>
      <c r="M110" s="31">
        <f>'AEO 52'!O34*1000</f>
        <v>47119.807999999997</v>
      </c>
      <c r="N110" s="31">
        <f>'AEO 52'!P34*1000</f>
        <v>47183.125</v>
      </c>
      <c r="O110" s="31">
        <f>'AEO 52'!Q34*1000</f>
        <v>47240.890999999996</v>
      </c>
      <c r="P110" s="31">
        <f>'AEO 52'!R34*1000</f>
        <v>47298.865999999995</v>
      </c>
      <c r="Q110" s="31">
        <f>'AEO 52'!S34*1000</f>
        <v>47336.319000000003</v>
      </c>
      <c r="R110" s="31">
        <f>'AEO 52'!T34*1000</f>
        <v>47379.002</v>
      </c>
      <c r="S110" s="31">
        <f>'AEO 52'!U34*1000</f>
        <v>47417.69</v>
      </c>
      <c r="T110" s="31">
        <f>'AEO 52'!V34*1000</f>
        <v>47453.521999999997</v>
      </c>
      <c r="U110" s="31">
        <f>'AEO 52'!W34*1000</f>
        <v>47488.406999999999</v>
      </c>
      <c r="V110" s="31">
        <f>'AEO 52'!X34*1000</f>
        <v>47526.553999999996</v>
      </c>
      <c r="W110" s="31">
        <f>'AEO 52'!Y34*1000</f>
        <v>47562.634000000005</v>
      </c>
      <c r="X110" s="31">
        <f>'AEO 52'!Z34*1000</f>
        <v>47598.644</v>
      </c>
      <c r="Y110" s="31">
        <f>'AEO 52'!AA34*1000</f>
        <v>47635.712</v>
      </c>
      <c r="Z110" s="31">
        <f>'AEO 52'!AB34*1000</f>
        <v>47671.534999999996</v>
      </c>
      <c r="AA110" s="31">
        <f>'AEO 52'!AC34*1000</f>
        <v>47706.038999999997</v>
      </c>
      <c r="AB110" s="31">
        <f>'AEO 52'!AD34*1000</f>
        <v>47740.146999999997</v>
      </c>
      <c r="AC110" s="31">
        <f>'AEO 52'!AE34*1000</f>
        <v>47775.73</v>
      </c>
      <c r="AD110" s="31">
        <f>'AEO 52'!AF34*1000</f>
        <v>47809.834000000003</v>
      </c>
      <c r="AE110" s="31">
        <f>'AEO 52'!AG34*1000</f>
        <v>47846.511999999995</v>
      </c>
      <c r="AF110" s="31">
        <f>'AEO 52'!AH34*1000</f>
        <v>47880.070000000007</v>
      </c>
      <c r="AG110" s="31">
        <f>'AEO 52'!AI34*1000</f>
        <v>47893.864000000001</v>
      </c>
    </row>
    <row r="111" spans="1:33" x14ac:dyDescent="0.25">
      <c r="B111" t="s">
        <v>170</v>
      </c>
      <c r="C111" s="31">
        <f>'AEO 52'!E35*1000</f>
        <v>35184.925000000003</v>
      </c>
      <c r="D111" s="31">
        <f>'AEO 52'!F35*1000</f>
        <v>35292.427000000003</v>
      </c>
      <c r="E111" s="31">
        <f>'AEO 52'!G35*1000</f>
        <v>35354.495999999999</v>
      </c>
      <c r="F111" s="31">
        <f>'AEO 52'!H35*1000</f>
        <v>35493.828000000001</v>
      </c>
      <c r="G111" s="31">
        <f>'AEO 52'!I35*1000</f>
        <v>35654.307999999997</v>
      </c>
      <c r="H111" s="31">
        <f>'AEO 52'!J35*1000</f>
        <v>35890.906999999999</v>
      </c>
      <c r="I111" s="31">
        <f>'AEO 52'!K35*1000</f>
        <v>36122.379000000001</v>
      </c>
      <c r="J111" s="31">
        <f>'AEO 52'!L35*1000</f>
        <v>36187.091999999997</v>
      </c>
      <c r="K111" s="31">
        <f>'AEO 52'!M35*1000</f>
        <v>36255.763999999996</v>
      </c>
      <c r="L111" s="31">
        <f>'AEO 52'!N35*1000</f>
        <v>36321.499000000003</v>
      </c>
      <c r="M111" s="31">
        <f>'AEO 52'!O35*1000</f>
        <v>36374.923999999999</v>
      </c>
      <c r="N111" s="31">
        <f>'AEO 52'!P35*1000</f>
        <v>36442.870999999999</v>
      </c>
      <c r="O111" s="31">
        <f>'AEO 52'!Q35*1000</f>
        <v>36504.870999999999</v>
      </c>
      <c r="P111" s="31">
        <f>'AEO 52'!R35*1000</f>
        <v>36568.192000000003</v>
      </c>
      <c r="Q111" s="31">
        <f>'AEO 52'!S35*1000</f>
        <v>36608.356</v>
      </c>
      <c r="R111" s="31">
        <f>'AEO 52'!T35*1000</f>
        <v>36655.205000000002</v>
      </c>
      <c r="S111" s="31">
        <f>'AEO 52'!U35*1000</f>
        <v>36697.495000000003</v>
      </c>
      <c r="T111" s="31">
        <f>'AEO 52'!V35*1000</f>
        <v>36736.297999999995</v>
      </c>
      <c r="U111" s="31">
        <f>'AEO 52'!W35*1000</f>
        <v>36774.109000000004</v>
      </c>
      <c r="V111" s="31">
        <f>'AEO 52'!X35*1000</f>
        <v>36815.67</v>
      </c>
      <c r="W111" s="31">
        <f>'AEO 52'!Y35*1000</f>
        <v>36854.576000000001</v>
      </c>
      <c r="X111" s="31">
        <f>'AEO 52'!Z35*1000</f>
        <v>36893.261000000006</v>
      </c>
      <c r="Y111" s="31">
        <f>'AEO 52'!AA35*1000</f>
        <v>36932.919000000002</v>
      </c>
      <c r="Z111" s="31">
        <f>'AEO 52'!AB35*1000</f>
        <v>36971.165000000001</v>
      </c>
      <c r="AA111" s="31">
        <f>'AEO 52'!AC35*1000</f>
        <v>37007.771000000001</v>
      </c>
      <c r="AB111" s="31">
        <f>'AEO 52'!AD35*1000</f>
        <v>37043.773999999998</v>
      </c>
      <c r="AC111" s="31">
        <f>'AEO 52'!AE35*1000</f>
        <v>37081.477999999996</v>
      </c>
      <c r="AD111" s="31">
        <f>'AEO 52'!AF35*1000</f>
        <v>37117.534999999996</v>
      </c>
      <c r="AE111" s="31">
        <f>'AEO 52'!AG35*1000</f>
        <v>37156.54</v>
      </c>
      <c r="AF111" s="31">
        <f>'AEO 52'!AH35*1000</f>
        <v>37191.936000000002</v>
      </c>
      <c r="AG111" s="31">
        <f>'AEO 52'!AI35*1000</f>
        <v>37207.881999999998</v>
      </c>
    </row>
    <row r="112" spans="1:33" x14ac:dyDescent="0.25">
      <c r="B112" t="s">
        <v>171</v>
      </c>
      <c r="C112" s="31">
        <f>'AEO 52'!E36*1000</f>
        <v>33054.699000000001</v>
      </c>
      <c r="D112" s="31">
        <f>'AEO 52'!F36*1000</f>
        <v>33085.921999999999</v>
      </c>
      <c r="E112" s="31">
        <f>'AEO 52'!G36*1000</f>
        <v>33149.014000000003</v>
      </c>
      <c r="F112" s="31">
        <f>'AEO 52'!H36*1000</f>
        <v>33273.75</v>
      </c>
      <c r="G112" s="31">
        <f>'AEO 52'!I36*1000</f>
        <v>33424.010999999999</v>
      </c>
      <c r="H112" s="31">
        <f>'AEO 52'!J36*1000</f>
        <v>33569.019</v>
      </c>
      <c r="I112" s="31">
        <f>'AEO 52'!K36*1000</f>
        <v>33710.498999999996</v>
      </c>
      <c r="J112" s="31">
        <f>'AEO 52'!L36*1000</f>
        <v>33774.653999999995</v>
      </c>
      <c r="K112" s="31">
        <f>'AEO 52'!M36*1000</f>
        <v>33842.43</v>
      </c>
      <c r="L112" s="31">
        <f>'AEO 52'!N36*1000</f>
        <v>33907.200000000004</v>
      </c>
      <c r="M112" s="31">
        <f>'AEO 52'!O36*1000</f>
        <v>33960.521999999997</v>
      </c>
      <c r="N112" s="31">
        <f>'AEO 52'!P36*1000</f>
        <v>34027.1</v>
      </c>
      <c r="O112" s="31">
        <f>'AEO 52'!Q36*1000</f>
        <v>34088.253000000004</v>
      </c>
      <c r="P112" s="31">
        <f>'AEO 52'!R36*1000</f>
        <v>34150.635000000002</v>
      </c>
      <c r="Q112" s="31">
        <f>'AEO 52'!S36*1000</f>
        <v>34190.052000000003</v>
      </c>
      <c r="R112" s="31">
        <f>'AEO 52'!T36*1000</f>
        <v>34235.457999999999</v>
      </c>
      <c r="S112" s="31">
        <f>'AEO 52'!U36*1000</f>
        <v>34276.710999999996</v>
      </c>
      <c r="T112" s="31">
        <f>'AEO 52'!V36*1000</f>
        <v>34314.663</v>
      </c>
      <c r="U112" s="31">
        <f>'AEO 52'!W36*1000</f>
        <v>34351.050999999999</v>
      </c>
      <c r="V112" s="31">
        <f>'AEO 52'!X36*1000</f>
        <v>34390.793000000005</v>
      </c>
      <c r="W112" s="31">
        <f>'AEO 52'!Y36*1000</f>
        <v>34428.089</v>
      </c>
      <c r="X112" s="31">
        <f>'AEO 52'!Z36*1000</f>
        <v>34465.133999999998</v>
      </c>
      <c r="Y112" s="31">
        <f>'AEO 52'!AA36*1000</f>
        <v>34503.040000000001</v>
      </c>
      <c r="Z112" s="31">
        <f>'AEO 52'!AB36*1000</f>
        <v>34539.658000000003</v>
      </c>
      <c r="AA112" s="31">
        <f>'AEO 52'!AC36*1000</f>
        <v>34574.775999999998</v>
      </c>
      <c r="AB112" s="31">
        <f>'AEO 52'!AD36*1000</f>
        <v>34609.337</v>
      </c>
      <c r="AC112" s="31">
        <f>'AEO 52'!AE36*1000</f>
        <v>34645.423999999999</v>
      </c>
      <c r="AD112" s="31">
        <f>'AEO 52'!AF36*1000</f>
        <v>34680.003999999994</v>
      </c>
      <c r="AE112" s="31">
        <f>'AEO 52'!AG36*1000</f>
        <v>34717.261999999995</v>
      </c>
      <c r="AF112" s="31">
        <f>'AEO 52'!AH36*1000</f>
        <v>34751.224999999999</v>
      </c>
      <c r="AG112" s="31">
        <f>'AEO 52'!AI36*1000</f>
        <v>34765.69</v>
      </c>
    </row>
    <row r="113" spans="1:33" x14ac:dyDescent="0.25">
      <c r="B113" t="s">
        <v>172</v>
      </c>
      <c r="C113" s="31">
        <f>'AEO 52'!E37*1000</f>
        <v>39959.373</v>
      </c>
      <c r="D113" s="31">
        <f>'AEO 52'!F37*1000</f>
        <v>40022.235999999997</v>
      </c>
      <c r="E113" s="31">
        <f>'AEO 52'!G37*1000</f>
        <v>40090.355000000003</v>
      </c>
      <c r="F113" s="31">
        <f>'AEO 52'!H37*1000</f>
        <v>40232.192999999999</v>
      </c>
      <c r="G113" s="31">
        <f>'AEO 52'!I37*1000</f>
        <v>40404.572</v>
      </c>
      <c r="H113" s="31">
        <f>'AEO 52'!J37*1000</f>
        <v>40561.649000000005</v>
      </c>
      <c r="I113" s="31">
        <f>'AEO 52'!K37*1000</f>
        <v>40717.323000000004</v>
      </c>
      <c r="J113" s="31">
        <f>'AEO 52'!L37*1000</f>
        <v>40779.35</v>
      </c>
      <c r="K113" s="31">
        <f>'AEO 52'!M37*1000</f>
        <v>40844.959000000003</v>
      </c>
      <c r="L113" s="31">
        <f>'AEO 52'!N37*1000</f>
        <v>40907.798999999999</v>
      </c>
      <c r="M113" s="31">
        <f>'AEO 52'!O37*1000</f>
        <v>40960.273999999998</v>
      </c>
      <c r="N113" s="31">
        <f>'AEO 52'!P37*1000</f>
        <v>41024.605000000003</v>
      </c>
      <c r="O113" s="31">
        <f>'AEO 52'!Q37*1000</f>
        <v>41084.025999999998</v>
      </c>
      <c r="P113" s="31">
        <f>'AEO 52'!R37*1000</f>
        <v>41144.455000000002</v>
      </c>
      <c r="Q113" s="31">
        <f>'AEO 52'!S37*1000</f>
        <v>41182.182000000001</v>
      </c>
      <c r="R113" s="31">
        <f>'AEO 52'!T37*1000</f>
        <v>41224.705000000002</v>
      </c>
      <c r="S113" s="31">
        <f>'AEO 52'!U37*1000</f>
        <v>41263.485000000001</v>
      </c>
      <c r="T113" s="31">
        <f>'AEO 52'!V37*1000</f>
        <v>41299.258999999998</v>
      </c>
      <c r="U113" s="31">
        <f>'AEO 52'!W37*1000</f>
        <v>41333.778000000006</v>
      </c>
      <c r="V113" s="31">
        <f>'AEO 52'!X37*1000</f>
        <v>41371.235000000001</v>
      </c>
      <c r="W113" s="31">
        <f>'AEO 52'!Y37*1000</f>
        <v>41406.699999999997</v>
      </c>
      <c r="X113" s="31">
        <f>'AEO 52'!Z37*1000</f>
        <v>41441.955999999998</v>
      </c>
      <c r="Y113" s="31">
        <f>'AEO 52'!AA37*1000</f>
        <v>41477.978000000003</v>
      </c>
      <c r="Z113" s="31">
        <f>'AEO 52'!AB37*1000</f>
        <v>41512.866999999998</v>
      </c>
      <c r="AA113" s="31">
        <f>'AEO 52'!AC37*1000</f>
        <v>41546.425000000003</v>
      </c>
      <c r="AB113" s="31">
        <f>'AEO 52'!AD37*1000</f>
        <v>41579.483</v>
      </c>
      <c r="AC113" s="31">
        <f>'AEO 52'!AE37*1000</f>
        <v>41613.914000000004</v>
      </c>
      <c r="AD113" s="31">
        <f>'AEO 52'!AF37*1000</f>
        <v>41647.007000000005</v>
      </c>
      <c r="AE113" s="31">
        <f>'AEO 52'!AG37*1000</f>
        <v>41682.471999999994</v>
      </c>
      <c r="AF113" s="31">
        <f>'AEO 52'!AH37*1000</f>
        <v>41715.007999999994</v>
      </c>
      <c r="AG113" s="31">
        <f>'AEO 52'!AI37*1000</f>
        <v>41727.862999999998</v>
      </c>
    </row>
    <row r="114" spans="1:33" x14ac:dyDescent="0.25">
      <c r="B114" t="s">
        <v>173</v>
      </c>
      <c r="C114" s="55">
        <f>'AEO 52'!E38*1000</f>
        <v>0</v>
      </c>
      <c r="D114" s="55">
        <f>'AEO 52'!F38*1000</f>
        <v>0</v>
      </c>
      <c r="E114" s="55">
        <f>'AEO 52'!G38*1000</f>
        <v>0</v>
      </c>
      <c r="F114" s="55">
        <f>'AEO 52'!H38*1000</f>
        <v>0</v>
      </c>
      <c r="G114" s="55">
        <f>'AEO 52'!I38*1000</f>
        <v>0</v>
      </c>
      <c r="H114" s="55">
        <f>'AEO 52'!J38*1000</f>
        <v>0</v>
      </c>
      <c r="I114" s="55">
        <f>'AEO 52'!K38*1000</f>
        <v>0</v>
      </c>
      <c r="J114" s="55">
        <f>'AEO 52'!L38*1000</f>
        <v>0</v>
      </c>
      <c r="K114" s="55">
        <f>'AEO 52'!M38*1000</f>
        <v>0</v>
      </c>
      <c r="L114" s="55">
        <f>'AEO 52'!N38*1000</f>
        <v>0</v>
      </c>
      <c r="M114" s="55">
        <f>'AEO 52'!O38*1000</f>
        <v>0</v>
      </c>
      <c r="N114" s="55">
        <f>'AEO 52'!P38*1000</f>
        <v>0</v>
      </c>
      <c r="O114" s="55">
        <f>'AEO 52'!Q38*1000</f>
        <v>0</v>
      </c>
      <c r="P114" s="55">
        <f>'AEO 52'!R38*1000</f>
        <v>0</v>
      </c>
      <c r="Q114" s="55">
        <f>'AEO 52'!S38*1000</f>
        <v>0</v>
      </c>
      <c r="R114" s="55">
        <f>'AEO 52'!T38*1000</f>
        <v>0</v>
      </c>
      <c r="S114" s="55">
        <f>'AEO 52'!U38*1000</f>
        <v>0</v>
      </c>
      <c r="T114" s="55">
        <f>'AEO 52'!V38*1000</f>
        <v>0</v>
      </c>
      <c r="U114" s="55">
        <f>'AEO 52'!W38*1000</f>
        <v>0</v>
      </c>
      <c r="V114" s="55">
        <f>'AEO 52'!X38*1000</f>
        <v>0</v>
      </c>
      <c r="W114" s="55">
        <f>'AEO 52'!Y38*1000</f>
        <v>0</v>
      </c>
      <c r="X114" s="55">
        <f>'AEO 52'!Z38*1000</f>
        <v>0</v>
      </c>
      <c r="Y114" s="55">
        <f>'AEO 52'!AA38*1000</f>
        <v>0</v>
      </c>
      <c r="Z114" s="55">
        <f>'AEO 52'!AB38*1000</f>
        <v>0</v>
      </c>
      <c r="AA114" s="55">
        <f>'AEO 52'!AC38*1000</f>
        <v>0</v>
      </c>
      <c r="AB114" s="55">
        <f>'AEO 52'!AD38*1000</f>
        <v>0</v>
      </c>
      <c r="AC114" s="55">
        <f>'AEO 52'!AE38*1000</f>
        <v>0</v>
      </c>
      <c r="AD114" s="55">
        <f>'AEO 52'!AF38*1000</f>
        <v>0</v>
      </c>
      <c r="AE114" s="55">
        <f>'AEO 52'!AG38*1000</f>
        <v>0</v>
      </c>
      <c r="AF114" s="55">
        <f>'AEO 52'!AH38*1000</f>
        <v>0</v>
      </c>
      <c r="AG114" s="55">
        <f>'AEO 52'!AI38*1000</f>
        <v>0</v>
      </c>
    </row>
    <row r="115" spans="1:33" x14ac:dyDescent="0.25">
      <c r="B115" t="s">
        <v>219</v>
      </c>
      <c r="C115" s="31">
        <f>'AEO 52'!E39*1000</f>
        <v>32066.012999999999</v>
      </c>
      <c r="D115" s="31">
        <f>'AEO 52'!F39*1000</f>
        <v>32194.321000000004</v>
      </c>
      <c r="E115" s="31">
        <f>'AEO 52'!G39*1000</f>
        <v>32255.257000000001</v>
      </c>
      <c r="F115" s="31">
        <f>'AEO 52'!H39*1000</f>
        <v>32423.042000000001</v>
      </c>
      <c r="G115" s="31">
        <f>'AEO 52'!I39*1000</f>
        <v>32615.352999999999</v>
      </c>
      <c r="H115" s="31">
        <f>'AEO 52'!J39*1000</f>
        <v>32797.806000000004</v>
      </c>
      <c r="I115" s="31">
        <f>'AEO 52'!K39*1000</f>
        <v>32966.987999999998</v>
      </c>
      <c r="J115" s="31">
        <f>'AEO 52'!L39*1000</f>
        <v>33024.872000000003</v>
      </c>
      <c r="K115" s="31">
        <f>'AEO 52'!M39*1000</f>
        <v>33086.544000000002</v>
      </c>
      <c r="L115" s="31">
        <f>'AEO 52'!N39*1000</f>
        <v>33144.516000000003</v>
      </c>
      <c r="M115" s="31">
        <f>'AEO 52'!O39*1000</f>
        <v>33194.938999999998</v>
      </c>
      <c r="N115" s="31">
        <f>'AEO 52'!P39*1000</f>
        <v>33254.15</v>
      </c>
      <c r="O115" s="31">
        <f>'AEO 52'!Q39*1000</f>
        <v>33309.807000000001</v>
      </c>
      <c r="P115" s="31">
        <f>'AEO 52'!R39*1000</f>
        <v>33366.447</v>
      </c>
      <c r="Q115" s="31">
        <f>'AEO 52'!S39*1000</f>
        <v>33400.856</v>
      </c>
      <c r="R115" s="31">
        <f>'AEO 52'!T39*1000</f>
        <v>33437.523000000001</v>
      </c>
      <c r="S115" s="31">
        <f>'AEO 52'!U39*1000</f>
        <v>33471.530999999995</v>
      </c>
      <c r="T115" s="31">
        <f>'AEO 52'!V39*1000</f>
        <v>33503.368000000002</v>
      </c>
      <c r="U115" s="31">
        <f>'AEO 52'!W39*1000</f>
        <v>33533.878000000004</v>
      </c>
      <c r="V115" s="31">
        <f>'AEO 52'!X39*1000</f>
        <v>33566.498</v>
      </c>
      <c r="W115" s="31">
        <f>'AEO 52'!Y39*1000</f>
        <v>33597.561000000002</v>
      </c>
      <c r="X115" s="31">
        <f>'AEO 52'!Z39*1000</f>
        <v>33628.452000000005</v>
      </c>
      <c r="Y115" s="31">
        <f>'AEO 52'!AA39*1000</f>
        <v>33659.938999999998</v>
      </c>
      <c r="Z115" s="31">
        <f>'AEO 52'!AB39*1000</f>
        <v>33690.716</v>
      </c>
      <c r="AA115" s="31">
        <f>'AEO 52'!AC39*1000</f>
        <v>33720.557999999997</v>
      </c>
      <c r="AB115" s="31">
        <f>'AEO 52'!AD39*1000</f>
        <v>33749.985000000001</v>
      </c>
      <c r="AC115" s="31">
        <f>'AEO 52'!AE39*1000</f>
        <v>33780.415000000001</v>
      </c>
      <c r="AD115" s="31">
        <f>'AEO 52'!AF39*1000</f>
        <v>33809.963000000003</v>
      </c>
      <c r="AE115" s="31">
        <f>'AEO 52'!AG39*1000</f>
        <v>33841.224999999999</v>
      </c>
      <c r="AF115" s="31">
        <f>'AEO 52'!AH39*1000</f>
        <v>33870.319000000003</v>
      </c>
      <c r="AG115" s="31">
        <f>'AEO 52'!AI39*1000</f>
        <v>33879.688000000002</v>
      </c>
    </row>
    <row r="116" spans="1:33" x14ac:dyDescent="0.25">
      <c r="B116" t="s">
        <v>220</v>
      </c>
      <c r="C116" s="31">
        <f>'AEO 52'!E40*1000</f>
        <v>40440.593999999997</v>
      </c>
      <c r="D116" s="31">
        <f>'AEO 52'!F40*1000</f>
        <v>40572.392</v>
      </c>
      <c r="E116" s="31">
        <f>'AEO 52'!G40*1000</f>
        <v>40636.631000000001</v>
      </c>
      <c r="F116" s="31">
        <f>'AEO 52'!H40*1000</f>
        <v>40763.767</v>
      </c>
      <c r="G116" s="31">
        <f>'AEO 52'!I40*1000</f>
        <v>40918.781000000003</v>
      </c>
      <c r="H116" s="31">
        <f>'AEO 52'!J40*1000</f>
        <v>41054.580999999998</v>
      </c>
      <c r="I116" s="31">
        <f>'AEO 52'!K40*1000</f>
        <v>41197.563000000002</v>
      </c>
      <c r="J116" s="31">
        <f>'AEO 52'!L40*1000</f>
        <v>41251.232000000004</v>
      </c>
      <c r="K116" s="31">
        <f>'AEO 52'!M40*1000</f>
        <v>41307.521999999997</v>
      </c>
      <c r="L116" s="31">
        <f>'AEO 52'!N40*1000</f>
        <v>41361.800999999999</v>
      </c>
      <c r="M116" s="31">
        <f>'AEO 52'!O40*1000</f>
        <v>41411.136999999995</v>
      </c>
      <c r="N116" s="31">
        <f>'AEO 52'!P40*1000</f>
        <v>41465.515000000007</v>
      </c>
      <c r="O116" s="31">
        <f>'AEO 52'!Q40*1000</f>
        <v>41517.428999999996</v>
      </c>
      <c r="P116" s="31">
        <f>'AEO 52'!R40*1000</f>
        <v>41569.920000000006</v>
      </c>
      <c r="Q116" s="31">
        <f>'AEO 52'!S40*1000</f>
        <v>41601.154000000002</v>
      </c>
      <c r="R116" s="31">
        <f>'AEO 52'!T40*1000</f>
        <v>41632.328000000001</v>
      </c>
      <c r="S116" s="31">
        <f>'AEO 52'!U40*1000</f>
        <v>41661.968000000001</v>
      </c>
      <c r="T116" s="31">
        <f>'AEO 52'!V40*1000</f>
        <v>41690.002</v>
      </c>
      <c r="U116" s="31">
        <f>'AEO 52'!W40*1000</f>
        <v>41717.129000000001</v>
      </c>
      <c r="V116" s="31">
        <f>'AEO 52'!X40*1000</f>
        <v>41745.563999999998</v>
      </c>
      <c r="W116" s="31">
        <f>'AEO 52'!Y40*1000</f>
        <v>41772.915000000001</v>
      </c>
      <c r="X116" s="31">
        <f>'AEO 52'!Z40*1000</f>
        <v>41800.114000000001</v>
      </c>
      <c r="Y116" s="31">
        <f>'AEO 52'!AA40*1000</f>
        <v>41827.625</v>
      </c>
      <c r="Z116" s="31">
        <f>'AEO 52'!AB40*1000</f>
        <v>41854.636999999995</v>
      </c>
      <c r="AA116" s="31">
        <f>'AEO 52'!AC40*1000</f>
        <v>41881.050000000003</v>
      </c>
      <c r="AB116" s="31">
        <f>'AEO 52'!AD40*1000</f>
        <v>41907.184999999998</v>
      </c>
      <c r="AC116" s="31">
        <f>'AEO 52'!AE40*1000</f>
        <v>41933.951999999997</v>
      </c>
      <c r="AD116" s="31">
        <f>'AEO 52'!AF40*1000</f>
        <v>41960.129000000001</v>
      </c>
      <c r="AE116" s="31">
        <f>'AEO 52'!AG40*1000</f>
        <v>41987.4</v>
      </c>
      <c r="AF116" s="31">
        <f>'AEO 52'!AH40*1000</f>
        <v>42013.309000000001</v>
      </c>
      <c r="AG116" s="31">
        <f>'AEO 52'!AI40*1000</f>
        <v>42019.215000000004</v>
      </c>
    </row>
    <row r="117" spans="1:33" x14ac:dyDescent="0.25">
      <c r="B117" t="s">
        <v>167</v>
      </c>
      <c r="C117" s="31">
        <f>'AEO 52'!E41*1000</f>
        <v>39779.32</v>
      </c>
      <c r="D117" s="31">
        <f>'AEO 52'!F41*1000</f>
        <v>40076.523000000001</v>
      </c>
      <c r="E117" s="31">
        <f>'AEO 52'!G41*1000</f>
        <v>40211.838000000003</v>
      </c>
      <c r="F117" s="31">
        <f>'AEO 52'!H41*1000</f>
        <v>40344.913</v>
      </c>
      <c r="G117" s="31">
        <f>'AEO 52'!I41*1000</f>
        <v>40474.853999999999</v>
      </c>
      <c r="H117" s="31">
        <f>'AEO 52'!J41*1000</f>
        <v>40566.856</v>
      </c>
      <c r="I117" s="31">
        <f>'AEO 52'!K41*1000</f>
        <v>40657.146000000001</v>
      </c>
      <c r="J117" s="31">
        <f>'AEO 52'!L41*1000</f>
        <v>40748.519999999997</v>
      </c>
      <c r="K117" s="31">
        <f>'AEO 52'!M41*1000</f>
        <v>40842.120999999999</v>
      </c>
      <c r="L117" s="31">
        <f>'AEO 52'!N41*1000</f>
        <v>40933.799999999996</v>
      </c>
      <c r="M117" s="31">
        <f>'AEO 52'!O41*1000</f>
        <v>41023.642999999996</v>
      </c>
      <c r="N117" s="31">
        <f>'AEO 52'!P41*1000</f>
        <v>41115.543000000005</v>
      </c>
      <c r="O117" s="31">
        <f>'AEO 52'!Q41*1000</f>
        <v>41206.688000000002</v>
      </c>
      <c r="P117" s="31">
        <f>'AEO 52'!R41*1000</f>
        <v>41298.355000000003</v>
      </c>
      <c r="Q117" s="31">
        <f>'AEO 52'!S41*1000</f>
        <v>41324.382999999994</v>
      </c>
      <c r="R117" s="31">
        <f>'AEO 52'!T41*1000</f>
        <v>41339.011999999995</v>
      </c>
      <c r="S117" s="31">
        <f>'AEO 52'!U41*1000</f>
        <v>41352.794999999998</v>
      </c>
      <c r="T117" s="31">
        <f>'AEO 52'!V41*1000</f>
        <v>41365.214999999997</v>
      </c>
      <c r="U117" s="31">
        <f>'AEO 52'!W41*1000</f>
        <v>41376.156000000003</v>
      </c>
      <c r="V117" s="31">
        <f>'AEO 52'!X41*1000</f>
        <v>41387.431999999993</v>
      </c>
      <c r="W117" s="31">
        <f>'AEO 52'!Y41*1000</f>
        <v>41397.815999999999</v>
      </c>
      <c r="X117" s="31">
        <f>'AEO 52'!Z41*1000</f>
        <v>41407.817999999999</v>
      </c>
      <c r="Y117" s="31">
        <f>'AEO 52'!AA41*1000</f>
        <v>41417.519</v>
      </c>
      <c r="Z117" s="31">
        <f>'AEO 52'!AB41*1000</f>
        <v>41427.055</v>
      </c>
      <c r="AA117" s="31">
        <f>'AEO 52'!AC41*1000</f>
        <v>41436.050000000003</v>
      </c>
      <c r="AB117" s="31">
        <f>'AEO 52'!AD41*1000</f>
        <v>41444.659999999996</v>
      </c>
      <c r="AC117" s="31">
        <f>'AEO 52'!AE41*1000</f>
        <v>41453.513999999996</v>
      </c>
      <c r="AD117" s="31">
        <f>'AEO 52'!AF41*1000</f>
        <v>41462.218999999997</v>
      </c>
      <c r="AE117" s="31">
        <f>'AEO 52'!AG41*1000</f>
        <v>41471.324999999997</v>
      </c>
      <c r="AF117" s="31">
        <f>'AEO 52'!AH41*1000</f>
        <v>41479.855000000003</v>
      </c>
      <c r="AG117" s="31">
        <f>'AEO 52'!AI41*1000</f>
        <v>41482.201000000001</v>
      </c>
    </row>
    <row r="118" spans="1:33" x14ac:dyDescent="0.25">
      <c r="B118" t="s">
        <v>174</v>
      </c>
      <c r="C118" s="31">
        <f>'AEO 52'!E42*1000</f>
        <v>45024.017</v>
      </c>
      <c r="D118" s="31">
        <f>'AEO 52'!F42*1000</f>
        <v>45250.281999999999</v>
      </c>
      <c r="E118" s="31">
        <f>'AEO 52'!G42*1000</f>
        <v>45387.042999999998</v>
      </c>
      <c r="F118" s="31">
        <f>'AEO 52'!H42*1000</f>
        <v>45528.21</v>
      </c>
      <c r="G118" s="31">
        <f>'AEO 52'!I42*1000</f>
        <v>45666.214</v>
      </c>
      <c r="H118" s="31">
        <f>'AEO 52'!J42*1000</f>
        <v>45786.186000000002</v>
      </c>
      <c r="I118" s="31">
        <f>'AEO 52'!K42*1000</f>
        <v>45882.072</v>
      </c>
      <c r="J118" s="31">
        <f>'AEO 52'!L42*1000</f>
        <v>45977.752999999997</v>
      </c>
      <c r="K118" s="31">
        <f>'AEO 52'!M42*1000</f>
        <v>46075.042999999998</v>
      </c>
      <c r="L118" s="31">
        <f>'AEO 52'!N42*1000</f>
        <v>46170.83</v>
      </c>
      <c r="M118" s="31">
        <f>'AEO 52'!O42*1000</f>
        <v>46262.146000000001</v>
      </c>
      <c r="N118" s="31">
        <f>'AEO 52'!P42*1000</f>
        <v>46358.784</v>
      </c>
      <c r="O118" s="31">
        <f>'AEO 52'!Q42*1000</f>
        <v>46453.334999999999</v>
      </c>
      <c r="P118" s="31">
        <f>'AEO 52'!R42*1000</f>
        <v>46548.698000000004</v>
      </c>
      <c r="Q118" s="31">
        <f>'AEO 52'!S42*1000</f>
        <v>46578.197</v>
      </c>
      <c r="R118" s="31">
        <f>'AEO 52'!T42*1000</f>
        <v>46599.209000000003</v>
      </c>
      <c r="S118" s="31">
        <f>'AEO 52'!U42*1000</f>
        <v>46618.243999999999</v>
      </c>
      <c r="T118" s="31">
        <f>'AEO 52'!V42*1000</f>
        <v>46635.219999999994</v>
      </c>
      <c r="U118" s="31">
        <f>'AEO 52'!W42*1000</f>
        <v>46649.917999999998</v>
      </c>
      <c r="V118" s="31">
        <f>'AEO 52'!X42*1000</f>
        <v>46665.928</v>
      </c>
      <c r="W118" s="31">
        <f>'AEO 52'!Y42*1000</f>
        <v>46680.549999999996</v>
      </c>
      <c r="X118" s="31">
        <f>'AEO 52'!Z42*1000</f>
        <v>46694.728999999999</v>
      </c>
      <c r="Y118" s="31">
        <f>'AEO 52'!AA42*1000</f>
        <v>46708.652000000002</v>
      </c>
      <c r="Z118" s="31">
        <f>'AEO 52'!AB42*1000</f>
        <v>46722.309000000001</v>
      </c>
      <c r="AA118" s="31">
        <f>'AEO 52'!AC42*1000</f>
        <v>46735.016000000003</v>
      </c>
      <c r="AB118" s="31">
        <f>'AEO 52'!AD42*1000</f>
        <v>46747.101000000002</v>
      </c>
      <c r="AC118" s="31">
        <f>'AEO 52'!AE42*1000</f>
        <v>46759.791999999994</v>
      </c>
      <c r="AD118" s="31">
        <f>'AEO 52'!AF42*1000</f>
        <v>46772.118000000002</v>
      </c>
      <c r="AE118" s="31">
        <f>'AEO 52'!AG42*1000</f>
        <v>46785.415999999997</v>
      </c>
      <c r="AF118" s="31">
        <f>'AEO 52'!AH42*1000</f>
        <v>46797.283000000003</v>
      </c>
      <c r="AG118" s="31">
        <f>'AEO 52'!AI42*1000</f>
        <v>46803.074000000001</v>
      </c>
    </row>
    <row r="119" spans="1:33" x14ac:dyDescent="0.25">
      <c r="B119" t="s">
        <v>175</v>
      </c>
      <c r="C119" s="31">
        <f>'AEO 52'!E43*1000</f>
        <v>39835.036999999997</v>
      </c>
      <c r="D119" s="31">
        <f>'AEO 52'!F43*1000</f>
        <v>40130.207000000002</v>
      </c>
      <c r="E119" s="31">
        <f>'AEO 52'!G43*1000</f>
        <v>40250.092000000004</v>
      </c>
      <c r="F119" s="31">
        <f>'AEO 52'!H43*1000</f>
        <v>40370.373</v>
      </c>
      <c r="G119" s="31">
        <f>'AEO 52'!I43*1000</f>
        <v>40487.038</v>
      </c>
      <c r="H119" s="31">
        <f>'AEO 52'!J43*1000</f>
        <v>40706.351999999999</v>
      </c>
      <c r="I119" s="31">
        <f>'AEO 52'!K43*1000</f>
        <v>40802.504999999997</v>
      </c>
      <c r="J119" s="31">
        <f>'AEO 52'!L43*1000</f>
        <v>40892.665999999997</v>
      </c>
      <c r="K119" s="31">
        <f>'AEO 52'!M43*1000</f>
        <v>40983.292000000001</v>
      </c>
      <c r="L119" s="31">
        <f>'AEO 52'!N43*1000</f>
        <v>41072.895000000004</v>
      </c>
      <c r="M119" s="31">
        <f>'AEO 52'!O43*1000</f>
        <v>41161.163</v>
      </c>
      <c r="N119" s="31">
        <f>'AEO 52'!P43*1000</f>
        <v>41251.990999999995</v>
      </c>
      <c r="O119" s="31">
        <f>'AEO 52'!Q43*1000</f>
        <v>41342.269999999997</v>
      </c>
      <c r="P119" s="31">
        <f>'AEO 52'!R43*1000</f>
        <v>41432.678</v>
      </c>
      <c r="Q119" s="31">
        <f>'AEO 52'!S43*1000</f>
        <v>41457.763999999996</v>
      </c>
      <c r="R119" s="31">
        <f>'AEO 52'!T43*1000</f>
        <v>41470.996999999996</v>
      </c>
      <c r="S119" s="31">
        <f>'AEO 52'!U43*1000</f>
        <v>41483.856</v>
      </c>
      <c r="T119" s="31">
        <f>'AEO 52'!V43*1000</f>
        <v>41495.445</v>
      </c>
      <c r="U119" s="31">
        <f>'AEO 52'!W43*1000</f>
        <v>41505.794999999998</v>
      </c>
      <c r="V119" s="31">
        <f>'AEO 52'!X43*1000</f>
        <v>41516.243000000002</v>
      </c>
      <c r="W119" s="31">
        <f>'AEO 52'!Y43*1000</f>
        <v>41525.951000000001</v>
      </c>
      <c r="X119" s="31">
        <f>'AEO 52'!Z43*1000</f>
        <v>41535.271000000001</v>
      </c>
      <c r="Y119" s="31">
        <f>'AEO 52'!AA43*1000</f>
        <v>41544.327000000005</v>
      </c>
      <c r="Z119" s="31">
        <f>'AEO 52'!AB43*1000</f>
        <v>41553.223000000005</v>
      </c>
      <c r="AA119" s="31">
        <f>'AEO 52'!AC43*1000</f>
        <v>41561.714</v>
      </c>
      <c r="AB119" s="31">
        <f>'AEO 52'!AD43*1000</f>
        <v>41569.786</v>
      </c>
      <c r="AC119" s="31">
        <f>'AEO 52'!AE43*1000</f>
        <v>41578.048999999999</v>
      </c>
      <c r="AD119" s="31">
        <f>'AEO 52'!AF43*1000</f>
        <v>41586.207999999999</v>
      </c>
      <c r="AE119" s="31">
        <f>'AEO 52'!AG43*1000</f>
        <v>41594.676999999996</v>
      </c>
      <c r="AF119" s="31">
        <f>'AEO 52'!AH43*1000</f>
        <v>41602.695</v>
      </c>
      <c r="AG119" s="31">
        <f>'AEO 52'!AI43*1000</f>
        <v>41604.519</v>
      </c>
    </row>
    <row r="120" spans="1:33" x14ac:dyDescent="0.25">
      <c r="B120" t="s">
        <v>176</v>
      </c>
      <c r="C120" s="31">
        <f>'AEO 52'!E44*1000</f>
        <v>38074.669000000002</v>
      </c>
      <c r="D120" s="31">
        <f>'AEO 52'!F44*1000</f>
        <v>38376.553</v>
      </c>
      <c r="E120" s="31">
        <f>'AEO 52'!G44*1000</f>
        <v>38510.376000000004</v>
      </c>
      <c r="F120" s="31">
        <f>'AEO 52'!H44*1000</f>
        <v>38641.468000000001</v>
      </c>
      <c r="G120" s="31">
        <f>'AEO 52'!I44*1000</f>
        <v>38770.110999999997</v>
      </c>
      <c r="H120" s="31">
        <f>'AEO 52'!J44*1000</f>
        <v>39060.211000000003</v>
      </c>
      <c r="I120" s="31">
        <f>'AEO 52'!K44*1000</f>
        <v>39149.707999999999</v>
      </c>
      <c r="J120" s="31">
        <f>'AEO 52'!L44*1000</f>
        <v>39238.358</v>
      </c>
      <c r="K120" s="31">
        <f>'AEO 52'!M44*1000</f>
        <v>39327.281999999999</v>
      </c>
      <c r="L120" s="31">
        <f>'AEO 52'!N44*1000</f>
        <v>39416.675999999999</v>
      </c>
      <c r="M120" s="31">
        <f>'AEO 52'!O44*1000</f>
        <v>39505.730000000003</v>
      </c>
      <c r="N120" s="31">
        <f>'AEO 52'!P44*1000</f>
        <v>39596.400999999998</v>
      </c>
      <c r="O120" s="31">
        <f>'AEO 52'!Q44*1000</f>
        <v>39686.264000000003</v>
      </c>
      <c r="P120" s="31">
        <f>'AEO 52'!R44*1000</f>
        <v>39776.287000000004</v>
      </c>
      <c r="Q120" s="31">
        <f>'AEO 52'!S44*1000</f>
        <v>39801.022000000004</v>
      </c>
      <c r="R120" s="31">
        <f>'AEO 52'!T44*1000</f>
        <v>39814.006999999998</v>
      </c>
      <c r="S120" s="31">
        <f>'AEO 52'!U44*1000</f>
        <v>39826.583999999995</v>
      </c>
      <c r="T120" s="31">
        <f>'AEO 52'!V44*1000</f>
        <v>39837.986000000004</v>
      </c>
      <c r="U120" s="31">
        <f>'AEO 52'!W44*1000</f>
        <v>39848.267</v>
      </c>
      <c r="V120" s="31">
        <f>'AEO 52'!X44*1000</f>
        <v>39858.665000000001</v>
      </c>
      <c r="W120" s="31">
        <f>'AEO 52'!Y44*1000</f>
        <v>39868.366000000002</v>
      </c>
      <c r="X120" s="31">
        <f>'AEO 52'!Z44*1000</f>
        <v>39877.697</v>
      </c>
      <c r="Y120" s="31">
        <f>'AEO 52'!AA44*1000</f>
        <v>39886.817999999999</v>
      </c>
      <c r="Z120" s="31">
        <f>'AEO 52'!AB44*1000</f>
        <v>39895.728999999999</v>
      </c>
      <c r="AA120" s="31">
        <f>'AEO 52'!AC44*1000</f>
        <v>39904.251000000004</v>
      </c>
      <c r="AB120" s="31">
        <f>'AEO 52'!AD44*1000</f>
        <v>39912.394999999997</v>
      </c>
      <c r="AC120" s="31">
        <f>'AEO 52'!AE44*1000</f>
        <v>39920.752999999997</v>
      </c>
      <c r="AD120" s="31">
        <f>'AEO 52'!AF44*1000</f>
        <v>39928.955000000002</v>
      </c>
      <c r="AE120" s="31">
        <f>'AEO 52'!AG44*1000</f>
        <v>39937.5</v>
      </c>
      <c r="AF120" s="31">
        <f>'AEO 52'!AH44*1000</f>
        <v>39945.587000000007</v>
      </c>
      <c r="AG120" s="31">
        <f>'AEO 52'!AI44*1000</f>
        <v>39947.468000000001</v>
      </c>
    </row>
    <row r="121" spans="1:33" x14ac:dyDescent="0.25">
      <c r="B121" t="s">
        <v>177</v>
      </c>
      <c r="C121" s="31">
        <f>'AEO 52'!E45*1000</f>
        <v>42888.34</v>
      </c>
      <c r="D121" s="31">
        <f>'AEO 52'!F45*1000</f>
        <v>43180.362999999998</v>
      </c>
      <c r="E121" s="31">
        <f>'AEO 52'!G45*1000</f>
        <v>43309.258000000002</v>
      </c>
      <c r="F121" s="31">
        <f>'AEO 52'!H45*1000</f>
        <v>43435.763999999996</v>
      </c>
      <c r="G121" s="31">
        <f>'AEO 52'!I45*1000</f>
        <v>43559.017</v>
      </c>
      <c r="H121" s="31">
        <f>'AEO 52'!J45*1000</f>
        <v>43771.748</v>
      </c>
      <c r="I121" s="31">
        <f>'AEO 52'!K45*1000</f>
        <v>43861.987999999998</v>
      </c>
      <c r="J121" s="31">
        <f>'AEO 52'!L45*1000</f>
        <v>43951.644999999997</v>
      </c>
      <c r="K121" s="31">
        <f>'AEO 52'!M45*1000</f>
        <v>44041.964999999997</v>
      </c>
      <c r="L121" s="31">
        <f>'AEO 52'!N45*1000</f>
        <v>44131.71</v>
      </c>
      <c r="M121" s="31">
        <f>'AEO 52'!O45*1000</f>
        <v>44221.347999999998</v>
      </c>
      <c r="N121" s="31">
        <f>'AEO 52'!P45*1000</f>
        <v>44313.194000000003</v>
      </c>
      <c r="O121" s="31">
        <f>'AEO 52'!Q45*1000</f>
        <v>44404.087</v>
      </c>
      <c r="P121" s="31">
        <f>'AEO 52'!R45*1000</f>
        <v>44495.192999999999</v>
      </c>
      <c r="Q121" s="31">
        <f>'AEO 52'!S45*1000</f>
        <v>44521.019</v>
      </c>
      <c r="R121" s="31">
        <f>'AEO 52'!T45*1000</f>
        <v>44535.392999999996</v>
      </c>
      <c r="S121" s="31">
        <f>'AEO 52'!U45*1000</f>
        <v>44549.216999999997</v>
      </c>
      <c r="T121" s="31">
        <f>'AEO 52'!V45*1000</f>
        <v>44561.623</v>
      </c>
      <c r="U121" s="31">
        <f>'AEO 52'!W45*1000</f>
        <v>44572.665999999997</v>
      </c>
      <c r="V121" s="31">
        <f>'AEO 52'!X45*1000</f>
        <v>44583.972999999998</v>
      </c>
      <c r="W121" s="31">
        <f>'AEO 52'!Y45*1000</f>
        <v>44594.425000000003</v>
      </c>
      <c r="X121" s="31">
        <f>'AEO 52'!Z45*1000</f>
        <v>44604.464999999997</v>
      </c>
      <c r="Y121" s="31">
        <f>'AEO 52'!AA45*1000</f>
        <v>44614.258000000002</v>
      </c>
      <c r="Z121" s="31">
        <f>'AEO 52'!AB45*1000</f>
        <v>44623.824999999997</v>
      </c>
      <c r="AA121" s="31">
        <f>'AEO 52'!AC45*1000</f>
        <v>44632.908000000003</v>
      </c>
      <c r="AB121" s="31">
        <f>'AEO 52'!AD45*1000</f>
        <v>44641.548000000003</v>
      </c>
      <c r="AC121" s="31">
        <f>'AEO 52'!AE45*1000</f>
        <v>44650.447999999997</v>
      </c>
      <c r="AD121" s="31">
        <f>'AEO 52'!AF45*1000</f>
        <v>44659.175999999999</v>
      </c>
      <c r="AE121" s="31">
        <f>'AEO 52'!AG45*1000</f>
        <v>44668.311999999998</v>
      </c>
      <c r="AF121" s="31">
        <f>'AEO 52'!AH45*1000</f>
        <v>44676.868000000002</v>
      </c>
      <c r="AG121" s="31">
        <f>'AEO 52'!AI45*1000</f>
        <v>44679.234000000004</v>
      </c>
    </row>
    <row r="122" spans="1:33" x14ac:dyDescent="0.25">
      <c r="B122" t="s">
        <v>178</v>
      </c>
      <c r="C122" s="31">
        <f>'AEO 52'!E46*1000</f>
        <v>69760.581999999995</v>
      </c>
      <c r="D122" s="31">
        <f>'AEO 52'!F46*1000</f>
        <v>70009.811000000002</v>
      </c>
      <c r="E122" s="31">
        <f>'AEO 52'!G46*1000</f>
        <v>70135.315000000002</v>
      </c>
      <c r="F122" s="31">
        <f>'AEO 52'!H46*1000</f>
        <v>70255.645999999993</v>
      </c>
      <c r="G122" s="31">
        <f>'AEO 52'!I46*1000</f>
        <v>70373.810000000012</v>
      </c>
      <c r="H122" s="31">
        <f>'AEO 52'!J46*1000</f>
        <v>70467.087</v>
      </c>
      <c r="I122" s="31">
        <f>'AEO 52'!K46*1000</f>
        <v>70560.721999999994</v>
      </c>
      <c r="J122" s="31">
        <f>'AEO 52'!L46*1000</f>
        <v>70654.335000000006</v>
      </c>
      <c r="K122" s="31">
        <f>'AEO 52'!M46*1000</f>
        <v>70748.856</v>
      </c>
      <c r="L122" s="31">
        <f>'AEO 52'!N46*1000</f>
        <v>70841.774000000005</v>
      </c>
      <c r="M122" s="31">
        <f>'AEO 52'!O46*1000</f>
        <v>70932.486999999994</v>
      </c>
      <c r="N122" s="31">
        <f>'AEO 52'!P46*1000</f>
        <v>71025.665000000008</v>
      </c>
      <c r="O122" s="31">
        <f>'AEO 52'!Q46*1000</f>
        <v>71117.751999999993</v>
      </c>
      <c r="P122" s="31">
        <f>'AEO 52'!R46*1000</f>
        <v>71210.044999999998</v>
      </c>
      <c r="Q122" s="31">
        <f>'AEO 52'!S46*1000</f>
        <v>71236.671000000002</v>
      </c>
      <c r="R122" s="31">
        <f>'AEO 52'!T46*1000</f>
        <v>71252.213000000003</v>
      </c>
      <c r="S122" s="31">
        <f>'AEO 52'!U46*1000</f>
        <v>71266.273000000001</v>
      </c>
      <c r="T122" s="31">
        <f>'AEO 52'!V46*1000</f>
        <v>71278.92300000001</v>
      </c>
      <c r="U122" s="31">
        <f>'AEO 52'!W46*1000</f>
        <v>71290.221999999994</v>
      </c>
      <c r="V122" s="31">
        <f>'AEO 52'!X46*1000</f>
        <v>71301.888000000006</v>
      </c>
      <c r="W122" s="31">
        <f>'AEO 52'!Y46*1000</f>
        <v>71312.599000000002</v>
      </c>
      <c r="X122" s="31">
        <f>'AEO 52'!Z46*1000</f>
        <v>71322.968000000008</v>
      </c>
      <c r="Y122" s="31">
        <f>'AEO 52'!AA46*1000</f>
        <v>71333.122000000003</v>
      </c>
      <c r="Z122" s="31">
        <f>'AEO 52'!AB46*1000</f>
        <v>71342.979000000007</v>
      </c>
      <c r="AA122" s="31">
        <f>'AEO 52'!AC46*1000</f>
        <v>71352.271999999997</v>
      </c>
      <c r="AB122" s="31">
        <f>'AEO 52'!AD46*1000</f>
        <v>71361.275000000009</v>
      </c>
      <c r="AC122" s="31">
        <f>'AEO 52'!AE46*1000</f>
        <v>71370.566999999995</v>
      </c>
      <c r="AD122" s="31">
        <f>'AEO 52'!AF46*1000</f>
        <v>71379.638999999996</v>
      </c>
      <c r="AE122" s="31">
        <f>'AEO 52'!AG46*1000</f>
        <v>71389.174999999988</v>
      </c>
      <c r="AF122" s="31">
        <f>'AEO 52'!AH46*1000</f>
        <v>71398.070999999996</v>
      </c>
      <c r="AG122" s="31">
        <f>'AEO 52'!AI46*1000</f>
        <v>71400.763999999996</v>
      </c>
    </row>
    <row r="123" spans="1:33" x14ac:dyDescent="0.25">
      <c r="B123" t="s">
        <v>221</v>
      </c>
      <c r="C123" s="31">
        <f>'AEO 52'!E47*1000</f>
        <v>37472.633000000002</v>
      </c>
      <c r="D123" s="31">
        <f>'AEO 52'!F47*1000</f>
        <v>37092.712</v>
      </c>
      <c r="E123" s="31">
        <f>'AEO 52'!G47*1000</f>
        <v>36920.769</v>
      </c>
      <c r="F123" s="31">
        <f>'AEO 52'!H47*1000</f>
        <v>37098.784999999996</v>
      </c>
      <c r="G123" s="31">
        <f>'AEO 52'!I47*1000</f>
        <v>37222.61</v>
      </c>
      <c r="H123" s="31">
        <f>'AEO 52'!J47*1000</f>
        <v>37387.726000000002</v>
      </c>
      <c r="I123" s="31">
        <f>'AEO 52'!K47*1000</f>
        <v>37607.872000000003</v>
      </c>
      <c r="J123" s="31">
        <f>'AEO 52'!L47*1000</f>
        <v>37763.401000000005</v>
      </c>
      <c r="K123" s="31">
        <f>'AEO 52'!M47*1000</f>
        <v>37841.682000000001</v>
      </c>
      <c r="L123" s="31">
        <f>'AEO 52'!N47*1000</f>
        <v>37942.177000000003</v>
      </c>
      <c r="M123" s="31">
        <f>'AEO 52'!O47*1000</f>
        <v>38063.305</v>
      </c>
      <c r="N123" s="31">
        <f>'AEO 52'!P47*1000</f>
        <v>38168.281999999999</v>
      </c>
      <c r="O123" s="31">
        <f>'AEO 52'!Q47*1000</f>
        <v>38264.381000000001</v>
      </c>
      <c r="P123" s="31">
        <f>'AEO 52'!R47*1000</f>
        <v>38374.26</v>
      </c>
      <c r="Q123" s="31">
        <f>'AEO 52'!S47*1000</f>
        <v>38395.012000000002</v>
      </c>
      <c r="R123" s="31">
        <f>'AEO 52'!T47*1000</f>
        <v>38423.050000000003</v>
      </c>
      <c r="S123" s="31">
        <f>'AEO 52'!U47*1000</f>
        <v>38437.286</v>
      </c>
      <c r="T123" s="31">
        <f>'AEO 52'!V47*1000</f>
        <v>38470.928</v>
      </c>
      <c r="U123" s="31">
        <f>'AEO 52'!W47*1000</f>
        <v>38494.61</v>
      </c>
      <c r="V123" s="31">
        <f>'AEO 52'!X47*1000</f>
        <v>38500.701999999997</v>
      </c>
      <c r="W123" s="31">
        <f>'AEO 52'!Y47*1000</f>
        <v>38540.806000000004</v>
      </c>
      <c r="X123" s="31">
        <f>'AEO 52'!Z47*1000</f>
        <v>38559.966999999997</v>
      </c>
      <c r="Y123" s="31">
        <f>'AEO 52'!AA47*1000</f>
        <v>38580.444000000003</v>
      </c>
      <c r="Z123" s="31">
        <f>'AEO 52'!AB47*1000</f>
        <v>38600.848999999995</v>
      </c>
      <c r="AA123" s="31">
        <f>'AEO 52'!AC47*1000</f>
        <v>38621.296000000002</v>
      </c>
      <c r="AB123" s="31">
        <f>'AEO 52'!AD47*1000</f>
        <v>38627.566999999995</v>
      </c>
      <c r="AC123" s="31">
        <f>'AEO 52'!AE47*1000</f>
        <v>38656.170000000006</v>
      </c>
      <c r="AD123" s="31">
        <f>'AEO 52'!AF47*1000</f>
        <v>38679.015999999996</v>
      </c>
      <c r="AE123" s="31">
        <f>'AEO 52'!AG47*1000</f>
        <v>38695.148000000001</v>
      </c>
      <c r="AF123" s="31">
        <f>'AEO 52'!AH47*1000</f>
        <v>38719.813999999998</v>
      </c>
      <c r="AG123" s="31">
        <f>'AEO 52'!AI47*1000</f>
        <v>38742.171999999999</v>
      </c>
    </row>
    <row r="124" spans="1:33" x14ac:dyDescent="0.25">
      <c r="B124" t="s">
        <v>222</v>
      </c>
      <c r="C124" s="31">
        <f>'AEO 52'!E48*1000</f>
        <v>49111.5</v>
      </c>
      <c r="D124" s="31">
        <f>'AEO 52'!F48*1000</f>
        <v>48671.024000000005</v>
      </c>
      <c r="E124" s="31">
        <f>'AEO 52'!G48*1000</f>
        <v>48521.438999999998</v>
      </c>
      <c r="F124" s="31">
        <f>'AEO 52'!H48*1000</f>
        <v>48787.250999999997</v>
      </c>
      <c r="G124" s="31">
        <f>'AEO 52'!I48*1000</f>
        <v>48953.499000000003</v>
      </c>
      <c r="H124" s="31">
        <f>'AEO 52'!J48*1000</f>
        <v>49129.612000000001</v>
      </c>
      <c r="I124" s="31">
        <f>'AEO 52'!K48*1000</f>
        <v>49356.800000000003</v>
      </c>
      <c r="J124" s="31">
        <f>'AEO 52'!L48*1000</f>
        <v>49485.423999999999</v>
      </c>
      <c r="K124" s="31">
        <f>'AEO 52'!M48*1000</f>
        <v>49562.957999999999</v>
      </c>
      <c r="L124" s="31">
        <f>'AEO 52'!N48*1000</f>
        <v>49664.44</v>
      </c>
      <c r="M124" s="31">
        <f>'AEO 52'!O48*1000</f>
        <v>49779.03</v>
      </c>
      <c r="N124" s="31">
        <f>'AEO 52'!P48*1000</f>
        <v>49887.695</v>
      </c>
      <c r="O124" s="31">
        <f>'AEO 52'!Q48*1000</f>
        <v>49976.025000000001</v>
      </c>
      <c r="P124" s="31">
        <f>'AEO 52'!R48*1000</f>
        <v>50083.122000000003</v>
      </c>
      <c r="Q124" s="31">
        <f>'AEO 52'!S48*1000</f>
        <v>50093.108999999997</v>
      </c>
      <c r="R124" s="31">
        <f>'AEO 52'!T48*1000</f>
        <v>50124.042999999998</v>
      </c>
      <c r="S124" s="31">
        <f>'AEO 52'!U48*1000</f>
        <v>50132.103000000003</v>
      </c>
      <c r="T124" s="31">
        <f>'AEO 52'!V48*1000</f>
        <v>50163.048000000003</v>
      </c>
      <c r="U124" s="31">
        <f>'AEO 52'!W48*1000</f>
        <v>50182.940999999999</v>
      </c>
      <c r="V124" s="31">
        <f>'AEO 52'!X48*1000</f>
        <v>50185.271999999997</v>
      </c>
      <c r="W124" s="31">
        <f>'AEO 52'!Y48*1000</f>
        <v>50223.976000000002</v>
      </c>
      <c r="X124" s="31">
        <f>'AEO 52'!Z48*1000</f>
        <v>50242.783000000003</v>
      </c>
      <c r="Y124" s="31">
        <f>'AEO 52'!AA48*1000</f>
        <v>50264.350999999995</v>
      </c>
      <c r="Z124" s="31">
        <f>'AEO 52'!AB48*1000</f>
        <v>50284.080999999998</v>
      </c>
      <c r="AA124" s="31">
        <f>'AEO 52'!AC48*1000</f>
        <v>50304.741000000002</v>
      </c>
      <c r="AB124" s="31">
        <f>'AEO 52'!AD48*1000</f>
        <v>50309.258000000002</v>
      </c>
      <c r="AC124" s="31">
        <f>'AEO 52'!AE48*1000</f>
        <v>50340.279000000002</v>
      </c>
      <c r="AD124" s="31">
        <f>'AEO 52'!AF48*1000</f>
        <v>50363.048999999999</v>
      </c>
      <c r="AE124" s="31">
        <f>'AEO 52'!AG48*1000</f>
        <v>50381.225999999995</v>
      </c>
      <c r="AF124" s="31">
        <f>'AEO 52'!AH48*1000</f>
        <v>50403.9</v>
      </c>
      <c r="AG124" s="31">
        <f>'AEO 52'!AI48*1000</f>
        <v>50426.273000000001</v>
      </c>
    </row>
    <row r="125" spans="1:33" s="61" customFormat="1" ht="15.75" thickBot="1" x14ac:dyDescent="0.3">
      <c r="A125" s="60"/>
      <c r="B125" s="62" t="s">
        <v>23</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row>
    <row r="126" spans="1:33" ht="15.75" thickTop="1" x14ac:dyDescent="0.25">
      <c r="B126" t="s">
        <v>168</v>
      </c>
      <c r="C126" s="55">
        <f>'AEO 52'!E186*1000</f>
        <v>0</v>
      </c>
      <c r="D126" s="55">
        <f>'AEO 52'!F186*1000</f>
        <v>0</v>
      </c>
      <c r="E126" s="55">
        <f>'AEO 52'!G186*1000</f>
        <v>0</v>
      </c>
      <c r="F126" s="55">
        <f>'AEO 52'!H186*1000</f>
        <v>0</v>
      </c>
      <c r="G126" s="55">
        <f>'AEO 52'!I186*1000</f>
        <v>0</v>
      </c>
      <c r="H126" s="55">
        <f>'AEO 52'!J186*1000</f>
        <v>0</v>
      </c>
      <c r="I126" s="55">
        <f>'AEO 52'!K186*1000</f>
        <v>0</v>
      </c>
      <c r="J126" s="55">
        <f>'AEO 52'!L186*1000</f>
        <v>0</v>
      </c>
      <c r="K126" s="55">
        <f>'AEO 52'!M186*1000</f>
        <v>0</v>
      </c>
      <c r="L126" s="55">
        <f>'AEO 52'!N186*1000</f>
        <v>0</v>
      </c>
      <c r="M126" s="55">
        <f>'AEO 52'!O186*1000</f>
        <v>0</v>
      </c>
      <c r="N126" s="55">
        <f>'AEO 52'!P186*1000</f>
        <v>0</v>
      </c>
      <c r="O126" s="55">
        <f>'AEO 52'!Q186*1000</f>
        <v>0</v>
      </c>
      <c r="P126" s="55">
        <f>'AEO 52'!R186*1000</f>
        <v>0</v>
      </c>
      <c r="Q126" s="55">
        <f>'AEO 52'!S186*1000</f>
        <v>0</v>
      </c>
      <c r="R126" s="55">
        <f>'AEO 52'!T186*1000</f>
        <v>0</v>
      </c>
      <c r="S126" s="55">
        <f>'AEO 52'!U186*1000</f>
        <v>0</v>
      </c>
      <c r="T126" s="55">
        <f>'AEO 52'!V186*1000</f>
        <v>0</v>
      </c>
      <c r="U126" s="55">
        <f>'AEO 52'!W186*1000</f>
        <v>0</v>
      </c>
      <c r="V126" s="55">
        <f>'AEO 52'!X186*1000</f>
        <v>0</v>
      </c>
      <c r="W126" s="55">
        <f>'AEO 52'!Y186*1000</f>
        <v>0</v>
      </c>
      <c r="X126" s="55">
        <f>'AEO 52'!Z186*1000</f>
        <v>0</v>
      </c>
      <c r="Y126" s="55">
        <f>'AEO 52'!AA186*1000</f>
        <v>0</v>
      </c>
      <c r="Z126" s="55">
        <f>'AEO 52'!AB186*1000</f>
        <v>0</v>
      </c>
      <c r="AA126" s="55">
        <f>'AEO 52'!AC186*1000</f>
        <v>0</v>
      </c>
      <c r="AB126" s="55">
        <f>'AEO 52'!AD186*1000</f>
        <v>0</v>
      </c>
      <c r="AC126" s="55">
        <f>'AEO 52'!AE186*1000</f>
        <v>0</v>
      </c>
      <c r="AD126" s="55">
        <f>'AEO 52'!AF186*1000</f>
        <v>0</v>
      </c>
      <c r="AE126" s="55">
        <f>'AEO 52'!AG186*1000</f>
        <v>0</v>
      </c>
      <c r="AF126" s="55">
        <f>'AEO 52'!AH186*1000</f>
        <v>0</v>
      </c>
      <c r="AG126" s="55">
        <f>'AEO 52'!AI186*1000</f>
        <v>0</v>
      </c>
    </row>
    <row r="127" spans="1:33" x14ac:dyDescent="0.25">
      <c r="B127" t="s">
        <v>169</v>
      </c>
      <c r="C127" s="31">
        <f>'AEO 52'!E187*1000</f>
        <v>58685.036</v>
      </c>
      <c r="D127" s="31">
        <f>'AEO 52'!F187*1000</f>
        <v>58298.392999999996</v>
      </c>
      <c r="E127" s="31">
        <f>'AEO 52'!G187*1000</f>
        <v>57906.440999999999</v>
      </c>
      <c r="F127" s="31">
        <f>'AEO 52'!H187*1000</f>
        <v>57534.733</v>
      </c>
      <c r="G127" s="31">
        <f>'AEO 52'!I187*1000</f>
        <v>57215.58</v>
      </c>
      <c r="H127" s="31">
        <f>'AEO 52'!J187*1000</f>
        <v>57089.779000000002</v>
      </c>
      <c r="I127" s="31">
        <f>'AEO 52'!K187*1000</f>
        <v>56899.192999999999</v>
      </c>
      <c r="J127" s="31">
        <f>'AEO 52'!L187*1000</f>
        <v>56627.093999999997</v>
      </c>
      <c r="K127" s="31">
        <f>'AEO 52'!M187*1000</f>
        <v>56365.17</v>
      </c>
      <c r="L127" s="31">
        <f>'AEO 52'!N187*1000</f>
        <v>56139</v>
      </c>
      <c r="M127" s="31">
        <f>'AEO 52'!O187*1000</f>
        <v>55941.462999999996</v>
      </c>
      <c r="N127" s="31">
        <f>'AEO 52'!P187*1000</f>
        <v>55763.125999999997</v>
      </c>
      <c r="O127" s="31">
        <f>'AEO 52'!Q187*1000</f>
        <v>55602.313999999998</v>
      </c>
      <c r="P127" s="31">
        <f>'AEO 52'!R187*1000</f>
        <v>55458.775000000001</v>
      </c>
      <c r="Q127" s="31">
        <f>'AEO 52'!S187*1000</f>
        <v>55310.284</v>
      </c>
      <c r="R127" s="31">
        <f>'AEO 52'!T187*1000</f>
        <v>55173.915999999997</v>
      </c>
      <c r="S127" s="31">
        <f>'AEO 52'!U187*1000</f>
        <v>55051.558999999994</v>
      </c>
      <c r="T127" s="31">
        <f>'AEO 52'!V187*1000</f>
        <v>54944.671999999999</v>
      </c>
      <c r="U127" s="31">
        <f>'AEO 52'!W187*1000</f>
        <v>54855.006999999998</v>
      </c>
      <c r="V127" s="31">
        <f>'AEO 52'!X187*1000</f>
        <v>54779.415000000001</v>
      </c>
      <c r="W127" s="31">
        <f>'AEO 52'!Y187*1000</f>
        <v>54718.8</v>
      </c>
      <c r="X127" s="31">
        <f>'AEO 52'!Z187*1000</f>
        <v>54724.735000000001</v>
      </c>
      <c r="Y127" s="31">
        <f>'AEO 52'!AA187*1000</f>
        <v>54731.785000000003</v>
      </c>
      <c r="Z127" s="31">
        <f>'AEO 52'!AB187*1000</f>
        <v>54738.93</v>
      </c>
      <c r="AA127" s="31">
        <f>'AEO 52'!AC187*1000</f>
        <v>54746.906000000003</v>
      </c>
      <c r="AB127" s="31">
        <f>'AEO 52'!AD187*1000</f>
        <v>54755.485999999997</v>
      </c>
      <c r="AC127" s="31">
        <f>'AEO 52'!AE187*1000</f>
        <v>54764.434999999998</v>
      </c>
      <c r="AD127" s="31">
        <f>'AEO 52'!AF187*1000</f>
        <v>54773.417999999998</v>
      </c>
      <c r="AE127" s="31">
        <f>'AEO 52'!AG187*1000</f>
        <v>54782.86</v>
      </c>
      <c r="AF127" s="31">
        <f>'AEO 52'!AH187*1000</f>
        <v>54792.862000000001</v>
      </c>
      <c r="AG127" s="31">
        <f>'AEO 52'!AI187*1000</f>
        <v>54782.741999999998</v>
      </c>
    </row>
    <row r="128" spans="1:33" x14ac:dyDescent="0.25">
      <c r="B128" t="s">
        <v>170</v>
      </c>
      <c r="C128" s="31">
        <f>'AEO 52'!E188*1000</f>
        <v>46553.417000000001</v>
      </c>
      <c r="D128" s="31">
        <f>'AEO 52'!F188*1000</f>
        <v>46274.2</v>
      </c>
      <c r="E128" s="31">
        <f>'AEO 52'!G188*1000</f>
        <v>45944.781999999999</v>
      </c>
      <c r="F128" s="31">
        <f>'AEO 52'!H188*1000</f>
        <v>45682.952999999994</v>
      </c>
      <c r="G128" s="31">
        <f>'AEO 52'!I188*1000</f>
        <v>45400.848000000005</v>
      </c>
      <c r="H128" s="31">
        <f>'AEO 52'!J188*1000</f>
        <v>45237</v>
      </c>
      <c r="I128" s="31">
        <f>'AEO 52'!K188*1000</f>
        <v>44948.673000000003</v>
      </c>
      <c r="J128" s="31">
        <f>'AEO 52'!L188*1000</f>
        <v>44687.415999999997</v>
      </c>
      <c r="K128" s="31">
        <f>'AEO 52'!M188*1000</f>
        <v>44442.356</v>
      </c>
      <c r="L128" s="31">
        <f>'AEO 52'!N188*1000</f>
        <v>44230.099000000002</v>
      </c>
      <c r="M128" s="31">
        <f>'AEO 52'!O188*1000</f>
        <v>44045.345000000001</v>
      </c>
      <c r="N128" s="31">
        <f>'AEO 52'!P188*1000</f>
        <v>43879.012999999999</v>
      </c>
      <c r="O128" s="31">
        <f>'AEO 52'!Q188*1000</f>
        <v>43729.495999999999</v>
      </c>
      <c r="P128" s="31">
        <f>'AEO 52'!R188*1000</f>
        <v>43596.614999999998</v>
      </c>
      <c r="Q128" s="31">
        <f>'AEO 52'!S188*1000</f>
        <v>43457.836000000003</v>
      </c>
      <c r="R128" s="31">
        <f>'AEO 52'!T188*1000</f>
        <v>43330.131999999998</v>
      </c>
      <c r="S128" s="31">
        <f>'AEO 52'!U188*1000</f>
        <v>43216.923000000003</v>
      </c>
      <c r="T128" s="31">
        <f>'AEO 52'!V188*1000</f>
        <v>43118.343000000001</v>
      </c>
      <c r="U128" s="31">
        <f>'AEO 52'!W188*1000</f>
        <v>43034.214</v>
      </c>
      <c r="V128" s="31">
        <f>'AEO 52'!X188*1000</f>
        <v>42964.31</v>
      </c>
      <c r="W128" s="31">
        <f>'AEO 52'!Y188*1000</f>
        <v>42908.298000000003</v>
      </c>
      <c r="X128" s="31">
        <f>'AEO 52'!Z188*1000</f>
        <v>42915.455000000002</v>
      </c>
      <c r="Y128" s="31">
        <f>'AEO 52'!AA188*1000</f>
        <v>42923.264000000003</v>
      </c>
      <c r="Z128" s="31">
        <f>'AEO 52'!AB188*1000</f>
        <v>42931.637000000002</v>
      </c>
      <c r="AA128" s="31">
        <f>'AEO 52'!AC188*1000</f>
        <v>42940.578000000001</v>
      </c>
      <c r="AB128" s="31">
        <f>'AEO 52'!AD188*1000</f>
        <v>42950.015999999996</v>
      </c>
      <c r="AC128" s="31">
        <f>'AEO 52'!AE188*1000</f>
        <v>42959.762999999999</v>
      </c>
      <c r="AD128" s="31">
        <f>'AEO 52'!AF188*1000</f>
        <v>42969.887000000002</v>
      </c>
      <c r="AE128" s="31">
        <f>'AEO 52'!AG188*1000</f>
        <v>42980.407999999996</v>
      </c>
      <c r="AF128" s="31">
        <f>'AEO 52'!AH188*1000</f>
        <v>42991.157999999996</v>
      </c>
      <c r="AG128" s="31">
        <f>'AEO 52'!AI188*1000</f>
        <v>42981.940999999999</v>
      </c>
    </row>
    <row r="129" spans="1:33" x14ac:dyDescent="0.25">
      <c r="B129" t="s">
        <v>171</v>
      </c>
      <c r="C129" s="31">
        <f>'AEO 52'!E189*1000</f>
        <v>46540.623</v>
      </c>
      <c r="D129" s="31">
        <f>'AEO 52'!F189*1000</f>
        <v>46112.476000000002</v>
      </c>
      <c r="E129" s="31">
        <f>'AEO 52'!G189*1000</f>
        <v>45679.169000000002</v>
      </c>
      <c r="F129" s="31">
        <f>'AEO 52'!H189*1000</f>
        <v>45311.915999999997</v>
      </c>
      <c r="G129" s="31">
        <f>'AEO 52'!I189*1000</f>
        <v>44952.292999999998</v>
      </c>
      <c r="H129" s="31">
        <f>'AEO 52'!J189*1000</f>
        <v>44642.951999999997</v>
      </c>
      <c r="I129" s="31">
        <f>'AEO 52'!K189*1000</f>
        <v>44328.499000000003</v>
      </c>
      <c r="J129" s="31">
        <f>'AEO 52'!L189*1000</f>
        <v>43998.866999999998</v>
      </c>
      <c r="K129" s="31">
        <f>'AEO 52'!M189*1000</f>
        <v>43694.282999999996</v>
      </c>
      <c r="L129" s="31">
        <f>'AEO 52'!N189*1000</f>
        <v>43434.326000000001</v>
      </c>
      <c r="M129" s="31">
        <f>'AEO 52'!O189*1000</f>
        <v>43211.894999999997</v>
      </c>
      <c r="N129" s="31">
        <f>'AEO 52'!P189*1000</f>
        <v>43016.295999999995</v>
      </c>
      <c r="O129" s="31">
        <f>'AEO 52'!Q189*1000</f>
        <v>42844.578000000001</v>
      </c>
      <c r="P129" s="31">
        <f>'AEO 52'!R189*1000</f>
        <v>42694.881000000001</v>
      </c>
      <c r="Q129" s="31">
        <f>'AEO 52'!S189*1000</f>
        <v>42543.166999999994</v>
      </c>
      <c r="R129" s="31">
        <f>'AEO 52'!T189*1000</f>
        <v>42405.014000000003</v>
      </c>
      <c r="S129" s="31">
        <f>'AEO 52'!U189*1000</f>
        <v>42283.546000000002</v>
      </c>
      <c r="T129" s="31">
        <f>'AEO 52'!V189*1000</f>
        <v>42177.795000000006</v>
      </c>
      <c r="U129" s="31">
        <f>'AEO 52'!W189*1000</f>
        <v>42087.124000000003</v>
      </c>
      <c r="V129" s="31">
        <f>'AEO 52'!X189*1000</f>
        <v>42011.245999999999</v>
      </c>
      <c r="W129" s="31">
        <f>'AEO 52'!Y189*1000</f>
        <v>41949.455000000002</v>
      </c>
      <c r="X129" s="31">
        <f>'AEO 52'!Z189*1000</f>
        <v>41956.833000000006</v>
      </c>
      <c r="Y129" s="31">
        <f>'AEO 52'!AA189*1000</f>
        <v>41964.68</v>
      </c>
      <c r="Z129" s="31">
        <f>'AEO 52'!AB189*1000</f>
        <v>41973.193999999996</v>
      </c>
      <c r="AA129" s="31">
        <f>'AEO 52'!AC189*1000</f>
        <v>41982.178</v>
      </c>
      <c r="AB129" s="31">
        <f>'AEO 52'!AD189*1000</f>
        <v>41991.508000000002</v>
      </c>
      <c r="AC129" s="31">
        <f>'AEO 52'!AE189*1000</f>
        <v>42001.148000000001</v>
      </c>
      <c r="AD129" s="31">
        <f>'AEO 52'!AF189*1000</f>
        <v>42011.226999999999</v>
      </c>
      <c r="AE129" s="31">
        <f>'AEO 52'!AG189*1000</f>
        <v>42021.675000000003</v>
      </c>
      <c r="AF129" s="31">
        <f>'AEO 52'!AH189*1000</f>
        <v>42032.307000000001</v>
      </c>
      <c r="AG129" s="31">
        <f>'AEO 52'!AI189*1000</f>
        <v>42023.01</v>
      </c>
    </row>
    <row r="130" spans="1:33" x14ac:dyDescent="0.25">
      <c r="B130" t="s">
        <v>172</v>
      </c>
      <c r="C130" s="31">
        <f>'AEO 52'!E190*1000</f>
        <v>57054.974000000002</v>
      </c>
      <c r="D130" s="31">
        <f>'AEO 52'!F190*1000</f>
        <v>56473.56</v>
      </c>
      <c r="E130" s="31">
        <f>'AEO 52'!G190*1000</f>
        <v>55926.712</v>
      </c>
      <c r="F130" s="31">
        <f>'AEO 52'!H190*1000</f>
        <v>55410.557000000001</v>
      </c>
      <c r="G130" s="31">
        <f>'AEO 52'!I190*1000</f>
        <v>54969.237999999998</v>
      </c>
      <c r="H130" s="31">
        <f>'AEO 52'!J190*1000</f>
        <v>54538.269</v>
      </c>
      <c r="I130" s="31">
        <f>'AEO 52'!K190*1000</f>
        <v>54116.095999999998</v>
      </c>
      <c r="J130" s="31">
        <f>'AEO 52'!L190*1000</f>
        <v>53691.264999999999</v>
      </c>
      <c r="K130" s="31">
        <f>'AEO 52'!M190*1000</f>
        <v>53299.800999999999</v>
      </c>
      <c r="L130" s="31">
        <f>'AEO 52'!N190*1000</f>
        <v>52967.27</v>
      </c>
      <c r="M130" s="31">
        <f>'AEO 52'!O190*1000</f>
        <v>52685.055</v>
      </c>
      <c r="N130" s="31">
        <f>'AEO 52'!P190*1000</f>
        <v>52440.277000000002</v>
      </c>
      <c r="O130" s="31">
        <f>'AEO 52'!Q190*1000</f>
        <v>52228.335999999996</v>
      </c>
      <c r="P130" s="31">
        <f>'AEO 52'!R190*1000</f>
        <v>52045.021000000001</v>
      </c>
      <c r="Q130" s="31">
        <f>'AEO 52'!S190*1000</f>
        <v>51865.245999999999</v>
      </c>
      <c r="R130" s="31">
        <f>'AEO 52'!T190*1000</f>
        <v>51703.587</v>
      </c>
      <c r="S130" s="31">
        <f>'AEO 52'!U190*1000</f>
        <v>51561.905000000006</v>
      </c>
      <c r="T130" s="31">
        <f>'AEO 52'!V190*1000</f>
        <v>51438.212999999996</v>
      </c>
      <c r="U130" s="31">
        <f>'AEO 52'!W190*1000</f>
        <v>51331.974000000002</v>
      </c>
      <c r="V130" s="31">
        <f>'AEO 52'!X190*1000</f>
        <v>51242.046000000002</v>
      </c>
      <c r="W130" s="31">
        <f>'AEO 52'!Y190*1000</f>
        <v>51167.553</v>
      </c>
      <c r="X130" s="31">
        <f>'AEO 52'!Z190*1000</f>
        <v>51173.553</v>
      </c>
      <c r="Y130" s="31">
        <f>'AEO 52'!AA190*1000</f>
        <v>51180.195</v>
      </c>
      <c r="Z130" s="31">
        <f>'AEO 52'!AB190*1000</f>
        <v>51187.503999999994</v>
      </c>
      <c r="AA130" s="31">
        <f>'AEO 52'!AC190*1000</f>
        <v>51195.388999999996</v>
      </c>
      <c r="AB130" s="31">
        <f>'AEO 52'!AD190*1000</f>
        <v>51203.705000000002</v>
      </c>
      <c r="AC130" s="31">
        <f>'AEO 52'!AE190*1000</f>
        <v>51212.341</v>
      </c>
      <c r="AD130" s="31">
        <f>'AEO 52'!AF190*1000</f>
        <v>51221.457999999999</v>
      </c>
      <c r="AE130" s="31">
        <f>'AEO 52'!AG190*1000</f>
        <v>51232.207999999999</v>
      </c>
      <c r="AF130" s="31">
        <f>'AEO 52'!AH190*1000</f>
        <v>51242.576999999997</v>
      </c>
      <c r="AG130" s="31">
        <f>'AEO 52'!AI190*1000</f>
        <v>51233.578000000001</v>
      </c>
    </row>
    <row r="131" spans="1:33" x14ac:dyDescent="0.25">
      <c r="B131" t="s">
        <v>173</v>
      </c>
      <c r="C131" s="31">
        <f>'AEO 52'!E191*1000</f>
        <v>123636.64199999999</v>
      </c>
      <c r="D131" s="31">
        <f>'AEO 52'!F191*1000</f>
        <v>123256.05799999999</v>
      </c>
      <c r="E131" s="31">
        <f>'AEO 52'!G191*1000</f>
        <v>122749.45099999999</v>
      </c>
      <c r="F131" s="31">
        <f>'AEO 52'!H191*1000</f>
        <v>122270.996</v>
      </c>
      <c r="G131" s="31">
        <f>'AEO 52'!I191*1000</f>
        <v>121828.514</v>
      </c>
      <c r="H131" s="31">
        <f>'AEO 52'!J191*1000</f>
        <v>121591.217</v>
      </c>
      <c r="I131" s="31">
        <f>'AEO 52'!K191*1000</f>
        <v>121229.675</v>
      </c>
      <c r="J131" s="31">
        <f>'AEO 52'!L191*1000</f>
        <v>120853.058</v>
      </c>
      <c r="K131" s="31">
        <f>'AEO 52'!M191*1000</f>
        <v>120497.429</v>
      </c>
      <c r="L131" s="31">
        <f>'AEO 52'!N191*1000</f>
        <v>120195.053</v>
      </c>
      <c r="M131" s="31">
        <f>'AEO 52'!O191*1000</f>
        <v>119937.996</v>
      </c>
      <c r="N131" s="31">
        <f>'AEO 52'!P191*1000</f>
        <v>119715.958</v>
      </c>
      <c r="O131" s="31">
        <f>'AEO 52'!Q191*1000</f>
        <v>119522.23999999999</v>
      </c>
      <c r="P131" s="31">
        <f>'AEO 52'!R191*1000</f>
        <v>119354.18699999999</v>
      </c>
      <c r="Q131" s="31">
        <f>'AEO 52'!S191*1000</f>
        <v>119188.75900000001</v>
      </c>
      <c r="R131" s="31">
        <f>'AEO 52'!T191*1000</f>
        <v>119041.878</v>
      </c>
      <c r="S131" s="31">
        <f>'AEO 52'!U191*1000</f>
        <v>118912.117</v>
      </c>
      <c r="T131" s="31">
        <f>'AEO 52'!V191*1000</f>
        <v>118798.17199999999</v>
      </c>
      <c r="U131" s="31">
        <f>'AEO 52'!W191*1000</f>
        <v>118703.064</v>
      </c>
      <c r="V131" s="31">
        <f>'AEO 52'!X191*1000</f>
        <v>118621.40700000001</v>
      </c>
      <c r="W131" s="31">
        <f>'AEO 52'!Y191*1000</f>
        <v>118554.51999999999</v>
      </c>
      <c r="X131" s="31">
        <f>'AEO 52'!Z191*1000</f>
        <v>118561.417</v>
      </c>
      <c r="Y131" s="31">
        <f>'AEO 52'!AA191*1000</f>
        <v>118569.25200000001</v>
      </c>
      <c r="Z131" s="31">
        <f>'AEO 52'!AB191*1000</f>
        <v>118577.34700000001</v>
      </c>
      <c r="AA131" s="31">
        <f>'AEO 52'!AC191*1000</f>
        <v>118586.205</v>
      </c>
      <c r="AB131" s="31">
        <f>'AEO 52'!AD191*1000</f>
        <v>118595.573</v>
      </c>
      <c r="AC131" s="31">
        <f>'AEO 52'!AE191*1000</f>
        <v>118605.22500000001</v>
      </c>
      <c r="AD131" s="31">
        <f>'AEO 52'!AF191*1000</f>
        <v>118615.04399999999</v>
      </c>
      <c r="AE131" s="31">
        <f>'AEO 52'!AG191*1000</f>
        <v>118625.42</v>
      </c>
      <c r="AF131" s="31">
        <f>'AEO 52'!AH191*1000</f>
        <v>118636.10799999999</v>
      </c>
      <c r="AG131" s="31">
        <f>'AEO 52'!AI191*1000</f>
        <v>118626.762</v>
      </c>
    </row>
    <row r="132" spans="1:33" x14ac:dyDescent="0.25">
      <c r="B132" t="s">
        <v>219</v>
      </c>
      <c r="C132" s="31">
        <f>'AEO 52'!E192*1000</f>
        <v>46846.187999999995</v>
      </c>
      <c r="D132" s="31">
        <f>'AEO 52'!F192*1000</f>
        <v>46462.158000000003</v>
      </c>
      <c r="E132" s="31">
        <f>'AEO 52'!G192*1000</f>
        <v>46020.762999999999</v>
      </c>
      <c r="F132" s="31">
        <f>'AEO 52'!H192*1000</f>
        <v>45650.608</v>
      </c>
      <c r="G132" s="31">
        <f>'AEO 52'!I192*1000</f>
        <v>45275.298999999999</v>
      </c>
      <c r="H132" s="31">
        <f>'AEO 52'!J192*1000</f>
        <v>44951.714</v>
      </c>
      <c r="I132" s="31">
        <f>'AEO 52'!K192*1000</f>
        <v>44648.445</v>
      </c>
      <c r="J132" s="31">
        <f>'AEO 52'!L192*1000</f>
        <v>44291.611000000004</v>
      </c>
      <c r="K132" s="31">
        <f>'AEO 52'!M192*1000</f>
        <v>43963.665000000001</v>
      </c>
      <c r="L132" s="31">
        <f>'AEO 52'!N192*1000</f>
        <v>43682.292999999998</v>
      </c>
      <c r="M132" s="31">
        <f>'AEO 52'!O192*1000</f>
        <v>43441.612000000001</v>
      </c>
      <c r="N132" s="31">
        <f>'AEO 52'!P192*1000</f>
        <v>43230.227999999996</v>
      </c>
      <c r="O132" s="31">
        <f>'AEO 52'!Q192*1000</f>
        <v>43044.983</v>
      </c>
      <c r="P132" s="31">
        <f>'AEO 52'!R192*1000</f>
        <v>42883.307999999997</v>
      </c>
      <c r="Q132" s="31">
        <f>'AEO 52'!S192*1000</f>
        <v>42721.035000000003</v>
      </c>
      <c r="R132" s="31">
        <f>'AEO 52'!T192*1000</f>
        <v>42573.714999999997</v>
      </c>
      <c r="S132" s="31">
        <f>'AEO 52'!U192*1000</f>
        <v>42444.149000000005</v>
      </c>
      <c r="T132" s="31">
        <f>'AEO 52'!V192*1000</f>
        <v>42331.195999999996</v>
      </c>
      <c r="U132" s="31">
        <f>'AEO 52'!W192*1000</f>
        <v>42234.097000000002</v>
      </c>
      <c r="V132" s="31">
        <f>'AEO 52'!X192*1000</f>
        <v>42152.42</v>
      </c>
      <c r="W132" s="31">
        <f>'AEO 52'!Y192*1000</f>
        <v>42085.563999999998</v>
      </c>
      <c r="X132" s="31">
        <f>'AEO 52'!Z192*1000</f>
        <v>42091.896000000001</v>
      </c>
      <c r="Y132" s="31">
        <f>'AEO 52'!AA192*1000</f>
        <v>42098.93</v>
      </c>
      <c r="Z132" s="31">
        <f>'AEO 52'!AB192*1000</f>
        <v>42106.532999999996</v>
      </c>
      <c r="AA132" s="31">
        <f>'AEO 52'!AC192*1000</f>
        <v>42114.75</v>
      </c>
      <c r="AB132" s="31">
        <f>'AEO 52'!AD192*1000</f>
        <v>42123.477999999996</v>
      </c>
      <c r="AC132" s="31">
        <f>'AEO 52'!AE192*1000</f>
        <v>42132.537999999993</v>
      </c>
      <c r="AD132" s="31">
        <f>'AEO 52'!AF192*1000</f>
        <v>42141.987000000001</v>
      </c>
      <c r="AE132" s="31">
        <f>'AEO 52'!AG192*1000</f>
        <v>42151.851999999999</v>
      </c>
      <c r="AF132" s="31">
        <f>'AEO 52'!AH192*1000</f>
        <v>42161.98</v>
      </c>
      <c r="AG132" s="31">
        <f>'AEO 52'!AI192*1000</f>
        <v>42152.152999999998</v>
      </c>
    </row>
    <row r="133" spans="1:33" x14ac:dyDescent="0.25">
      <c r="B133" t="s">
        <v>220</v>
      </c>
      <c r="C133" s="31">
        <f>'AEO 52'!E193*1000</f>
        <v>58304.768000000004</v>
      </c>
      <c r="D133" s="31">
        <f>'AEO 52'!F193*1000</f>
        <v>57705.017</v>
      </c>
      <c r="E133" s="31">
        <f>'AEO 52'!G193*1000</f>
        <v>57114.235000000001</v>
      </c>
      <c r="F133" s="31">
        <f>'AEO 52'!H193*1000</f>
        <v>56605.457000000002</v>
      </c>
      <c r="G133" s="31">
        <f>'AEO 52'!I193*1000</f>
        <v>56152.107000000004</v>
      </c>
      <c r="H133" s="31">
        <f>'AEO 52'!J193*1000</f>
        <v>55735.485000000001</v>
      </c>
      <c r="I133" s="31">
        <f>'AEO 52'!K193*1000</f>
        <v>55329.090000000004</v>
      </c>
      <c r="J133" s="31">
        <f>'AEO 52'!L193*1000</f>
        <v>54910.705999999998</v>
      </c>
      <c r="K133" s="31">
        <f>'AEO 52'!M193*1000</f>
        <v>54526.207000000002</v>
      </c>
      <c r="L133" s="31">
        <f>'AEO 52'!N193*1000</f>
        <v>54196.182000000001</v>
      </c>
      <c r="M133" s="31">
        <f>'AEO 52'!O193*1000</f>
        <v>53913.409999999996</v>
      </c>
      <c r="N133" s="31">
        <f>'AEO 52'!P193*1000</f>
        <v>53664.703000000001</v>
      </c>
      <c r="O133" s="31">
        <f>'AEO 52'!Q193*1000</f>
        <v>53446.392</v>
      </c>
      <c r="P133" s="31">
        <f>'AEO 52'!R193*1000</f>
        <v>53255.553999999996</v>
      </c>
      <c r="Q133" s="31">
        <f>'AEO 52'!S193*1000</f>
        <v>53067.345000000001</v>
      </c>
      <c r="R133" s="31">
        <f>'AEO 52'!T193*1000</f>
        <v>52897.185999999994</v>
      </c>
      <c r="S133" s="31">
        <f>'AEO 52'!U193*1000</f>
        <v>52751.998999999996</v>
      </c>
      <c r="T133" s="31">
        <f>'AEO 52'!V193*1000</f>
        <v>52627.780999999995</v>
      </c>
      <c r="U133" s="31">
        <f>'AEO 52'!W193*1000</f>
        <v>52514.732000000004</v>
      </c>
      <c r="V133" s="31">
        <f>'AEO 52'!X193*1000</f>
        <v>52421.191999999995</v>
      </c>
      <c r="W133" s="31">
        <f>'AEO 52'!Y193*1000</f>
        <v>52344.582000000002</v>
      </c>
      <c r="X133" s="31">
        <f>'AEO 52'!Z193*1000</f>
        <v>52351.500999999997</v>
      </c>
      <c r="Y133" s="31">
        <f>'AEO 52'!AA193*1000</f>
        <v>52356.883999999998</v>
      </c>
      <c r="Z133" s="31">
        <f>'AEO 52'!AB193*1000</f>
        <v>52365.887000000002</v>
      </c>
      <c r="AA133" s="31">
        <f>'AEO 52'!AC193*1000</f>
        <v>52372.78</v>
      </c>
      <c r="AB133" s="31">
        <f>'AEO 52'!AD193*1000</f>
        <v>52379.921000000002</v>
      </c>
      <c r="AC133" s="31">
        <f>'AEO 52'!AE193*1000</f>
        <v>52387.413</v>
      </c>
      <c r="AD133" s="31">
        <f>'AEO 52'!AF193*1000</f>
        <v>52395.415999999997</v>
      </c>
      <c r="AE133" s="31">
        <f>'AEO 52'!AG193*1000</f>
        <v>52403.873</v>
      </c>
      <c r="AF133" s="31">
        <f>'AEO 52'!AH193*1000</f>
        <v>52412.616999999998</v>
      </c>
      <c r="AG133" s="31">
        <f>'AEO 52'!AI193*1000</f>
        <v>52401.462999999996</v>
      </c>
    </row>
    <row r="134" spans="1:33" x14ac:dyDescent="0.25">
      <c r="B134" t="s">
        <v>167</v>
      </c>
      <c r="C134" s="31">
        <f>'AEO 52'!E194*1000</f>
        <v>53237.732000000004</v>
      </c>
      <c r="D134" s="31">
        <f>'AEO 52'!F194*1000</f>
        <v>52849.708999999995</v>
      </c>
      <c r="E134" s="31">
        <f>'AEO 52'!G194*1000</f>
        <v>52367.614999999998</v>
      </c>
      <c r="F134" s="31">
        <f>'AEO 52'!H194*1000</f>
        <v>51974.106</v>
      </c>
      <c r="G134" s="31">
        <f>'AEO 52'!I194*1000</f>
        <v>51590.858</v>
      </c>
      <c r="H134" s="31">
        <f>'AEO 52'!J194*1000</f>
        <v>51273.478999999999</v>
      </c>
      <c r="I134" s="31">
        <f>'AEO 52'!K194*1000</f>
        <v>50971.035000000003</v>
      </c>
      <c r="J134" s="31">
        <f>'AEO 52'!L194*1000</f>
        <v>50679.049999999996</v>
      </c>
      <c r="K134" s="31">
        <f>'AEO 52'!M194*1000</f>
        <v>50407.187999999995</v>
      </c>
      <c r="L134" s="31">
        <f>'AEO 52'!N194*1000</f>
        <v>50177.101000000002</v>
      </c>
      <c r="M134" s="31">
        <f>'AEO 52'!O194*1000</f>
        <v>49977.974000000002</v>
      </c>
      <c r="N134" s="31">
        <f>'AEO 52'!P194*1000</f>
        <v>49796.902000000002</v>
      </c>
      <c r="O134" s="31">
        <f>'AEO 52'!Q194*1000</f>
        <v>49634.131999999998</v>
      </c>
      <c r="P134" s="31">
        <f>'AEO 52'!R194*1000</f>
        <v>49490.127999999997</v>
      </c>
      <c r="Q134" s="31">
        <f>'AEO 52'!S194*1000</f>
        <v>49301.425999999999</v>
      </c>
      <c r="R134" s="31">
        <f>'AEO 52'!T194*1000</f>
        <v>49118.591</v>
      </c>
      <c r="S134" s="31">
        <f>'AEO 52'!U194*1000</f>
        <v>48954.769</v>
      </c>
      <c r="T134" s="31">
        <f>'AEO 52'!V194*1000</f>
        <v>48809.517</v>
      </c>
      <c r="U134" s="31">
        <f>'AEO 52'!W194*1000</f>
        <v>48684.265000000007</v>
      </c>
      <c r="V134" s="31">
        <f>'AEO 52'!X194*1000</f>
        <v>48575.862999999998</v>
      </c>
      <c r="W134" s="31">
        <f>'AEO 52'!Y194*1000</f>
        <v>48485.832000000002</v>
      </c>
      <c r="X134" s="31">
        <f>'AEO 52'!Z194*1000</f>
        <v>48475.512999999999</v>
      </c>
      <c r="Y134" s="31">
        <f>'AEO 52'!AA194*1000</f>
        <v>48466.408000000003</v>
      </c>
      <c r="Z134" s="31">
        <f>'AEO 52'!AB194*1000</f>
        <v>48456.820999999996</v>
      </c>
      <c r="AA134" s="31">
        <f>'AEO 52'!AC194*1000</f>
        <v>48448.127999999997</v>
      </c>
      <c r="AB134" s="31">
        <f>'AEO 52'!AD194*1000</f>
        <v>48440.239000000001</v>
      </c>
      <c r="AC134" s="31">
        <f>'AEO 52'!AE194*1000</f>
        <v>48432.682000000001</v>
      </c>
      <c r="AD134" s="31">
        <f>'AEO 52'!AF194*1000</f>
        <v>48425.32</v>
      </c>
      <c r="AE134" s="31">
        <f>'AEO 52'!AG194*1000</f>
        <v>48418.503000000004</v>
      </c>
      <c r="AF134" s="31">
        <f>'AEO 52'!AH194*1000</f>
        <v>48412.212</v>
      </c>
      <c r="AG134" s="31">
        <f>'AEO 52'!AI194*1000</f>
        <v>48399.856999999996</v>
      </c>
    </row>
    <row r="135" spans="1:33" x14ac:dyDescent="0.25">
      <c r="B135" t="s">
        <v>174</v>
      </c>
      <c r="C135" s="55">
        <f>'AEO 52'!E195*1000</f>
        <v>0</v>
      </c>
      <c r="D135" s="55">
        <f>'AEO 52'!F195*1000</f>
        <v>0</v>
      </c>
      <c r="E135" s="55">
        <f>'AEO 52'!G195*1000</f>
        <v>0</v>
      </c>
      <c r="F135" s="55">
        <f>'AEO 52'!H195*1000</f>
        <v>0</v>
      </c>
      <c r="G135" s="55">
        <f>'AEO 52'!I195*1000</f>
        <v>0</v>
      </c>
      <c r="H135" s="55">
        <f>'AEO 52'!J195*1000</f>
        <v>0</v>
      </c>
      <c r="I135" s="55">
        <f>'AEO 52'!K195*1000</f>
        <v>0</v>
      </c>
      <c r="J135" s="55">
        <f>'AEO 52'!L195*1000</f>
        <v>0</v>
      </c>
      <c r="K135" s="55">
        <f>'AEO 52'!M195*1000</f>
        <v>0</v>
      </c>
      <c r="L135" s="55">
        <f>'AEO 52'!N195*1000</f>
        <v>0</v>
      </c>
      <c r="M135" s="55">
        <f>'AEO 52'!O195*1000</f>
        <v>0</v>
      </c>
      <c r="N135" s="55">
        <f>'AEO 52'!P195*1000</f>
        <v>0</v>
      </c>
      <c r="O135" s="55">
        <f>'AEO 52'!Q195*1000</f>
        <v>0</v>
      </c>
      <c r="P135" s="55">
        <f>'AEO 52'!R195*1000</f>
        <v>0</v>
      </c>
      <c r="Q135" s="55">
        <f>'AEO 52'!S195*1000</f>
        <v>0</v>
      </c>
      <c r="R135" s="55">
        <f>'AEO 52'!T195*1000</f>
        <v>0</v>
      </c>
      <c r="S135" s="55">
        <f>'AEO 52'!U195*1000</f>
        <v>0</v>
      </c>
      <c r="T135" s="55">
        <f>'AEO 52'!V195*1000</f>
        <v>0</v>
      </c>
      <c r="U135" s="55">
        <f>'AEO 52'!W195*1000</f>
        <v>0</v>
      </c>
      <c r="V135" s="55">
        <f>'AEO 52'!X195*1000</f>
        <v>0</v>
      </c>
      <c r="W135" s="55">
        <f>'AEO 52'!Y195*1000</f>
        <v>0</v>
      </c>
      <c r="X135" s="55">
        <f>'AEO 52'!Z195*1000</f>
        <v>0</v>
      </c>
      <c r="Y135" s="55">
        <f>'AEO 52'!AA195*1000</f>
        <v>0</v>
      </c>
      <c r="Z135" s="55">
        <f>'AEO 52'!AB195*1000</f>
        <v>0</v>
      </c>
      <c r="AA135" s="55">
        <f>'AEO 52'!AC195*1000</f>
        <v>0</v>
      </c>
      <c r="AB135" s="55">
        <f>'AEO 52'!AD195*1000</f>
        <v>0</v>
      </c>
      <c r="AC135" s="55">
        <f>'AEO 52'!AE195*1000</f>
        <v>0</v>
      </c>
      <c r="AD135" s="55">
        <f>'AEO 52'!AF195*1000</f>
        <v>0</v>
      </c>
      <c r="AE135" s="55">
        <f>'AEO 52'!AG195*1000</f>
        <v>0</v>
      </c>
      <c r="AF135" s="55">
        <f>'AEO 52'!AH195*1000</f>
        <v>0</v>
      </c>
      <c r="AG135" s="55">
        <f>'AEO 52'!AI195*1000</f>
        <v>0</v>
      </c>
    </row>
    <row r="136" spans="1:33" x14ac:dyDescent="0.25">
      <c r="B136" t="s">
        <v>175</v>
      </c>
      <c r="C136" s="66">
        <f>D136</f>
        <v>53722.565000000002</v>
      </c>
      <c r="D136" s="31">
        <f>'AEO 52'!F196*1000</f>
        <v>53722.565000000002</v>
      </c>
      <c r="E136" s="31">
        <f>'AEO 52'!G196*1000</f>
        <v>53196.823000000004</v>
      </c>
      <c r="F136" s="31">
        <f>'AEO 52'!H196*1000</f>
        <v>52776.97</v>
      </c>
      <c r="G136" s="31">
        <f>'AEO 52'!I196*1000</f>
        <v>52446.475999999995</v>
      </c>
      <c r="H136" s="31">
        <f>'AEO 52'!J196*1000</f>
        <v>52215.426999999996</v>
      </c>
      <c r="I136" s="31">
        <f>'AEO 52'!K196*1000</f>
        <v>51905.833999999995</v>
      </c>
      <c r="J136" s="31">
        <f>'AEO 52'!L196*1000</f>
        <v>51605.949000000001</v>
      </c>
      <c r="K136" s="31">
        <f>'AEO 52'!M196*1000</f>
        <v>51328.563999999998</v>
      </c>
      <c r="L136" s="31">
        <f>'AEO 52'!N196*1000</f>
        <v>51091.273999999998</v>
      </c>
      <c r="M136" s="31">
        <f>'AEO 52'!O196*1000</f>
        <v>50886.536</v>
      </c>
      <c r="N136" s="31">
        <f>'AEO 52'!P196*1000</f>
        <v>50702.114000000001</v>
      </c>
      <c r="O136" s="31">
        <f>'AEO 52'!Q196*1000</f>
        <v>50537.784999999996</v>
      </c>
      <c r="P136" s="31">
        <f>'AEO 52'!R196*1000</f>
        <v>50400.241999999998</v>
      </c>
      <c r="Q136" s="31">
        <f>'AEO 52'!S196*1000</f>
        <v>50213.164999999994</v>
      </c>
      <c r="R136" s="31">
        <f>'AEO 52'!T196*1000</f>
        <v>50030.250999999997</v>
      </c>
      <c r="S136" s="31">
        <f>'AEO 52'!U196*1000</f>
        <v>49862.300999999999</v>
      </c>
      <c r="T136" s="31">
        <f>'AEO 52'!V196*1000</f>
        <v>49714.649000000005</v>
      </c>
      <c r="U136" s="31">
        <f>'AEO 52'!W196*1000</f>
        <v>49586.764999999999</v>
      </c>
      <c r="V136" s="31">
        <f>'AEO 52'!X196*1000</f>
        <v>49476.326000000001</v>
      </c>
      <c r="W136" s="31">
        <f>'AEO 52'!Y196*1000</f>
        <v>49384.368999999999</v>
      </c>
      <c r="X136" s="31">
        <f>'AEO 52'!Z196*1000</f>
        <v>49373.904999999999</v>
      </c>
      <c r="Y136" s="31">
        <f>'AEO 52'!AA196*1000</f>
        <v>49364.432999999997</v>
      </c>
      <c r="Z136" s="31">
        <f>'AEO 52'!AB196*1000</f>
        <v>49354.9</v>
      </c>
      <c r="AA136" s="31">
        <f>'AEO 52'!AC196*1000</f>
        <v>49346.118999999999</v>
      </c>
      <c r="AB136" s="31">
        <f>'AEO 52'!AD196*1000</f>
        <v>49338.123</v>
      </c>
      <c r="AC136" s="31">
        <f>'AEO 52'!AE196*1000</f>
        <v>49330.245999999999</v>
      </c>
      <c r="AD136" s="31">
        <f>'AEO 52'!AF196*1000</f>
        <v>49322.681000000004</v>
      </c>
      <c r="AE136" s="31">
        <f>'AEO 52'!AG196*1000</f>
        <v>49315.665999999997</v>
      </c>
      <c r="AF136" s="31">
        <f>'AEO 52'!AH196*1000</f>
        <v>49309.131999999998</v>
      </c>
      <c r="AG136" s="31">
        <f>'AEO 52'!AI196*1000</f>
        <v>49296.616000000002</v>
      </c>
    </row>
    <row r="137" spans="1:33" x14ac:dyDescent="0.25">
      <c r="B137" t="s">
        <v>176</v>
      </c>
      <c r="C137" s="55">
        <f>'AEO 52'!E197*1000</f>
        <v>0</v>
      </c>
      <c r="D137" s="55">
        <f>'AEO 52'!F197*1000</f>
        <v>0</v>
      </c>
      <c r="E137" s="55">
        <f>'AEO 52'!G197*1000</f>
        <v>0</v>
      </c>
      <c r="F137" s="55">
        <f>'AEO 52'!H197*1000</f>
        <v>0</v>
      </c>
      <c r="G137" s="55">
        <f>'AEO 52'!I197*1000</f>
        <v>0</v>
      </c>
      <c r="H137" s="55">
        <f>'AEO 52'!J197*1000</f>
        <v>0</v>
      </c>
      <c r="I137" s="55">
        <f>'AEO 52'!K197*1000</f>
        <v>0</v>
      </c>
      <c r="J137" s="55">
        <f>'AEO 52'!L197*1000</f>
        <v>0</v>
      </c>
      <c r="K137" s="55">
        <f>'AEO 52'!M197*1000</f>
        <v>0</v>
      </c>
      <c r="L137" s="55">
        <f>'AEO 52'!N197*1000</f>
        <v>0</v>
      </c>
      <c r="M137" s="55">
        <f>'AEO 52'!O197*1000</f>
        <v>0</v>
      </c>
      <c r="N137" s="55">
        <f>'AEO 52'!P197*1000</f>
        <v>0</v>
      </c>
      <c r="O137" s="55">
        <f>'AEO 52'!Q197*1000</f>
        <v>0</v>
      </c>
      <c r="P137" s="55">
        <f>'AEO 52'!R197*1000</f>
        <v>0</v>
      </c>
      <c r="Q137" s="55">
        <f>'AEO 52'!S197*1000</f>
        <v>0</v>
      </c>
      <c r="R137" s="55">
        <f>'AEO 52'!T197*1000</f>
        <v>0</v>
      </c>
      <c r="S137" s="55">
        <f>'AEO 52'!U197*1000</f>
        <v>0</v>
      </c>
      <c r="T137" s="55">
        <f>'AEO 52'!V197*1000</f>
        <v>0</v>
      </c>
      <c r="U137" s="55">
        <f>'AEO 52'!W197*1000</f>
        <v>0</v>
      </c>
      <c r="V137" s="55">
        <f>'AEO 52'!X197*1000</f>
        <v>0</v>
      </c>
      <c r="W137" s="55">
        <f>'AEO 52'!Y197*1000</f>
        <v>0</v>
      </c>
      <c r="X137" s="55">
        <f>'AEO 52'!Z197*1000</f>
        <v>0</v>
      </c>
      <c r="Y137" s="55">
        <f>'AEO 52'!AA197*1000</f>
        <v>0</v>
      </c>
      <c r="Z137" s="55">
        <f>'AEO 52'!AB197*1000</f>
        <v>0</v>
      </c>
      <c r="AA137" s="55">
        <f>'AEO 52'!AC197*1000</f>
        <v>0</v>
      </c>
      <c r="AB137" s="55">
        <f>'AEO 52'!AD197*1000</f>
        <v>0</v>
      </c>
      <c r="AC137" s="55">
        <f>'AEO 52'!AE197*1000</f>
        <v>0</v>
      </c>
      <c r="AD137" s="55">
        <f>'AEO 52'!AF197*1000</f>
        <v>0</v>
      </c>
      <c r="AE137" s="55">
        <f>'AEO 52'!AG197*1000</f>
        <v>0</v>
      </c>
      <c r="AF137" s="55">
        <f>'AEO 52'!AH197*1000</f>
        <v>0</v>
      </c>
      <c r="AG137" s="55">
        <f>'AEO 52'!AI197*1000</f>
        <v>0</v>
      </c>
    </row>
    <row r="138" spans="1:33" x14ac:dyDescent="0.25">
      <c r="B138" t="s">
        <v>177</v>
      </c>
      <c r="C138" s="31">
        <f>'AEO 52'!E198*1000</f>
        <v>56923.527000000002</v>
      </c>
      <c r="D138" s="31">
        <f>'AEO 52'!F198*1000</f>
        <v>56516.136000000006</v>
      </c>
      <c r="E138" s="31">
        <f>'AEO 52'!G198*1000</f>
        <v>56017.150999999998</v>
      </c>
      <c r="F138" s="31">
        <f>'AEO 52'!H198*1000</f>
        <v>55596.718000000001</v>
      </c>
      <c r="G138" s="31">
        <f>'AEO 52'!I198*1000</f>
        <v>55216.639999999999</v>
      </c>
      <c r="H138" s="31">
        <f>'AEO 52'!J198*1000</f>
        <v>55059.574000000001</v>
      </c>
      <c r="I138" s="31">
        <f>'AEO 52'!K198*1000</f>
        <v>54755.123</v>
      </c>
      <c r="J138" s="31">
        <f>'AEO 52'!L198*1000</f>
        <v>54454.524999999994</v>
      </c>
      <c r="K138" s="31">
        <f>'AEO 52'!M198*1000</f>
        <v>54177.504999999997</v>
      </c>
      <c r="L138" s="31">
        <f>'AEO 52'!N198*1000</f>
        <v>53938.046000000002</v>
      </c>
      <c r="M138" s="31">
        <f>'AEO 52'!O198*1000</f>
        <v>53731.296999999999</v>
      </c>
      <c r="N138" s="31">
        <f>'AEO 52'!P198*1000</f>
        <v>53545.368000000002</v>
      </c>
      <c r="O138" s="31">
        <f>'AEO 52'!Q198*1000</f>
        <v>53378.635000000002</v>
      </c>
      <c r="P138" s="31">
        <f>'AEO 52'!R198*1000</f>
        <v>53231.025999999998</v>
      </c>
      <c r="Q138" s="31">
        <f>'AEO 52'!S198*1000</f>
        <v>53036.906999999999</v>
      </c>
      <c r="R138" s="31">
        <f>'AEO 52'!T198*1000</f>
        <v>52848.572</v>
      </c>
      <c r="S138" s="31">
        <f>'AEO 52'!U198*1000</f>
        <v>52680.069000000003</v>
      </c>
      <c r="T138" s="31">
        <f>'AEO 52'!V198*1000</f>
        <v>52527.912000000004</v>
      </c>
      <c r="U138" s="31">
        <f>'AEO 52'!W198*1000</f>
        <v>52397.572</v>
      </c>
      <c r="V138" s="31">
        <f>'AEO 52'!X198*1000</f>
        <v>52285.904000000002</v>
      </c>
      <c r="W138" s="31">
        <f>'AEO 52'!Y198*1000</f>
        <v>52192.982000000004</v>
      </c>
      <c r="X138" s="31">
        <f>'AEO 52'!Z198*1000</f>
        <v>52182.006999999998</v>
      </c>
      <c r="Y138" s="31">
        <f>'AEO 52'!AA198*1000</f>
        <v>52171.94</v>
      </c>
      <c r="Z138" s="31">
        <f>'AEO 52'!AB198*1000</f>
        <v>52162.478999999999</v>
      </c>
      <c r="AA138" s="31">
        <f>'AEO 52'!AC198*1000</f>
        <v>52153.786</v>
      </c>
      <c r="AB138" s="31">
        <f>'AEO 52'!AD198*1000</f>
        <v>52145.556999999993</v>
      </c>
      <c r="AC138" s="31">
        <f>'AEO 52'!AE198*1000</f>
        <v>52137.714</v>
      </c>
      <c r="AD138" s="31">
        <f>'AEO 52'!AF198*1000</f>
        <v>52130.436000000002</v>
      </c>
      <c r="AE138" s="31">
        <f>'AEO 52'!AG198*1000</f>
        <v>52123.661</v>
      </c>
      <c r="AF138" s="31">
        <f>'AEO 52'!AH198*1000</f>
        <v>52117.190999999999</v>
      </c>
      <c r="AG138" s="31">
        <f>'AEO 52'!AI198*1000</f>
        <v>52104.9</v>
      </c>
    </row>
    <row r="139" spans="1:33" x14ac:dyDescent="0.25">
      <c r="B139" t="s">
        <v>178</v>
      </c>
      <c r="C139" s="31">
        <f>'AEO 52'!E199*1000</f>
        <v>89246.941000000006</v>
      </c>
      <c r="D139" s="31">
        <f>'AEO 52'!F199*1000</f>
        <v>88674.484000000011</v>
      </c>
      <c r="E139" s="31">
        <f>'AEO 52'!G199*1000</f>
        <v>88021.797000000006</v>
      </c>
      <c r="F139" s="31">
        <f>'AEO 52'!H199*1000</f>
        <v>87498.824999999997</v>
      </c>
      <c r="G139" s="31">
        <f>'AEO 52'!I199*1000</f>
        <v>87037.719999999987</v>
      </c>
      <c r="H139" s="31">
        <f>'AEO 52'!J199*1000</f>
        <v>86599.959999999992</v>
      </c>
      <c r="I139" s="31">
        <f>'AEO 52'!K199*1000</f>
        <v>86187.247999999992</v>
      </c>
      <c r="J139" s="31">
        <f>'AEO 52'!L199*1000</f>
        <v>85785.453999999998</v>
      </c>
      <c r="K139" s="31">
        <f>'AEO 52'!M199*1000</f>
        <v>85411.232000000004</v>
      </c>
      <c r="L139" s="31">
        <f>'AEO 52'!N199*1000</f>
        <v>85087.17300000001</v>
      </c>
      <c r="M139" s="31">
        <f>'AEO 52'!O199*1000</f>
        <v>84803.748999999996</v>
      </c>
      <c r="N139" s="31">
        <f>'AEO 52'!P199*1000</f>
        <v>84545.578000000009</v>
      </c>
      <c r="O139" s="31">
        <f>'AEO 52'!Q199*1000</f>
        <v>84312.965000000011</v>
      </c>
      <c r="P139" s="31">
        <f>'AEO 52'!R199*1000</f>
        <v>84107.650999999998</v>
      </c>
      <c r="Q139" s="31">
        <f>'AEO 52'!S199*1000</f>
        <v>83859.39</v>
      </c>
      <c r="R139" s="31">
        <f>'AEO 52'!T199*1000</f>
        <v>83623.535000000003</v>
      </c>
      <c r="S139" s="31">
        <f>'AEO 52'!U199*1000</f>
        <v>83413.971000000005</v>
      </c>
      <c r="T139" s="31">
        <f>'AEO 52'!V199*1000</f>
        <v>83227.57699999999</v>
      </c>
      <c r="U139" s="31">
        <f>'AEO 52'!W199*1000</f>
        <v>83059.707999999999</v>
      </c>
      <c r="V139" s="31">
        <f>'AEO 52'!X199*1000</f>
        <v>82916.831999999995</v>
      </c>
      <c r="W139" s="31">
        <f>'AEO 52'!Y199*1000</f>
        <v>82797.74500000001</v>
      </c>
      <c r="X139" s="31">
        <f>'AEO 52'!Z199*1000</f>
        <v>82782.088999999993</v>
      </c>
      <c r="Y139" s="31">
        <f>'AEO 52'!AA199*1000</f>
        <v>82767.921000000002</v>
      </c>
      <c r="Z139" s="31">
        <f>'AEO 52'!AB199*1000</f>
        <v>82753.372000000003</v>
      </c>
      <c r="AA139" s="31">
        <f>'AEO 52'!AC199*1000</f>
        <v>82740.013000000006</v>
      </c>
      <c r="AB139" s="31">
        <f>'AEO 52'!AD199*1000</f>
        <v>82727.425000000003</v>
      </c>
      <c r="AC139" s="31">
        <f>'AEO 52'!AE199*1000</f>
        <v>82715.362999999998</v>
      </c>
      <c r="AD139" s="31">
        <f>'AEO 52'!AF199*1000</f>
        <v>82703.827000000005</v>
      </c>
      <c r="AE139" s="31">
        <f>'AEO 52'!AG199*1000</f>
        <v>82692.794999999998</v>
      </c>
      <c r="AF139" s="31">
        <f>'AEO 52'!AH199*1000</f>
        <v>82682.372999999992</v>
      </c>
      <c r="AG139" s="31">
        <f>'AEO 52'!AI199*1000</f>
        <v>82666.054000000004</v>
      </c>
    </row>
    <row r="140" spans="1:33" x14ac:dyDescent="0.25">
      <c r="B140" t="s">
        <v>221</v>
      </c>
      <c r="C140" s="67">
        <f>'AEO 52'!E200*1000</f>
        <v>51780.601999999999</v>
      </c>
      <c r="D140" s="31">
        <f>'AEO 52'!F200*1000</f>
        <v>51316.741999999998</v>
      </c>
      <c r="E140" s="31">
        <f>'AEO 52'!G200*1000</f>
        <v>50824.703000000001</v>
      </c>
      <c r="F140" s="31">
        <f>'AEO 52'!H200*1000</f>
        <v>50393.349000000002</v>
      </c>
      <c r="G140" s="31">
        <f>'AEO 52'!I200*1000</f>
        <v>49994.324000000001</v>
      </c>
      <c r="H140" s="31">
        <f>'AEO 52'!J200*1000</f>
        <v>49641.108999999997</v>
      </c>
      <c r="I140" s="31">
        <f>'AEO 52'!K200*1000</f>
        <v>49290.061999999998</v>
      </c>
      <c r="J140" s="31">
        <f>'AEO 52'!L200*1000</f>
        <v>48952.987999999998</v>
      </c>
      <c r="K140" s="31">
        <f>'AEO 52'!M200*1000</f>
        <v>48648.406999999999</v>
      </c>
      <c r="L140" s="31">
        <f>'AEO 52'!N200*1000</f>
        <v>48393.112000000001</v>
      </c>
      <c r="M140" s="31">
        <f>'AEO 52'!O200*1000</f>
        <v>48180.195</v>
      </c>
      <c r="N140" s="31">
        <f>'AEO 52'!P200*1000</f>
        <v>47997.635000000002</v>
      </c>
      <c r="O140" s="31">
        <f>'AEO 52'!Q200*1000</f>
        <v>47842.612999999998</v>
      </c>
      <c r="P140" s="31">
        <f>'AEO 52'!R200*1000</f>
        <v>47711.421999999999</v>
      </c>
      <c r="Q140" s="31">
        <f>'AEO 52'!S200*1000</f>
        <v>47535.542000000001</v>
      </c>
      <c r="R140" s="31">
        <f>'AEO 52'!T200*1000</f>
        <v>47366.837</v>
      </c>
      <c r="S140" s="31">
        <f>'AEO 52'!U200*1000</f>
        <v>47216.843000000001</v>
      </c>
      <c r="T140" s="31">
        <f>'AEO 52'!V200*1000</f>
        <v>47084.262999999999</v>
      </c>
      <c r="U140" s="31">
        <f>'AEO 52'!W200*1000</f>
        <v>46968.409999999996</v>
      </c>
      <c r="V140" s="31">
        <f>'AEO 52'!X200*1000</f>
        <v>46868.534</v>
      </c>
      <c r="W140" s="31">
        <f>'AEO 52'!Y200*1000</f>
        <v>46784.214</v>
      </c>
      <c r="X140" s="31">
        <f>'AEO 52'!Z200*1000</f>
        <v>46776.558000000005</v>
      </c>
      <c r="Y140" s="31">
        <f>'AEO 52'!AA200*1000</f>
        <v>46769.432000000001</v>
      </c>
      <c r="Z140" s="31">
        <f>'AEO 52'!AB200*1000</f>
        <v>46762.768000000004</v>
      </c>
      <c r="AA140" s="31">
        <f>'AEO 52'!AC200*1000</f>
        <v>46756.659999999996</v>
      </c>
      <c r="AB140" s="31">
        <f>'AEO 52'!AD200*1000</f>
        <v>46750.800999999999</v>
      </c>
      <c r="AC140" s="31">
        <f>'AEO 52'!AE200*1000</f>
        <v>46745.254999999997</v>
      </c>
      <c r="AD140" s="31">
        <f>'AEO 52'!AF200*1000</f>
        <v>46740.208000000006</v>
      </c>
      <c r="AE140" s="31">
        <f>'AEO 52'!AG200*1000</f>
        <v>46735.626000000004</v>
      </c>
      <c r="AF140" s="31">
        <f>'AEO 52'!AH200*1000</f>
        <v>46731.273999999998</v>
      </c>
      <c r="AG140" s="31">
        <f>'AEO 52'!AI200*1000</f>
        <v>46721.110999999997</v>
      </c>
    </row>
    <row r="141" spans="1:33" x14ac:dyDescent="0.25">
      <c r="B141" t="s">
        <v>222</v>
      </c>
      <c r="C141" s="67">
        <f>'AEO 52'!E201*1000</f>
        <v>68232.512999999992</v>
      </c>
      <c r="D141" s="31">
        <f>'AEO 52'!F201*1000</f>
        <v>67660.392999999996</v>
      </c>
      <c r="E141" s="31">
        <f>'AEO 52'!G201*1000</f>
        <v>67066.062999999995</v>
      </c>
      <c r="F141" s="31">
        <f>'AEO 52'!H201*1000</f>
        <v>66494.101999999999</v>
      </c>
      <c r="G141" s="31">
        <f>'AEO 52'!I201*1000</f>
        <v>65956.069999999992</v>
      </c>
      <c r="H141" s="31">
        <f>'AEO 52'!J201*1000</f>
        <v>65557.922000000006</v>
      </c>
      <c r="I141" s="31">
        <f>'AEO 52'!K201*1000</f>
        <v>65171.761000000006</v>
      </c>
      <c r="J141" s="31">
        <f>'AEO 52'!L201*1000</f>
        <v>64750.366000000002</v>
      </c>
      <c r="K141" s="31">
        <f>'AEO 52'!M201*1000</f>
        <v>64364.486999999994</v>
      </c>
      <c r="L141" s="31">
        <f>'AEO 52'!N201*1000</f>
        <v>64038.223000000005</v>
      </c>
      <c r="M141" s="31">
        <f>'AEO 52'!O201*1000</f>
        <v>63762.520000000004</v>
      </c>
      <c r="N141" s="31">
        <f>'AEO 52'!P201*1000</f>
        <v>63523.178</v>
      </c>
      <c r="O141" s="31">
        <f>'AEO 52'!Q201*1000</f>
        <v>63316.474999999999</v>
      </c>
      <c r="P141" s="31">
        <f>'AEO 52'!R201*1000</f>
        <v>63137.238000000005</v>
      </c>
      <c r="Q141" s="31">
        <f>'AEO 52'!S201*1000</f>
        <v>62918.991000000002</v>
      </c>
      <c r="R141" s="31">
        <f>'AEO 52'!T201*1000</f>
        <v>62712.002</v>
      </c>
      <c r="S141" s="31">
        <f>'AEO 52'!U201*1000</f>
        <v>62527.012000000002</v>
      </c>
      <c r="T141" s="31">
        <f>'AEO 52'!V201*1000</f>
        <v>62362.957000000002</v>
      </c>
      <c r="U141" s="31">
        <f>'AEO 52'!W201*1000</f>
        <v>62221.400999999998</v>
      </c>
      <c r="V141" s="31">
        <f>'AEO 52'!X201*1000</f>
        <v>62098.433999999994</v>
      </c>
      <c r="W141" s="31">
        <f>'AEO 52'!Y201*1000</f>
        <v>61994.553</v>
      </c>
      <c r="X141" s="31">
        <f>'AEO 52'!Z201*1000</f>
        <v>61983.443999999996</v>
      </c>
      <c r="Y141" s="31">
        <f>'AEO 52'!AA201*1000</f>
        <v>61973.373</v>
      </c>
      <c r="Z141" s="31">
        <f>'AEO 52'!AB201*1000</f>
        <v>61963.364000000001</v>
      </c>
      <c r="AA141" s="31">
        <f>'AEO 52'!AC201*1000</f>
        <v>61954.070999999996</v>
      </c>
      <c r="AB141" s="31">
        <f>'AEO 52'!AD201*1000</f>
        <v>61945.553</v>
      </c>
      <c r="AC141" s="31">
        <f>'AEO 52'!AE201*1000</f>
        <v>61937.373999999996</v>
      </c>
      <c r="AD141" s="31">
        <f>'AEO 52'!AF201*1000</f>
        <v>61929.501000000004</v>
      </c>
      <c r="AE141" s="31">
        <f>'AEO 52'!AG201*1000</f>
        <v>61922.188000000002</v>
      </c>
      <c r="AF141" s="31">
        <f>'AEO 52'!AH201*1000</f>
        <v>61915.362999999998</v>
      </c>
      <c r="AG141" s="31">
        <f>'AEO 52'!AI201*1000</f>
        <v>61902.583999999995</v>
      </c>
    </row>
    <row r="144" spans="1:33" s="65" customFormat="1" x14ac:dyDescent="0.25">
      <c r="A144" s="64"/>
      <c r="B144" s="64" t="s">
        <v>1494</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1414</v>
      </c>
      <c r="C146" s="34">
        <f>SUMPRODUCT(C34:C49,C92:C107)*cpi_2020to2012</f>
        <v>32534.586365490701</v>
      </c>
      <c r="D146" s="34">
        <f t="shared" ref="D146:AF146" si="43">SUMPRODUCT(D34:D49,D92:D107)*cpi_2020to2012</f>
        <v>32713.990895948511</v>
      </c>
      <c r="E146" s="34">
        <f t="shared" si="43"/>
        <v>32715.402812219818</v>
      </c>
      <c r="F146" s="34">
        <f t="shared" si="43"/>
        <v>32890.140387771295</v>
      </c>
      <c r="G146" s="34">
        <f>SUMPRODUCT(G34:G49,G92:G107)*cpi_2020to2012</f>
        <v>33064.386890809685</v>
      </c>
      <c r="H146" s="34">
        <f t="shared" si="43"/>
        <v>33279.620922001028</v>
      </c>
      <c r="I146" s="34">
        <f t="shared" si="43"/>
        <v>33458.444442658292</v>
      </c>
      <c r="J146" s="34">
        <f t="shared" si="43"/>
        <v>33530.344044670572</v>
      </c>
      <c r="K146" s="34">
        <f t="shared" si="43"/>
        <v>33598.363569150184</v>
      </c>
      <c r="L146" s="34">
        <f t="shared" si="43"/>
        <v>33661.505855323703</v>
      </c>
      <c r="M146" s="34">
        <f t="shared" si="43"/>
        <v>33681.752517552755</v>
      </c>
      <c r="N146" s="34">
        <f t="shared" si="43"/>
        <v>33749.031293823129</v>
      </c>
      <c r="O146" s="34">
        <f t="shared" si="43"/>
        <v>33808.255928064063</v>
      </c>
      <c r="P146" s="34">
        <f t="shared" si="43"/>
        <v>33866.10295932521</v>
      </c>
      <c r="Q146" s="34">
        <f t="shared" si="43"/>
        <v>33872.183836700613</v>
      </c>
      <c r="R146" s="34">
        <f t="shared" si="43"/>
        <v>33906.01198894035</v>
      </c>
      <c r="S146" s="34">
        <f t="shared" si="43"/>
        <v>33934.820945737003</v>
      </c>
      <c r="T146" s="34">
        <f t="shared" si="43"/>
        <v>33952.823146077033</v>
      </c>
      <c r="U146" s="34">
        <f t="shared" si="43"/>
        <v>33972.120357099077</v>
      </c>
      <c r="V146" s="34">
        <f t="shared" si="43"/>
        <v>34000.85433273841</v>
      </c>
      <c r="W146" s="34">
        <f t="shared" si="43"/>
        <v>34023.132610447276</v>
      </c>
      <c r="X146" s="34">
        <f t="shared" si="43"/>
        <v>34044.633755314935</v>
      </c>
      <c r="Y146" s="34">
        <f t="shared" si="43"/>
        <v>34071.483446948383</v>
      </c>
      <c r="Z146" s="34">
        <f t="shared" si="43"/>
        <v>34093.908157363461</v>
      </c>
      <c r="AA146" s="34">
        <f t="shared" si="43"/>
        <v>34112.659122834688</v>
      </c>
      <c r="AB146" s="34">
        <f t="shared" si="43"/>
        <v>34127.004979089419</v>
      </c>
      <c r="AC146" s="34">
        <f t="shared" si="43"/>
        <v>34150.109711214856</v>
      </c>
      <c r="AD146" s="34">
        <f t="shared" si="43"/>
        <v>34171.900922422072</v>
      </c>
      <c r="AE146" s="34">
        <f t="shared" si="43"/>
        <v>34197.775944304805</v>
      </c>
      <c r="AF146" s="34">
        <f t="shared" si="43"/>
        <v>34216.196061837429</v>
      </c>
      <c r="AG146" s="34">
        <f>SUMPRODUCT(AG34:AG49,AG92:AG107)*cpi_2020to2012</f>
        <v>34223.758900205961</v>
      </c>
    </row>
    <row r="147" spans="1:35" x14ac:dyDescent="0.25">
      <c r="B147" t="s">
        <v>1415</v>
      </c>
      <c r="C147" s="34">
        <f t="shared" ref="C147:AF147" si="44">SUMPRODUCT(C53:C68,C126:C141)*cpi_2020to2012</f>
        <v>51941.251853715999</v>
      </c>
      <c r="D147" s="34">
        <f t="shared" si="44"/>
        <v>51571.90126919873</v>
      </c>
      <c r="E147" s="34">
        <f t="shared" si="44"/>
        <v>50934.882885165141</v>
      </c>
      <c r="F147" s="34">
        <f t="shared" si="44"/>
        <v>50570.84657035354</v>
      </c>
      <c r="G147" s="34">
        <f t="shared" si="44"/>
        <v>50250.831479336623</v>
      </c>
      <c r="H147" s="34">
        <f t="shared" si="44"/>
        <v>50001.776043754762</v>
      </c>
      <c r="I147" s="34">
        <f t="shared" si="44"/>
        <v>49724.511950449538</v>
      </c>
      <c r="J147" s="34">
        <f t="shared" si="44"/>
        <v>49391.043097816277</v>
      </c>
      <c r="K147" s="34">
        <f t="shared" si="44"/>
        <v>49080.394692508111</v>
      </c>
      <c r="L147" s="34">
        <f t="shared" si="44"/>
        <v>48809.260265952777</v>
      </c>
      <c r="M147" s="34">
        <f t="shared" si="44"/>
        <v>48513.688111973381</v>
      </c>
      <c r="N147" s="34">
        <f t="shared" si="44"/>
        <v>48316.723666477701</v>
      </c>
      <c r="O147" s="34">
        <f t="shared" si="44"/>
        <v>48134.52864740714</v>
      </c>
      <c r="P147" s="34">
        <f t="shared" si="44"/>
        <v>47976.460039834761</v>
      </c>
      <c r="Q147" s="34">
        <f t="shared" si="44"/>
        <v>47780.118690479721</v>
      </c>
      <c r="R147" s="34">
        <f t="shared" si="44"/>
        <v>47642.912170703916</v>
      </c>
      <c r="S147" s="34">
        <f t="shared" si="44"/>
        <v>47521.764421515058</v>
      </c>
      <c r="T147" s="34">
        <f t="shared" si="44"/>
        <v>47402.630690783291</v>
      </c>
      <c r="U147" s="34">
        <f t="shared" si="44"/>
        <v>47294.878695272913</v>
      </c>
      <c r="V147" s="34">
        <f t="shared" si="44"/>
        <v>47219.202271955648</v>
      </c>
      <c r="W147" s="34">
        <f t="shared" si="44"/>
        <v>47149.034930901289</v>
      </c>
      <c r="X147" s="34">
        <f t="shared" si="44"/>
        <v>47150.767035984878</v>
      </c>
      <c r="Y147" s="34">
        <f t="shared" si="44"/>
        <v>47159.435817532816</v>
      </c>
      <c r="Z147" s="34">
        <f t="shared" si="44"/>
        <v>47165.348684275072</v>
      </c>
      <c r="AA147" s="34">
        <f t="shared" si="44"/>
        <v>47166.026228633222</v>
      </c>
      <c r="AB147" s="34">
        <f t="shared" si="44"/>
        <v>47159.583060743149</v>
      </c>
      <c r="AC147" s="34">
        <f t="shared" si="44"/>
        <v>47167.24343850193</v>
      </c>
      <c r="AD147" s="34">
        <f t="shared" si="44"/>
        <v>47174.607264437022</v>
      </c>
      <c r="AE147" s="34">
        <f t="shared" si="44"/>
        <v>47186.731704103266</v>
      </c>
      <c r="AF147" s="34">
        <f t="shared" si="44"/>
        <v>47189.529937812367</v>
      </c>
      <c r="AG147" s="34">
        <f>SUMPRODUCT(AG53:AG68,AG126:AG141)*cpi_2020to2012</f>
        <v>47181.815318929956</v>
      </c>
      <c r="AI147" s="34"/>
    </row>
    <row r="148" spans="1:35" x14ac:dyDescent="0.25">
      <c r="B148" t="s">
        <v>1416</v>
      </c>
      <c r="C148" s="34">
        <f t="shared" ref="C148:AG148" si="45">SUMPRODUCT(C72:C87,C109:C124)*cpi_2020to2012</f>
        <v>36693.63141014619</v>
      </c>
      <c r="D148" s="34">
        <f t="shared" si="45"/>
        <v>36682.9229116317</v>
      </c>
      <c r="E148" s="34">
        <f t="shared" si="45"/>
        <v>36551.647526338595</v>
      </c>
      <c r="F148" s="34">
        <f t="shared" si="45"/>
        <v>36728.585938821059</v>
      </c>
      <c r="G148" s="34">
        <f t="shared" si="45"/>
        <v>36906.467904216042</v>
      </c>
      <c r="H148" s="34">
        <f t="shared" si="45"/>
        <v>37093.205791770197</v>
      </c>
      <c r="I148" s="34">
        <f t="shared" si="45"/>
        <v>37265.586112080004</v>
      </c>
      <c r="J148" s="34">
        <f t="shared" si="45"/>
        <v>37346.727890137205</v>
      </c>
      <c r="K148" s="34">
        <f t="shared" si="45"/>
        <v>37406.166507081027</v>
      </c>
      <c r="L148" s="34">
        <f t="shared" si="45"/>
        <v>37467.946361668277</v>
      </c>
      <c r="M148" s="34">
        <f t="shared" si="45"/>
        <v>37485.172106383856</v>
      </c>
      <c r="N148" s="34">
        <f t="shared" si="45"/>
        <v>37553.309917749371</v>
      </c>
      <c r="O148" s="34">
        <f t="shared" si="45"/>
        <v>37610.165221704294</v>
      </c>
      <c r="P148" s="34">
        <f t="shared" si="45"/>
        <v>37673.812975854991</v>
      </c>
      <c r="Q148" s="34">
        <f t="shared" si="45"/>
        <v>37673.524953725529</v>
      </c>
      <c r="R148" s="34">
        <f t="shared" si="45"/>
        <v>37713.824777867012</v>
      </c>
      <c r="S148" s="34">
        <f t="shared" si="45"/>
        <v>37746.612387311739</v>
      </c>
      <c r="T148" s="34">
        <f t="shared" si="45"/>
        <v>37774.190978971128</v>
      </c>
      <c r="U148" s="34">
        <f t="shared" si="45"/>
        <v>37793.428050128648</v>
      </c>
      <c r="V148" s="34">
        <f t="shared" si="45"/>
        <v>37820.746002319465</v>
      </c>
      <c r="W148" s="34">
        <f t="shared" si="45"/>
        <v>37851.88594823813</v>
      </c>
      <c r="X148" s="34">
        <f t="shared" si="45"/>
        <v>37875.437894048584</v>
      </c>
      <c r="Y148" s="34">
        <f t="shared" si="45"/>
        <v>37904.742265101486</v>
      </c>
      <c r="Z148" s="34">
        <f t="shared" si="45"/>
        <v>37931.008296906883</v>
      </c>
      <c r="AA148" s="34">
        <f t="shared" si="45"/>
        <v>37952.538542020018</v>
      </c>
      <c r="AB148" s="34">
        <f t="shared" si="45"/>
        <v>37963.159861312794</v>
      </c>
      <c r="AC148" s="34">
        <f t="shared" si="45"/>
        <v>37992.441620783124</v>
      </c>
      <c r="AD148" s="34">
        <f t="shared" si="45"/>
        <v>38018.754212754473</v>
      </c>
      <c r="AE148" s="34">
        <f t="shared" si="45"/>
        <v>38047.491756967342</v>
      </c>
      <c r="AF148" s="34">
        <f t="shared" si="45"/>
        <v>38069.911036710102</v>
      </c>
      <c r="AG148" s="34">
        <f t="shared" si="45"/>
        <v>38083.262899259396</v>
      </c>
    </row>
    <row r="150" spans="1:35" s="65" customFormat="1" x14ac:dyDescent="0.25">
      <c r="A150" s="64"/>
      <c r="B150" s="64" t="s">
        <v>1495</v>
      </c>
    </row>
    <row r="151" spans="1:35" x14ac:dyDescent="0.25">
      <c r="C151" s="1">
        <f>C145</f>
        <v>2020</v>
      </c>
      <c r="D151" s="1">
        <f t="shared" ref="D151:AG151" si="46">D145</f>
        <v>2021</v>
      </c>
      <c r="E151" s="1">
        <f t="shared" si="46"/>
        <v>2022</v>
      </c>
      <c r="F151" s="1">
        <f t="shared" si="46"/>
        <v>2023</v>
      </c>
      <c r="G151" s="1">
        <f t="shared" si="46"/>
        <v>2024</v>
      </c>
      <c r="H151" s="1">
        <f t="shared" si="46"/>
        <v>2025</v>
      </c>
      <c r="I151" s="1">
        <f t="shared" si="46"/>
        <v>2026</v>
      </c>
      <c r="J151" s="1">
        <f t="shared" si="46"/>
        <v>2027</v>
      </c>
      <c r="K151" s="1">
        <f t="shared" si="46"/>
        <v>2028</v>
      </c>
      <c r="L151" s="1">
        <f t="shared" si="46"/>
        <v>2029</v>
      </c>
      <c r="M151" s="1">
        <f t="shared" si="46"/>
        <v>2030</v>
      </c>
      <c r="N151" s="1">
        <f t="shared" si="46"/>
        <v>2031</v>
      </c>
      <c r="O151" s="1">
        <f t="shared" si="46"/>
        <v>2032</v>
      </c>
      <c r="P151" s="1">
        <f t="shared" si="46"/>
        <v>2033</v>
      </c>
      <c r="Q151" s="1">
        <f t="shared" si="46"/>
        <v>2034</v>
      </c>
      <c r="R151" s="1">
        <f t="shared" si="46"/>
        <v>2035</v>
      </c>
      <c r="S151" s="1">
        <f t="shared" si="46"/>
        <v>2036</v>
      </c>
      <c r="T151" s="1">
        <f t="shared" si="46"/>
        <v>2037</v>
      </c>
      <c r="U151" s="1">
        <f t="shared" si="46"/>
        <v>2038</v>
      </c>
      <c r="V151" s="1">
        <f t="shared" si="46"/>
        <v>2039</v>
      </c>
      <c r="W151" s="1">
        <f t="shared" si="46"/>
        <v>2040</v>
      </c>
      <c r="X151" s="1">
        <f t="shared" si="46"/>
        <v>2041</v>
      </c>
      <c r="Y151" s="1">
        <f t="shared" si="46"/>
        <v>2042</v>
      </c>
      <c r="Z151" s="1">
        <f t="shared" si="46"/>
        <v>2043</v>
      </c>
      <c r="AA151" s="1">
        <f t="shared" si="46"/>
        <v>2044</v>
      </c>
      <c r="AB151" s="1">
        <f t="shared" si="46"/>
        <v>2045</v>
      </c>
      <c r="AC151" s="1">
        <f t="shared" si="46"/>
        <v>2046</v>
      </c>
      <c r="AD151" s="1">
        <f t="shared" si="46"/>
        <v>2047</v>
      </c>
      <c r="AE151" s="1">
        <f t="shared" si="46"/>
        <v>2048</v>
      </c>
      <c r="AF151" s="1">
        <f t="shared" si="46"/>
        <v>2049</v>
      </c>
      <c r="AG151" s="1">
        <f t="shared" si="46"/>
        <v>2050</v>
      </c>
    </row>
    <row r="152" spans="1:35" x14ac:dyDescent="0.25">
      <c r="B152" t="s">
        <v>1414</v>
      </c>
      <c r="C152" s="34">
        <f>INDEX('NREL Calcs'!$C$29:$AG$31,MATCH('LDV Cost Calcs'!$B152,'NREL Calcs'!$B$29:$B$31,0),MATCH('LDV Cost Calcs'!C$151,'NREL Calcs'!$C$28:$AG$28,0))*C146</f>
        <v>32342.6363589045</v>
      </c>
      <c r="D152" s="34">
        <f>INDEX('NREL Calcs'!$C$29:$AG$31,MATCH('LDV Cost Calcs'!$B152,'NREL Calcs'!$B$29:$B$31,0),MATCH('LDV Cost Calcs'!D$151,'NREL Calcs'!$C$28:$AG$28,0))*D146</f>
        <v>32480.692011164818</v>
      </c>
      <c r="E152" s="34">
        <f>INDEX('NREL Calcs'!$C$29:$AG$31,MATCH('LDV Cost Calcs'!$B152,'NREL Calcs'!$B$29:$B$31,0),MATCH('LDV Cost Calcs'!E$151,'NREL Calcs'!$C$28:$AG$28,0))*E146</f>
        <v>32441.801705668731</v>
      </c>
      <c r="F152" s="34">
        <f>INDEX('NREL Calcs'!$C$29:$AG$31,MATCH('LDV Cost Calcs'!$B152,'NREL Calcs'!$B$29:$B$31,0),MATCH('LDV Cost Calcs'!F$151,'NREL Calcs'!$C$28:$AG$28,0))*F146</f>
        <v>32574.570580372208</v>
      </c>
      <c r="G152" s="34">
        <f>INDEX('NREL Calcs'!$C$29:$AG$31,MATCH('LDV Cost Calcs'!$B152,'NREL Calcs'!$B$29:$B$31,0),MATCH('LDV Cost Calcs'!G$151,'NREL Calcs'!$C$28:$AG$28,0))*G146</f>
        <v>32706.423286912028</v>
      </c>
      <c r="H152" s="34">
        <f>INDEX('NREL Calcs'!$C$29:$AG$31,MATCH('LDV Cost Calcs'!$B152,'NREL Calcs'!$B$29:$B$31,0),MATCH('LDV Cost Calcs'!H$151,'NREL Calcs'!$C$28:$AG$28,0))*H146</f>
        <v>32878.340097433967</v>
      </c>
      <c r="I152" s="34">
        <f>INDEX('NREL Calcs'!$C$29:$AG$31,MATCH('LDV Cost Calcs'!$B152,'NREL Calcs'!$B$29:$B$31,0),MATCH('LDV Cost Calcs'!I$151,'NREL Calcs'!$C$28:$AG$28,0))*I146</f>
        <v>33013.800110431417</v>
      </c>
      <c r="J152" s="34">
        <f>INDEX('NREL Calcs'!$C$29:$AG$31,MATCH('LDV Cost Calcs'!$B152,'NREL Calcs'!$B$29:$B$31,0),MATCH('LDV Cost Calcs'!J$151,'NREL Calcs'!$C$28:$AG$28,0))*J146</f>
        <v>33043.448375334156</v>
      </c>
      <c r="K152" s="34">
        <f>INDEX('NREL Calcs'!$C$29:$AG$31,MATCH('LDV Cost Calcs'!$B152,'NREL Calcs'!$B$29:$B$31,0),MATCH('LDV Cost Calcs'!K$151,'NREL Calcs'!$C$28:$AG$28,0))*K146</f>
        <v>33069.100581680039</v>
      </c>
      <c r="L152" s="34">
        <f>INDEX('NREL Calcs'!$C$29:$AG$31,MATCH('LDV Cost Calcs'!$B152,'NREL Calcs'!$B$29:$B$31,0),MATCH('LDV Cost Calcs'!L$151,'NREL Calcs'!$C$28:$AG$28,0))*L146</f>
        <v>33089.790840772759</v>
      </c>
      <c r="M152" s="34">
        <f>INDEX('NREL Calcs'!$C$29:$AG$31,MATCH('LDV Cost Calcs'!$B152,'NREL Calcs'!$B$29:$B$31,0),MATCH('LDV Cost Calcs'!M$151,'NREL Calcs'!$C$28:$AG$28,0))*M146</f>
        <v>33068.211323912845</v>
      </c>
      <c r="N152" s="34">
        <f>INDEX('NREL Calcs'!$C$29:$AG$31,MATCH('LDV Cost Calcs'!$B152,'NREL Calcs'!$B$29:$B$31,0),MATCH('LDV Cost Calcs'!N$151,'NREL Calcs'!$C$28:$AG$28,0))*N146</f>
        <v>33092.699395976269</v>
      </c>
      <c r="O152" s="34">
        <f>INDEX('NREL Calcs'!$C$29:$AG$31,MATCH('LDV Cost Calcs'!$B152,'NREL Calcs'!$B$29:$B$31,0),MATCH('LDV Cost Calcs'!O$151,'NREL Calcs'!$C$28:$AG$28,0))*O146</f>
        <v>33109.134157298249</v>
      </c>
      <c r="P152" s="34">
        <f>INDEX('NREL Calcs'!$C$29:$AG$31,MATCH('LDV Cost Calcs'!$B152,'NREL Calcs'!$B$29:$B$31,0),MATCH('LDV Cost Calcs'!P$151,'NREL Calcs'!$C$28:$AG$28,0))*P146</f>
        <v>33124.075618155315</v>
      </c>
      <c r="Q152" s="34">
        <f>INDEX('NREL Calcs'!$C$29:$AG$31,MATCH('LDV Cost Calcs'!$B152,'NREL Calcs'!$B$29:$B$31,0),MATCH('LDV Cost Calcs'!Q$151,'NREL Calcs'!$C$28:$AG$28,0))*Q146</f>
        <v>33088.30642035279</v>
      </c>
      <c r="R152" s="34">
        <f>INDEX('NREL Calcs'!$C$29:$AG$31,MATCH('LDV Cost Calcs'!$B152,'NREL Calcs'!$B$29:$B$31,0),MATCH('LDV Cost Calcs'!R$151,'NREL Calcs'!$C$28:$AG$28,0))*R146</f>
        <v>33079.593212175285</v>
      </c>
      <c r="S152" s="34">
        <f>INDEX('NREL Calcs'!$C$29:$AG$31,MATCH('LDV Cost Calcs'!$B152,'NREL Calcs'!$B$29:$B$31,0),MATCH('LDV Cost Calcs'!S$151,'NREL Calcs'!$C$28:$AG$28,0))*S146</f>
        <v>33065.906001882548</v>
      </c>
      <c r="T152" s="34">
        <f>INDEX('NREL Calcs'!$C$29:$AG$31,MATCH('LDV Cost Calcs'!$B152,'NREL Calcs'!$B$29:$B$31,0),MATCH('LDV Cost Calcs'!T$151,'NREL Calcs'!$C$28:$AG$28,0))*T146</f>
        <v>33041.631094119446</v>
      </c>
      <c r="U152" s="34">
        <f>INDEX('NREL Calcs'!$C$29:$AG$31,MATCH('LDV Cost Calcs'!$B152,'NREL Calcs'!$B$29:$B$31,0),MATCH('LDV Cost Calcs'!U$151,'NREL Calcs'!$C$28:$AG$28,0))*U146</f>
        <v>33018.570505033043</v>
      </c>
      <c r="V152" s="34">
        <f>INDEX('NREL Calcs'!$C$29:$AG$31,MATCH('LDV Cost Calcs'!$B152,'NREL Calcs'!$B$29:$B$31,0),MATCH('LDV Cost Calcs'!V$151,'NREL Calcs'!$C$28:$AG$28,0))*V146</f>
        <v>33004.622648786302</v>
      </c>
      <c r="W152" s="34">
        <f>INDEX('NREL Calcs'!$C$29:$AG$31,MATCH('LDV Cost Calcs'!$B152,'NREL Calcs'!$B$29:$B$31,0),MATCH('LDV Cost Calcs'!W$151,'NREL Calcs'!$C$28:$AG$28,0))*W146</f>
        <v>32984.345421344427</v>
      </c>
      <c r="X152" s="34">
        <f>INDEX('NREL Calcs'!$C$29:$AG$31,MATCH('LDV Cost Calcs'!$B152,'NREL Calcs'!$B$29:$B$31,0),MATCH('LDV Cost Calcs'!X$151,'NREL Calcs'!$C$28:$AG$28,0))*X146</f>
        <v>32963.260869766171</v>
      </c>
      <c r="Y152" s="34">
        <f>INDEX('NREL Calcs'!$C$29:$AG$31,MATCH('LDV Cost Calcs'!$B152,'NREL Calcs'!$B$29:$B$31,0),MATCH('LDV Cost Calcs'!Y$151,'NREL Calcs'!$C$28:$AG$28,0))*Y146</f>
        <v>32947.295428304387</v>
      </c>
      <c r="Z152" s="34">
        <f>INDEX('NREL Calcs'!$C$29:$AG$31,MATCH('LDV Cost Calcs'!$B152,'NREL Calcs'!$B$29:$B$31,0),MATCH('LDV Cost Calcs'!Z$151,'NREL Calcs'!$C$28:$AG$28,0))*Z146</f>
        <v>32926.990321657853</v>
      </c>
      <c r="AA152" s="34">
        <f>INDEX('NREL Calcs'!$C$29:$AG$31,MATCH('LDV Cost Calcs'!$B152,'NREL Calcs'!$B$29:$B$31,0),MATCH('LDV Cost Calcs'!AA$151,'NREL Calcs'!$C$28:$AG$28,0))*AA146</f>
        <v>32903.086497998935</v>
      </c>
      <c r="AB152" s="34">
        <f>INDEX('NREL Calcs'!$C$29:$AG$31,MATCH('LDV Cost Calcs'!$B152,'NREL Calcs'!$B$29:$B$31,0),MATCH('LDV Cost Calcs'!AB$151,'NREL Calcs'!$C$28:$AG$28,0))*AB146</f>
        <v>32874.893000348791</v>
      </c>
      <c r="AC152" s="34">
        <f>INDEX('NREL Calcs'!$C$29:$AG$31,MATCH('LDV Cost Calcs'!$B152,'NREL Calcs'!$B$29:$B$31,0),MATCH('LDV Cost Calcs'!AC$151,'NREL Calcs'!$C$28:$AG$28,0))*AC146</f>
        <v>32855.090893436885</v>
      </c>
      <c r="AD152" s="34">
        <f>INDEX('NREL Calcs'!$C$29:$AG$31,MATCH('LDV Cost Calcs'!$B152,'NREL Calcs'!$B$29:$B$31,0),MATCH('LDV Cost Calcs'!AD$151,'NREL Calcs'!$C$28:$AG$28,0))*AD146</f>
        <v>32833.969782459295</v>
      </c>
      <c r="AE152" s="34">
        <f>INDEX('NREL Calcs'!$C$29:$AG$31,MATCH('LDV Cost Calcs'!$B152,'NREL Calcs'!$B$29:$B$31,0),MATCH('LDV Cost Calcs'!AE$151,'NREL Calcs'!$C$28:$AG$28,0))*AE146</f>
        <v>32816.713883340315</v>
      </c>
      <c r="AF152" s="34">
        <f>INDEX('NREL Calcs'!$C$29:$AG$31,MATCH('LDV Cost Calcs'!$B152,'NREL Calcs'!$B$29:$B$31,0),MATCH('LDV Cost Calcs'!AF$151,'NREL Calcs'!$C$28:$AG$28,0))*AF146</f>
        <v>32792.249589179504</v>
      </c>
      <c r="AG152" s="34">
        <f>INDEX('NREL Calcs'!$C$29:$AG$31,MATCH('LDV Cost Calcs'!$B152,'NREL Calcs'!$B$29:$B$31,0),MATCH('LDV Cost Calcs'!AG$151,'NREL Calcs'!$C$28:$AG$28,0))*AG146</f>
        <v>32757.347853553154</v>
      </c>
    </row>
    <row r="153" spans="1:35" x14ac:dyDescent="0.25">
      <c r="B153" t="s">
        <v>1415</v>
      </c>
      <c r="C153" s="34">
        <f>INDEX('NREL Calcs'!$C$29:$AG$31,MATCH('LDV Cost Calcs'!$B153,'NREL Calcs'!$B$29:$B$31,0),MATCH('LDV Cost Calcs'!C$151,'NREL Calcs'!$C$28:$AG$28,0))*C147</f>
        <v>49995.669646960996</v>
      </c>
      <c r="D153" s="34">
        <f>INDEX('NREL Calcs'!$C$29:$AG$31,MATCH('LDV Cost Calcs'!$B153,'NREL Calcs'!$B$29:$B$31,0),MATCH('LDV Cost Calcs'!D$151,'NREL Calcs'!$C$28:$AG$28,0))*D147</f>
        <v>49322.031336574968</v>
      </c>
      <c r="E153" s="34">
        <f>INDEX('NREL Calcs'!$C$29:$AG$31,MATCH('LDV Cost Calcs'!$B153,'NREL Calcs'!$B$29:$B$31,0),MATCH('LDV Cost Calcs'!E$151,'NREL Calcs'!$C$28:$AG$28,0))*E147</f>
        <v>48398.610285169394</v>
      </c>
      <c r="F153" s="34">
        <f>INDEX('NREL Calcs'!$C$29:$AG$31,MATCH('LDV Cost Calcs'!$B153,'NREL Calcs'!$B$29:$B$31,0),MATCH('LDV Cost Calcs'!F$151,'NREL Calcs'!$C$28:$AG$28,0))*F147</f>
        <v>47740.753353193082</v>
      </c>
      <c r="G153" s="34">
        <f>INDEX('NREL Calcs'!$C$29:$AG$31,MATCH('LDV Cost Calcs'!$B153,'NREL Calcs'!$B$29:$B$31,0),MATCH('LDV Cost Calcs'!G$151,'NREL Calcs'!$C$28:$AG$28,0))*G147</f>
        <v>47128.673676952247</v>
      </c>
      <c r="H153" s="34">
        <f>INDEX('NREL Calcs'!$C$29:$AG$31,MATCH('LDV Cost Calcs'!$B153,'NREL Calcs'!$B$29:$B$31,0),MATCH('LDV Cost Calcs'!H$151,'NREL Calcs'!$C$28:$AG$28,0))*H147</f>
        <v>46586.655155213499</v>
      </c>
      <c r="I153" s="34">
        <f>INDEX('NREL Calcs'!$C$29:$AG$31,MATCH('LDV Cost Calcs'!$B153,'NREL Calcs'!$B$29:$B$31,0),MATCH('LDV Cost Calcs'!I$151,'NREL Calcs'!$C$28:$AG$28,0))*I147</f>
        <v>46021.601242640994</v>
      </c>
      <c r="J153" s="34">
        <f>INDEX('NREL Calcs'!$C$29:$AG$31,MATCH('LDV Cost Calcs'!$B153,'NREL Calcs'!$B$29:$B$31,0),MATCH('LDV Cost Calcs'!J$151,'NREL Calcs'!$C$28:$AG$28,0))*J147</f>
        <v>45408.295378041585</v>
      </c>
      <c r="K153" s="34">
        <f>INDEX('NREL Calcs'!$C$29:$AG$31,MATCH('LDV Cost Calcs'!$B153,'NREL Calcs'!$B$29:$B$31,0),MATCH('LDV Cost Calcs'!K$151,'NREL Calcs'!$C$28:$AG$28,0))*K147</f>
        <v>44819.94304152899</v>
      </c>
      <c r="L153" s="34">
        <f>INDEX('NREL Calcs'!$C$29:$AG$31,MATCH('LDV Cost Calcs'!$B153,'NREL Calcs'!$B$29:$B$31,0),MATCH('LDV Cost Calcs'!L$151,'NREL Calcs'!$C$28:$AG$28,0))*L147</f>
        <v>44271.263392948036</v>
      </c>
      <c r="M153" s="34">
        <f>INDEX('NREL Calcs'!$C$29:$AG$31,MATCH('LDV Cost Calcs'!$B153,'NREL Calcs'!$B$29:$B$31,0),MATCH('LDV Cost Calcs'!M$151,'NREL Calcs'!$C$28:$AG$28,0))*M147</f>
        <v>43703.913836957596</v>
      </c>
      <c r="N153" s="34">
        <f>INDEX('NREL Calcs'!$C$29:$AG$31,MATCH('LDV Cost Calcs'!$B153,'NREL Calcs'!$B$29:$B$31,0),MATCH('LDV Cost Calcs'!N$151,'NREL Calcs'!$C$28:$AG$28,0))*N147</f>
        <v>43228.433987532226</v>
      </c>
      <c r="O153" s="34">
        <f>INDEX('NREL Calcs'!$C$29:$AG$31,MATCH('LDV Cost Calcs'!$B153,'NREL Calcs'!$B$29:$B$31,0),MATCH('LDV Cost Calcs'!O$151,'NREL Calcs'!$C$28:$AG$28,0))*O147</f>
        <v>42768.507034356458</v>
      </c>
      <c r="P153" s="34">
        <f>INDEX('NREL Calcs'!$C$29:$AG$31,MATCH('LDV Cost Calcs'!$B153,'NREL Calcs'!$B$29:$B$31,0),MATCH('LDV Cost Calcs'!P$151,'NREL Calcs'!$C$28:$AG$28,0))*P147</f>
        <v>42332.115813258963</v>
      </c>
      <c r="Q153" s="34">
        <f>INDEX('NREL Calcs'!$C$29:$AG$31,MATCH('LDV Cost Calcs'!$B153,'NREL Calcs'!$B$29:$B$31,0),MATCH('LDV Cost Calcs'!Q$151,'NREL Calcs'!$C$28:$AG$28,0))*Q147</f>
        <v>41864.140756710221</v>
      </c>
      <c r="R153" s="34">
        <f>INDEX('NREL Calcs'!$C$29:$AG$31,MATCH('LDV Cost Calcs'!$B153,'NREL Calcs'!$B$29:$B$31,0),MATCH('LDV Cost Calcs'!R$151,'NREL Calcs'!$C$28:$AG$28,0))*R147</f>
        <v>41450.036147431747</v>
      </c>
      <c r="S153" s="34">
        <f>INDEX('NREL Calcs'!$C$29:$AG$31,MATCH('LDV Cost Calcs'!$B153,'NREL Calcs'!$B$29:$B$31,0),MATCH('LDV Cost Calcs'!S$151,'NREL Calcs'!$C$28:$AG$28,0))*S147</f>
        <v>41051.496570448107</v>
      </c>
      <c r="T153" s="34">
        <f>INDEX('NREL Calcs'!$C$29:$AG$31,MATCH('LDV Cost Calcs'!$B153,'NREL Calcs'!$B$29:$B$31,0),MATCH('LDV Cost Calcs'!T$151,'NREL Calcs'!$C$28:$AG$28,0))*T147</f>
        <v>40656.178978299096</v>
      </c>
      <c r="U153" s="34">
        <f>INDEX('NREL Calcs'!$C$29:$AG$31,MATCH('LDV Cost Calcs'!$B153,'NREL Calcs'!$B$29:$B$31,0),MATCH('LDV Cost Calcs'!U$151,'NREL Calcs'!$C$28:$AG$28,0))*U147</f>
        <v>40272.02279711375</v>
      </c>
      <c r="V153" s="34">
        <f>INDEX('NREL Calcs'!$C$29:$AG$31,MATCH('LDV Cost Calcs'!$B153,'NREL Calcs'!$B$29:$B$31,0),MATCH('LDV Cost Calcs'!V$151,'NREL Calcs'!$C$28:$AG$28,0))*V147</f>
        <v>39916.310742718561</v>
      </c>
      <c r="W153" s="34">
        <f>INDEX('NREL Calcs'!$C$29:$AG$31,MATCH('LDV Cost Calcs'!$B153,'NREL Calcs'!$B$29:$B$31,0),MATCH('LDV Cost Calcs'!W$151,'NREL Calcs'!$C$28:$AG$28,0))*W147</f>
        <v>39566.155380538941</v>
      </c>
      <c r="X153" s="34">
        <f>INDEX('NREL Calcs'!$C$29:$AG$31,MATCH('LDV Cost Calcs'!$B153,'NREL Calcs'!$B$29:$B$31,0),MATCH('LDV Cost Calcs'!X$151,'NREL Calcs'!$C$28:$AG$28,0))*X147</f>
        <v>39276.758173214599</v>
      </c>
      <c r="Y153" s="34">
        <f>INDEX('NREL Calcs'!$C$29:$AG$31,MATCH('LDV Cost Calcs'!$B153,'NREL Calcs'!$B$29:$B$31,0),MATCH('LDV Cost Calcs'!Y$151,'NREL Calcs'!$C$28:$AG$28,0))*Y147</f>
        <v>38993.075084140262</v>
      </c>
      <c r="Z153" s="34">
        <f>INDEX('NREL Calcs'!$C$29:$AG$31,MATCH('LDV Cost Calcs'!$B153,'NREL Calcs'!$B$29:$B$31,0),MATCH('LDV Cost Calcs'!Z$151,'NREL Calcs'!$C$28:$AG$28,0))*Z147</f>
        <v>38707.023360794548</v>
      </c>
      <c r="AA153" s="34">
        <f>INDEX('NREL Calcs'!$C$29:$AG$31,MATCH('LDV Cost Calcs'!$B153,'NREL Calcs'!$B$29:$B$31,0),MATCH('LDV Cost Calcs'!AA$151,'NREL Calcs'!$C$28:$AG$28,0))*AA147</f>
        <v>38416.634530435425</v>
      </c>
      <c r="AB153" s="34">
        <f>INDEX('NREL Calcs'!$C$29:$AG$31,MATCH('LDV Cost Calcs'!$B153,'NREL Calcs'!$B$29:$B$31,0),MATCH('LDV Cost Calcs'!AB$151,'NREL Calcs'!$C$28:$AG$28,0))*AB147</f>
        <v>38120.48145951597</v>
      </c>
      <c r="AC153" s="34">
        <f>INDEX('NREL Calcs'!$C$29:$AG$31,MATCH('LDV Cost Calcs'!$B153,'NREL Calcs'!$B$29:$B$31,0),MATCH('LDV Cost Calcs'!AC$151,'NREL Calcs'!$C$28:$AG$28,0))*AC147</f>
        <v>37835.721191988036</v>
      </c>
      <c r="AD153" s="34">
        <f>INDEX('NREL Calcs'!$C$29:$AG$31,MATCH('LDV Cost Calcs'!$B153,'NREL Calcs'!$B$29:$B$31,0),MATCH('LDV Cost Calcs'!AD$151,'NREL Calcs'!$C$28:$AG$28,0))*AD147</f>
        <v>37550.630364970923</v>
      </c>
      <c r="AE153" s="34">
        <f>INDEX('NREL Calcs'!$C$29:$AG$31,MATCH('LDV Cost Calcs'!$B153,'NREL Calcs'!$B$29:$B$31,0),MATCH('LDV Cost Calcs'!AE$151,'NREL Calcs'!$C$28:$AG$28,0))*AE147</f>
        <v>37269.208736578592</v>
      </c>
      <c r="AF153" s="34">
        <f>INDEX('NREL Calcs'!$C$29:$AG$31,MATCH('LDV Cost Calcs'!$B153,'NREL Calcs'!$B$29:$B$31,0),MATCH('LDV Cost Calcs'!AF$151,'NREL Calcs'!$C$28:$AG$28,0))*AF147</f>
        <v>36980.328996869255</v>
      </c>
      <c r="AG153" s="34">
        <f>INDEX('NREL Calcs'!$C$29:$AG$31,MATCH('LDV Cost Calcs'!$B153,'NREL Calcs'!$B$29:$B$31,0),MATCH('LDV Cost Calcs'!AG$151,'NREL Calcs'!$C$28:$AG$28,0))*AG147</f>
        <v>36683.241130522299</v>
      </c>
    </row>
    <row r="154" spans="1:35" x14ac:dyDescent="0.25">
      <c r="B154" t="s">
        <v>1416</v>
      </c>
      <c r="C154" s="34">
        <f>INDEX('NREL Calcs'!$C$29:$AG$31,MATCH('LDV Cost Calcs'!$B154,'NREL Calcs'!$B$29:$B$31,0),MATCH('LDV Cost Calcs'!C$151,'NREL Calcs'!$C$28:$AG$28,0))*C148</f>
        <v>35443.546139439881</v>
      </c>
      <c r="D154" s="34">
        <f>INDEX('NREL Calcs'!$C$29:$AG$31,MATCH('LDV Cost Calcs'!$B154,'NREL Calcs'!$B$29:$B$31,0),MATCH('LDV Cost Calcs'!D$151,'NREL Calcs'!$C$28:$AG$28,0))*D148</f>
        <v>35360.226658704581</v>
      </c>
      <c r="E154" s="34">
        <f>INDEX('NREL Calcs'!$C$29:$AG$31,MATCH('LDV Cost Calcs'!$B154,'NREL Calcs'!$B$29:$B$31,0),MATCH('LDV Cost Calcs'!E$151,'NREL Calcs'!$C$28:$AG$28,0))*E148</f>
        <v>35160.970095567725</v>
      </c>
      <c r="F154" s="34">
        <f>INDEX('NREL Calcs'!$C$29:$AG$31,MATCH('LDV Cost Calcs'!$B154,'NREL Calcs'!$B$29:$B$31,0),MATCH('LDV Cost Calcs'!F$151,'NREL Calcs'!$C$28:$AG$28,0))*F148</f>
        <v>35258.109905479396</v>
      </c>
      <c r="G154" s="34">
        <f>INDEX('NREL Calcs'!$C$29:$AG$31,MATCH('LDV Cost Calcs'!$B154,'NREL Calcs'!$B$29:$B$31,0),MATCH('LDV Cost Calcs'!G$151,'NREL Calcs'!$C$28:$AG$28,0))*G148</f>
        <v>35355.449623954009</v>
      </c>
      <c r="H154" s="34">
        <f>INDEX('NREL Calcs'!$C$29:$AG$31,MATCH('LDV Cost Calcs'!$B154,'NREL Calcs'!$B$29:$B$31,0),MATCH('LDV Cost Calcs'!H$151,'NREL Calcs'!$C$28:$AG$28,0))*H148</f>
        <v>35460.547725955621</v>
      </c>
      <c r="I154" s="34">
        <f>INDEX('NREL Calcs'!$C$29:$AG$31,MATCH('LDV Cost Calcs'!$B154,'NREL Calcs'!$B$29:$B$31,0),MATCH('LDV Cost Calcs'!I$151,'NREL Calcs'!$C$28:$AG$28,0))*I148</f>
        <v>35551.20579131179</v>
      </c>
      <c r="J154" s="34">
        <f>INDEX('NREL Calcs'!$C$29:$AG$31,MATCH('LDV Cost Calcs'!$B154,'NREL Calcs'!$B$29:$B$31,0),MATCH('LDV Cost Calcs'!J$151,'NREL Calcs'!$C$28:$AG$28,0))*J148</f>
        <v>35554.318338786885</v>
      </c>
      <c r="K154" s="34">
        <f>INDEX('NREL Calcs'!$C$29:$AG$31,MATCH('LDV Cost Calcs'!$B154,'NREL Calcs'!$B$29:$B$31,0),MATCH('LDV Cost Calcs'!K$151,'NREL Calcs'!$C$28:$AG$28,0))*K148</f>
        <v>35536.489675236815</v>
      </c>
      <c r="L154" s="34">
        <f>INDEX('NREL Calcs'!$C$29:$AG$31,MATCH('LDV Cost Calcs'!$B154,'NREL Calcs'!$B$29:$B$31,0),MATCH('LDV Cost Calcs'!L$151,'NREL Calcs'!$C$28:$AG$28,0))*L148</f>
        <v>35520.644078929421</v>
      </c>
      <c r="M154" s="34">
        <f>INDEX('NREL Calcs'!$C$29:$AG$31,MATCH('LDV Cost Calcs'!$B154,'NREL Calcs'!$B$29:$B$31,0),MATCH('LDV Cost Calcs'!M$151,'NREL Calcs'!$C$28:$AG$28,0))*M148</f>
        <v>35462.402789417509</v>
      </c>
      <c r="N154" s="34">
        <f>INDEX('NREL Calcs'!$C$29:$AG$31,MATCH('LDV Cost Calcs'!$B154,'NREL Calcs'!$B$29:$B$31,0),MATCH('LDV Cost Calcs'!N$151,'NREL Calcs'!$C$28:$AG$28,0))*N148</f>
        <v>35452.156437686608</v>
      </c>
      <c r="O154" s="34">
        <f>INDEX('NREL Calcs'!$C$29:$AG$31,MATCH('LDV Cost Calcs'!$B154,'NREL Calcs'!$B$29:$B$31,0),MATCH('LDV Cost Calcs'!O$151,'NREL Calcs'!$C$28:$AG$28,0))*O148</f>
        <v>35431.010191396104</v>
      </c>
      <c r="P154" s="34">
        <f>INDEX('NREL Calcs'!$C$29:$AG$31,MATCH('LDV Cost Calcs'!$B154,'NREL Calcs'!$B$29:$B$31,0),MATCH('LDV Cost Calcs'!P$151,'NREL Calcs'!$C$28:$AG$28,0))*P148</f>
        <v>35416.023111929855</v>
      </c>
      <c r="Q154" s="34">
        <f>INDEX('NREL Calcs'!$C$29:$AG$31,MATCH('LDV Cost Calcs'!$B154,'NREL Calcs'!$B$29:$B$31,0),MATCH('LDV Cost Calcs'!Q$151,'NREL Calcs'!$C$28:$AG$28,0))*Q148</f>
        <v>35340.805878521307</v>
      </c>
      <c r="R154" s="34">
        <f>INDEX('NREL Calcs'!$C$29:$AG$31,MATCH('LDV Cost Calcs'!$B154,'NREL Calcs'!$B$29:$B$31,0),MATCH('LDV Cost Calcs'!R$151,'NREL Calcs'!$C$28:$AG$28,0))*R148</f>
        <v>35303.583721348135</v>
      </c>
      <c r="S154" s="34">
        <f>INDEX('NREL Calcs'!$C$29:$AG$31,MATCH('LDV Cost Calcs'!$B154,'NREL Calcs'!$B$29:$B$31,0),MATCH('LDV Cost Calcs'!S$151,'NREL Calcs'!$C$28:$AG$28,0))*S148</f>
        <v>35259.184047524141</v>
      </c>
      <c r="T154" s="34">
        <f>INDEX('NREL Calcs'!$C$29:$AG$31,MATCH('LDV Cost Calcs'!$B154,'NREL Calcs'!$B$29:$B$31,0),MATCH('LDV Cost Calcs'!T$151,'NREL Calcs'!$C$28:$AG$28,0))*T148</f>
        <v>35209.798529518819</v>
      </c>
      <c r="U154" s="34">
        <f>INDEX('NREL Calcs'!$C$29:$AG$31,MATCH('LDV Cost Calcs'!$B154,'NREL Calcs'!$B$29:$B$31,0),MATCH('LDV Cost Calcs'!U$151,'NREL Calcs'!$C$28:$AG$28,0))*U148</f>
        <v>35152.544641794288</v>
      </c>
      <c r="V154" s="34">
        <f>INDEX('NREL Calcs'!$C$29:$AG$31,MATCH('LDV Cost Calcs'!$B154,'NREL Calcs'!$B$29:$B$31,0),MATCH('LDV Cost Calcs'!V$151,'NREL Calcs'!$C$28:$AG$28,0))*V148</f>
        <v>35102.71435404833</v>
      </c>
      <c r="W154" s="34">
        <f>INDEX('NREL Calcs'!$C$29:$AG$31,MATCH('LDV Cost Calcs'!$B154,'NREL Calcs'!$B$29:$B$31,0),MATCH('LDV Cost Calcs'!W$151,'NREL Calcs'!$C$28:$AG$28,0))*W148</f>
        <v>35056.315093809841</v>
      </c>
      <c r="X154" s="34">
        <f>INDEX('NREL Calcs'!$C$29:$AG$31,MATCH('LDV Cost Calcs'!$B154,'NREL Calcs'!$B$29:$B$31,0),MATCH('LDV Cost Calcs'!X$151,'NREL Calcs'!$C$28:$AG$28,0))*X148</f>
        <v>35002.779446931898</v>
      </c>
      <c r="Y154" s="34">
        <f>INDEX('NREL Calcs'!$C$29:$AG$31,MATCH('LDV Cost Calcs'!$B154,'NREL Calcs'!$B$29:$B$31,0),MATCH('LDV Cost Calcs'!Y$151,'NREL Calcs'!$C$28:$AG$28,0))*Y148</f>
        <v>34954.454782612971</v>
      </c>
      <c r="Z154" s="34">
        <f>INDEX('NREL Calcs'!$C$29:$AG$31,MATCH('LDV Cost Calcs'!$B154,'NREL Calcs'!$B$29:$B$31,0),MATCH('LDV Cost Calcs'!Z$151,'NREL Calcs'!$C$28:$AG$28,0))*Z148</f>
        <v>34903.217715993742</v>
      </c>
      <c r="AA154" s="34">
        <f>INDEX('NREL Calcs'!$C$29:$AG$31,MATCH('LDV Cost Calcs'!$B154,'NREL Calcs'!$B$29:$B$31,0),MATCH('LDV Cost Calcs'!AA$151,'NREL Calcs'!$C$28:$AG$28,0))*AA148</f>
        <v>34847.527806000588</v>
      </c>
      <c r="AB154" s="34">
        <f>INDEX('NREL Calcs'!$C$29:$AG$31,MATCH('LDV Cost Calcs'!$B154,'NREL Calcs'!$B$29:$B$31,0),MATCH('LDV Cost Calcs'!AB$151,'NREL Calcs'!$C$28:$AG$28,0))*AB148</f>
        <v>34781.757500783431</v>
      </c>
      <c r="AC154" s="34">
        <f>INDEX('NREL Calcs'!$C$29:$AG$31,MATCH('LDV Cost Calcs'!$B154,'NREL Calcs'!$B$29:$B$31,0),MATCH('LDV Cost Calcs'!AC$151,'NREL Calcs'!$C$28:$AG$28,0))*AC148</f>
        <v>34733.004464959042</v>
      </c>
      <c r="AD154" s="34">
        <f>INDEX('NREL Calcs'!$C$29:$AG$31,MATCH('LDV Cost Calcs'!$B154,'NREL Calcs'!$B$29:$B$31,0),MATCH('LDV Cost Calcs'!AD$151,'NREL Calcs'!$C$28:$AG$28,0))*AD148</f>
        <v>34681.426394065616</v>
      </c>
      <c r="AE154" s="34">
        <f>INDEX('NREL Calcs'!$C$29:$AG$31,MATCH('LDV Cost Calcs'!$B154,'NREL Calcs'!$B$29:$B$31,0),MATCH('LDV Cost Calcs'!AE$151,'NREL Calcs'!$C$28:$AG$28,0))*AE148</f>
        <v>34631.950895522496</v>
      </c>
      <c r="AF154" s="34">
        <f>INDEX('NREL Calcs'!$C$29:$AG$31,MATCH('LDV Cost Calcs'!$B154,'NREL Calcs'!$B$29:$B$31,0),MATCH('LDV Cost Calcs'!AF$151,'NREL Calcs'!$C$28:$AG$28,0))*AF148</f>
        <v>34576.622556316885</v>
      </c>
      <c r="AG154" s="34">
        <f>INDEX('NREL Calcs'!$C$29:$AG$31,MATCH('LDV Cost Calcs'!$B154,'NREL Calcs'!$B$29:$B$31,0),MATCH('LDV Cost Calcs'!AG$151,'NREL Calcs'!$C$28:$AG$28,0))*AG148</f>
        <v>34512.987662623018</v>
      </c>
    </row>
    <row r="157" spans="1:35" x14ac:dyDescent="0.25">
      <c r="C157" s="1"/>
      <c r="E157" s="3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254"/>
  <sheetViews>
    <sheetView workbookViewId="0"/>
  </sheetViews>
  <sheetFormatPr defaultColWidth="8.85546875" defaultRowHeight="15" x14ac:dyDescent="0.25"/>
  <cols>
    <col min="1" max="1" width="26" bestFit="1" customWidth="1"/>
  </cols>
  <sheetData>
    <row r="1" spans="1:33" s="2" customFormat="1" x14ac:dyDescent="0.25">
      <c r="A1" s="2" t="s">
        <v>207</v>
      </c>
    </row>
    <row r="2" spans="1:33" x14ac:dyDescent="0.25">
      <c r="B2">
        <v>2019</v>
      </c>
      <c r="C2">
        <v>2020</v>
      </c>
      <c r="D2">
        <v>2021</v>
      </c>
      <c r="E2">
        <v>2022</v>
      </c>
      <c r="F2">
        <v>2023</v>
      </c>
      <c r="G2">
        <v>2024</v>
      </c>
      <c r="H2">
        <v>2025</v>
      </c>
      <c r="I2">
        <v>2026</v>
      </c>
      <c r="J2">
        <v>2027</v>
      </c>
      <c r="K2">
        <v>2028</v>
      </c>
      <c r="L2">
        <v>2029</v>
      </c>
      <c r="M2">
        <v>2030</v>
      </c>
      <c r="N2">
        <v>2031</v>
      </c>
      <c r="O2">
        <v>2032</v>
      </c>
      <c r="P2">
        <v>2033</v>
      </c>
      <c r="Q2">
        <v>2034</v>
      </c>
      <c r="R2">
        <v>2035</v>
      </c>
      <c r="S2">
        <v>2036</v>
      </c>
      <c r="T2">
        <v>2037</v>
      </c>
      <c r="U2">
        <v>2038</v>
      </c>
      <c r="V2">
        <v>2039</v>
      </c>
      <c r="W2">
        <v>2040</v>
      </c>
      <c r="X2">
        <v>2041</v>
      </c>
      <c r="Y2">
        <v>2042</v>
      </c>
      <c r="Z2">
        <v>2043</v>
      </c>
      <c r="AA2">
        <v>2044</v>
      </c>
      <c r="AB2">
        <v>2045</v>
      </c>
      <c r="AC2">
        <v>2046</v>
      </c>
      <c r="AD2">
        <v>2047</v>
      </c>
      <c r="AE2">
        <v>2048</v>
      </c>
      <c r="AF2">
        <v>2049</v>
      </c>
      <c r="AG2">
        <v>2050</v>
      </c>
    </row>
    <row r="3" spans="1:33" x14ac:dyDescent="0.25">
      <c r="A3" t="str">
        <f>'AEO 39'!A22</f>
        <v>100 Mile Electric Vehicle</v>
      </c>
      <c r="B3">
        <f>'AEO 39'!E22</f>
        <v>0.2087</v>
      </c>
      <c r="C3">
        <f>'AEO 39'!F22</f>
        <v>0.20768200000000001</v>
      </c>
      <c r="D3">
        <f>'AEO 39'!G22</f>
        <v>0.20613000000000001</v>
      </c>
      <c r="E3">
        <f>'AEO 39'!H22</f>
        <v>0.203787</v>
      </c>
      <c r="F3">
        <f>'AEO 39'!I22</f>
        <v>0.200711</v>
      </c>
      <c r="G3">
        <f>'AEO 39'!J22</f>
        <v>0.19672600000000001</v>
      </c>
      <c r="H3">
        <f>'AEO 39'!K22</f>
        <v>0.19148899999999999</v>
      </c>
      <c r="I3">
        <f>'AEO 39'!L22</f>
        <v>0.18455099999999999</v>
      </c>
      <c r="J3">
        <f>'AEO 39'!M22</f>
        <v>0.17594799999999999</v>
      </c>
      <c r="K3">
        <f>'AEO 39'!N22</f>
        <v>0.16594400000000001</v>
      </c>
      <c r="L3">
        <f>'AEO 39'!O22</f>
        <v>0.15429899999999999</v>
      </c>
      <c r="M3">
        <f>'AEO 39'!P22</f>
        <v>0.14205899999999999</v>
      </c>
      <c r="N3">
        <f>'AEO 39'!Q22</f>
        <v>0.129521</v>
      </c>
      <c r="O3">
        <f>'AEO 39'!R22</f>
        <v>0.11765399999999999</v>
      </c>
      <c r="P3">
        <f>'AEO 39'!S22</f>
        <v>0.10667500000000001</v>
      </c>
      <c r="Q3">
        <f>'AEO 39'!T22</f>
        <v>9.7340999999999997E-2</v>
      </c>
      <c r="R3">
        <f>'AEO 39'!U22</f>
        <v>8.9383000000000004E-2</v>
      </c>
      <c r="S3">
        <f>'AEO 39'!V22</f>
        <v>8.2893999999999995E-2</v>
      </c>
      <c r="T3">
        <f>'AEO 39'!W22</f>
        <v>7.7835000000000001E-2</v>
      </c>
      <c r="U3">
        <f>'AEO 39'!X22</f>
        <v>7.4071999999999999E-2</v>
      </c>
      <c r="V3">
        <f>'AEO 39'!Y22</f>
        <v>7.1455000000000005E-2</v>
      </c>
      <c r="W3">
        <f>'AEO 39'!Z22</f>
        <v>6.9825999999999999E-2</v>
      </c>
      <c r="X3">
        <f>'AEO 39'!AA22</f>
        <v>6.8859000000000004E-2</v>
      </c>
      <c r="Y3">
        <f>'AEO 39'!AB22</f>
        <v>6.8306000000000006E-2</v>
      </c>
      <c r="Z3">
        <f>'AEO 39'!AC22</f>
        <v>6.7977999999999997E-2</v>
      </c>
      <c r="AA3">
        <f>'AEO 39'!AD22</f>
        <v>6.7784999999999998E-2</v>
      </c>
      <c r="AB3">
        <f>'AEO 39'!AE22</f>
        <v>6.7623000000000003E-2</v>
      </c>
      <c r="AC3">
        <f>'AEO 39'!AF22</f>
        <v>6.7468E-2</v>
      </c>
      <c r="AD3">
        <f>'AEO 39'!AG22</f>
        <v>6.7344000000000001E-2</v>
      </c>
      <c r="AE3">
        <f>'AEO 39'!AH22</f>
        <v>6.7206000000000002E-2</v>
      </c>
      <c r="AF3">
        <f>'AEO 39'!AI22</f>
        <v>6.7040000000000002E-2</v>
      </c>
      <c r="AG3">
        <f>'AEO 39'!AJ22</f>
        <v>-3.6999999999999998E-2</v>
      </c>
    </row>
    <row r="4" spans="1:33" x14ac:dyDescent="0.25">
      <c r="A4" t="str">
        <f>'AEO 39'!A23</f>
        <v>200 Mile Electric Vehicle</v>
      </c>
      <c r="B4">
        <f>'AEO 39'!E23</f>
        <v>0.17965500000000001</v>
      </c>
      <c r="C4">
        <f>'AEO 39'!F23</f>
        <v>0.22212899999999999</v>
      </c>
      <c r="D4">
        <f>'AEO 39'!G23</f>
        <v>0.265959</v>
      </c>
      <c r="E4">
        <f>'AEO 39'!H23</f>
        <v>0.30646400000000001</v>
      </c>
      <c r="F4">
        <f>'AEO 39'!I23</f>
        <v>0.34507900000000002</v>
      </c>
      <c r="G4">
        <f>'AEO 39'!J23</f>
        <v>0.38316800000000001</v>
      </c>
      <c r="H4">
        <f>'AEO 39'!K23</f>
        <v>0.42010599999999998</v>
      </c>
      <c r="I4">
        <f>'AEO 39'!L23</f>
        <v>0.45754400000000001</v>
      </c>
      <c r="J4">
        <f>'AEO 39'!M23</f>
        <v>0.49723899999999999</v>
      </c>
      <c r="K4">
        <f>'AEO 39'!N23</f>
        <v>0.53971599999999997</v>
      </c>
      <c r="L4">
        <f>'AEO 39'!O23</f>
        <v>0.58685100000000001</v>
      </c>
      <c r="M4">
        <f>'AEO 39'!P23</f>
        <v>0.63760399999999995</v>
      </c>
      <c r="N4">
        <f>'AEO 39'!Q23</f>
        <v>0.69262599999999996</v>
      </c>
      <c r="O4">
        <f>'AEO 39'!R23</f>
        <v>0.75208399999999997</v>
      </c>
      <c r="P4">
        <f>'AEO 39'!S23</f>
        <v>0.81565500000000002</v>
      </c>
      <c r="Q4">
        <f>'AEO 39'!T23</f>
        <v>0.88262399999999996</v>
      </c>
      <c r="R4">
        <f>'AEO 39'!U23</f>
        <v>0.952152</v>
      </c>
      <c r="S4">
        <f>'AEO 39'!V23</f>
        <v>1.025126</v>
      </c>
      <c r="T4">
        <f>'AEO 39'!W23</f>
        <v>1.102357</v>
      </c>
      <c r="U4">
        <f>'AEO 39'!X23</f>
        <v>1.183562</v>
      </c>
      <c r="V4">
        <f>'AEO 39'!Y23</f>
        <v>1.268491</v>
      </c>
      <c r="W4">
        <f>'AEO 39'!Z23</f>
        <v>1.356409</v>
      </c>
      <c r="X4">
        <f>'AEO 39'!AA23</f>
        <v>1.4472419999999999</v>
      </c>
      <c r="Y4">
        <f>'AEO 39'!AB23</f>
        <v>1.540664</v>
      </c>
      <c r="Z4">
        <f>'AEO 39'!AC23</f>
        <v>1.637078</v>
      </c>
      <c r="AA4">
        <f>'AEO 39'!AD23</f>
        <v>1.7379260000000001</v>
      </c>
      <c r="AB4">
        <f>'AEO 39'!AE23</f>
        <v>1.839939</v>
      </c>
      <c r="AC4">
        <f>'AEO 39'!AF23</f>
        <v>1.9426680000000001</v>
      </c>
      <c r="AD4">
        <f>'AEO 39'!AG23</f>
        <v>2.0472679999999999</v>
      </c>
      <c r="AE4">
        <f>'AEO 39'!AH23</f>
        <v>2.1525720000000002</v>
      </c>
      <c r="AF4">
        <f>'AEO 39'!AI23</f>
        <v>2.2580339999999999</v>
      </c>
      <c r="AG4">
        <f>'AEO 39'!AJ23</f>
        <v>8.7999999999999995E-2</v>
      </c>
    </row>
    <row r="5" spans="1:33" x14ac:dyDescent="0.25">
      <c r="A5" t="str">
        <f>'AEO 39'!A24</f>
        <v>300 Mile Electric Vehicle</v>
      </c>
      <c r="B5">
        <f>'AEO 39'!E24</f>
        <v>0.39378200000000002</v>
      </c>
      <c r="C5">
        <f>'AEO 39'!F24</f>
        <v>0.450104</v>
      </c>
      <c r="D5">
        <f>'AEO 39'!G24</f>
        <v>0.51450600000000002</v>
      </c>
      <c r="E5">
        <f>'AEO 39'!H24</f>
        <v>0.58398899999999998</v>
      </c>
      <c r="F5">
        <f>'AEO 39'!I24</f>
        <v>0.65822499999999995</v>
      </c>
      <c r="G5">
        <f>'AEO 39'!J24</f>
        <v>0.73449299999999995</v>
      </c>
      <c r="H5">
        <f>'AEO 39'!K24</f>
        <v>0.81456399999999995</v>
      </c>
      <c r="I5">
        <f>'AEO 39'!L24</f>
        <v>0.89784200000000003</v>
      </c>
      <c r="J5">
        <f>'AEO 39'!M24</f>
        <v>0.98907999999999996</v>
      </c>
      <c r="K5">
        <f>'AEO 39'!N24</f>
        <v>1.0886169999999999</v>
      </c>
      <c r="L5">
        <f>'AEO 39'!O24</f>
        <v>1.1990780000000001</v>
      </c>
      <c r="M5">
        <f>'AEO 39'!P24</f>
        <v>1.325061</v>
      </c>
      <c r="N5">
        <f>'AEO 39'!Q24</f>
        <v>1.4654959999999999</v>
      </c>
      <c r="O5">
        <f>'AEO 39'!R24</f>
        <v>1.622568</v>
      </c>
      <c r="P5">
        <f>'AEO 39'!S24</f>
        <v>1.7993159999999999</v>
      </c>
      <c r="Q5">
        <f>'AEO 39'!T24</f>
        <v>1.9981549999999999</v>
      </c>
      <c r="R5">
        <f>'AEO 39'!U24</f>
        <v>2.21509</v>
      </c>
      <c r="S5">
        <f>'AEO 39'!V24</f>
        <v>2.4525389999999998</v>
      </c>
      <c r="T5">
        <f>'AEO 39'!W24</f>
        <v>2.714334</v>
      </c>
      <c r="U5">
        <f>'AEO 39'!X24</f>
        <v>2.9972940000000001</v>
      </c>
      <c r="V5">
        <f>'AEO 39'!Y24</f>
        <v>3.2987549999999999</v>
      </c>
      <c r="W5">
        <f>'AEO 39'!Z24</f>
        <v>3.6131519999999999</v>
      </c>
      <c r="X5">
        <f>'AEO 39'!AA24</f>
        <v>3.9389460000000001</v>
      </c>
      <c r="Y5">
        <f>'AEO 39'!AB24</f>
        <v>4.2739240000000001</v>
      </c>
      <c r="Z5">
        <f>'AEO 39'!AC24</f>
        <v>4.6189939999999998</v>
      </c>
      <c r="AA5">
        <f>'AEO 39'!AD24</f>
        <v>4.9779580000000001</v>
      </c>
      <c r="AB5">
        <f>'AEO 39'!AE24</f>
        <v>5.3442699999999999</v>
      </c>
      <c r="AC5">
        <f>'AEO 39'!AF24</f>
        <v>5.713794</v>
      </c>
      <c r="AD5">
        <f>'AEO 39'!AG24</f>
        <v>6.0918049999999999</v>
      </c>
      <c r="AE5">
        <f>'AEO 39'!AH24</f>
        <v>6.4715499999999997</v>
      </c>
      <c r="AF5">
        <f>'AEO 39'!AI24</f>
        <v>6.8537359999999996</v>
      </c>
      <c r="AG5">
        <f>'AEO 39'!AJ24</f>
        <v>0.1</v>
      </c>
    </row>
    <row r="6" spans="1:33" x14ac:dyDescent="0.25">
      <c r="A6" t="str">
        <f>'AEO 39'!A25</f>
        <v>Plug-in 10 Gasoline Hybrid</v>
      </c>
      <c r="B6">
        <f>'AEO 39'!E25</f>
        <v>0.330181</v>
      </c>
      <c r="C6">
        <f>'AEO 39'!F25</f>
        <v>0.35549599999999998</v>
      </c>
      <c r="D6">
        <f>'AEO 39'!G25</f>
        <v>0.38544800000000001</v>
      </c>
      <c r="E6">
        <f>'AEO 39'!H25</f>
        <v>0.41725200000000001</v>
      </c>
      <c r="F6">
        <f>'AEO 39'!I25</f>
        <v>0.45290900000000001</v>
      </c>
      <c r="G6">
        <f>'AEO 39'!J25</f>
        <v>0.49380499999999999</v>
      </c>
      <c r="H6">
        <f>'AEO 39'!K25</f>
        <v>0.53930599999999995</v>
      </c>
      <c r="I6">
        <f>'AEO 39'!L25</f>
        <v>0.59024399999999999</v>
      </c>
      <c r="J6">
        <f>'AEO 39'!M25</f>
        <v>0.64920999999999995</v>
      </c>
      <c r="K6">
        <f>'AEO 39'!N25</f>
        <v>0.70793300000000003</v>
      </c>
      <c r="L6">
        <f>'AEO 39'!O25</f>
        <v>0.76692199999999999</v>
      </c>
      <c r="M6">
        <f>'AEO 39'!P25</f>
        <v>0.82308499999999996</v>
      </c>
      <c r="N6">
        <f>'AEO 39'!Q25</f>
        <v>0.87771999999999994</v>
      </c>
      <c r="O6">
        <f>'AEO 39'!R25</f>
        <v>0.93003000000000002</v>
      </c>
      <c r="P6">
        <f>'AEO 39'!S25</f>
        <v>0.98112500000000002</v>
      </c>
      <c r="Q6">
        <f>'AEO 39'!T25</f>
        <v>1.029431</v>
      </c>
      <c r="R6">
        <f>'AEO 39'!U25</f>
        <v>1.075437</v>
      </c>
      <c r="S6">
        <f>'AEO 39'!V25</f>
        <v>1.119067</v>
      </c>
      <c r="T6">
        <f>'AEO 39'!W25</f>
        <v>1.15967</v>
      </c>
      <c r="U6">
        <f>'AEO 39'!X25</f>
        <v>1.1958899999999999</v>
      </c>
      <c r="V6">
        <f>'AEO 39'!Y25</f>
        <v>1.2282040000000001</v>
      </c>
      <c r="W6">
        <f>'AEO 39'!Z25</f>
        <v>1.2556480000000001</v>
      </c>
      <c r="X6">
        <f>'AEO 39'!AA25</f>
        <v>1.277728</v>
      </c>
      <c r="Y6">
        <f>'AEO 39'!AB25</f>
        <v>1.294246</v>
      </c>
      <c r="Z6">
        <f>'AEO 39'!AC25</f>
        <v>1.3050440000000001</v>
      </c>
      <c r="AA6">
        <f>'AEO 39'!AD25</f>
        <v>1.3112349999999999</v>
      </c>
      <c r="AB6">
        <f>'AEO 39'!AE25</f>
        <v>1.311623</v>
      </c>
      <c r="AC6">
        <f>'AEO 39'!AF25</f>
        <v>1.3068219999999999</v>
      </c>
      <c r="AD6">
        <f>'AEO 39'!AG25</f>
        <v>1.29775</v>
      </c>
      <c r="AE6">
        <f>'AEO 39'!AH25</f>
        <v>1.2845800000000001</v>
      </c>
      <c r="AF6">
        <f>'AEO 39'!AI25</f>
        <v>1.267598</v>
      </c>
      <c r="AG6">
        <f>'AEO 39'!AJ25</f>
        <v>4.5999999999999999E-2</v>
      </c>
    </row>
    <row r="7" spans="1:33" x14ac:dyDescent="0.25">
      <c r="A7" t="str">
        <f>'AEO 39'!A26</f>
        <v>Plug-in 40 Gasoline Hybrid</v>
      </c>
      <c r="B7">
        <f>'AEO 39'!E26</f>
        <v>0.17662900000000001</v>
      </c>
      <c r="C7">
        <f>'AEO 39'!F26</f>
        <v>0.18027299999999999</v>
      </c>
      <c r="D7">
        <f>'AEO 39'!G26</f>
        <v>0.183</v>
      </c>
      <c r="E7">
        <f>'AEO 39'!H26</f>
        <v>0.18439700000000001</v>
      </c>
      <c r="F7">
        <f>'AEO 39'!I26</f>
        <v>0.18485599999999999</v>
      </c>
      <c r="G7">
        <f>'AEO 39'!J26</f>
        <v>0.18441099999999999</v>
      </c>
      <c r="H7">
        <f>'AEO 39'!K26</f>
        <v>0.18298600000000001</v>
      </c>
      <c r="I7">
        <f>'AEO 39'!L26</f>
        <v>0.180337</v>
      </c>
      <c r="J7">
        <f>'AEO 39'!M26</f>
        <v>0.176455</v>
      </c>
      <c r="K7">
        <f>'AEO 39'!N26</f>
        <v>0.17153099999999999</v>
      </c>
      <c r="L7">
        <f>'AEO 39'!O26</f>
        <v>0.16623299999999999</v>
      </c>
      <c r="M7">
        <f>'AEO 39'!P26</f>
        <v>0.16072900000000001</v>
      </c>
      <c r="N7">
        <f>'AEO 39'!Q26</f>
        <v>0.15484899999999999</v>
      </c>
      <c r="O7">
        <f>'AEO 39'!R26</f>
        <v>0.149003</v>
      </c>
      <c r="P7">
        <f>'AEO 39'!S26</f>
        <v>0.143009</v>
      </c>
      <c r="Q7">
        <f>'AEO 39'!T26</f>
        <v>0.13781099999999999</v>
      </c>
      <c r="R7">
        <f>'AEO 39'!U26</f>
        <v>0.13356899999999999</v>
      </c>
      <c r="S7">
        <f>'AEO 39'!V26</f>
        <v>0.13078400000000001</v>
      </c>
      <c r="T7">
        <f>'AEO 39'!W26</f>
        <v>0.12887999999999999</v>
      </c>
      <c r="U7">
        <f>'AEO 39'!X26</f>
        <v>0.12791</v>
      </c>
      <c r="V7">
        <f>'AEO 39'!Y26</f>
        <v>0.12751899999999999</v>
      </c>
      <c r="W7">
        <f>'AEO 39'!Z26</f>
        <v>0.12773799999999999</v>
      </c>
      <c r="X7">
        <f>'AEO 39'!AA26</f>
        <v>0.12854499999999999</v>
      </c>
      <c r="Y7">
        <f>'AEO 39'!AB26</f>
        <v>0.12965099999999999</v>
      </c>
      <c r="Z7">
        <f>'AEO 39'!AC26</f>
        <v>0.130829</v>
      </c>
      <c r="AA7">
        <f>'AEO 39'!AD26</f>
        <v>0.132134</v>
      </c>
      <c r="AB7">
        <f>'AEO 39'!AE26</f>
        <v>0.13322800000000001</v>
      </c>
      <c r="AC7">
        <f>'AEO 39'!AF26</f>
        <v>0.134071</v>
      </c>
      <c r="AD7">
        <f>'AEO 39'!AG26</f>
        <v>0.134714</v>
      </c>
      <c r="AE7">
        <f>'AEO 39'!AH26</f>
        <v>0.1351</v>
      </c>
      <c r="AF7">
        <f>'AEO 39'!AI26</f>
        <v>0.135216</v>
      </c>
      <c r="AG7">
        <f>'AEO 39'!AJ26</f>
        <v>-8.9999999999999993E-3</v>
      </c>
    </row>
    <row r="9" spans="1:33" s="2" customFormat="1" x14ac:dyDescent="0.25">
      <c r="A9" s="2" t="s">
        <v>208</v>
      </c>
    </row>
    <row r="10" spans="1:33" x14ac:dyDescent="0.25">
      <c r="B10">
        <v>2019</v>
      </c>
      <c r="C10">
        <v>2020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3" x14ac:dyDescent="0.25">
      <c r="A11" t="str">
        <f>'AEO 39'!A45</f>
        <v>200 Mile Electric Vehicle</v>
      </c>
      <c r="B11">
        <f>'AEO 39'!E45</f>
        <v>3.5414000000000001E-2</v>
      </c>
      <c r="C11">
        <f>'AEO 39'!F45</f>
        <v>4.7958000000000001E-2</v>
      </c>
      <c r="D11">
        <f>'AEO 39'!G45</f>
        <v>6.1720999999999998E-2</v>
      </c>
      <c r="E11">
        <f>'AEO 39'!H45</f>
        <v>7.6243000000000005E-2</v>
      </c>
      <c r="F11">
        <f>'AEO 39'!I45</f>
        <v>9.3642000000000003E-2</v>
      </c>
      <c r="G11">
        <f>'AEO 39'!J45</f>
        <v>0.113646</v>
      </c>
      <c r="H11">
        <f>'AEO 39'!K45</f>
        <v>0.13662099999999999</v>
      </c>
      <c r="I11">
        <f>'AEO 39'!L45</f>
        <v>0.16203400000000001</v>
      </c>
      <c r="J11">
        <f>'AEO 39'!M45</f>
        <v>0.191001</v>
      </c>
      <c r="K11">
        <f>'AEO 39'!N45</f>
        <v>0.22387699999999999</v>
      </c>
      <c r="L11">
        <f>'AEO 39'!O45</f>
        <v>0.26006899999999999</v>
      </c>
      <c r="M11">
        <f>'AEO 39'!P45</f>
        <v>0.30036200000000002</v>
      </c>
      <c r="N11">
        <f>'AEO 39'!Q45</f>
        <v>0.34528799999999998</v>
      </c>
      <c r="O11">
        <f>'AEO 39'!R45</f>
        <v>0.39483600000000002</v>
      </c>
      <c r="P11">
        <f>'AEO 39'!S45</f>
        <v>0.44891700000000001</v>
      </c>
      <c r="Q11">
        <f>'AEO 39'!T45</f>
        <v>0.50762399999999996</v>
      </c>
      <c r="R11">
        <f>'AEO 39'!U45</f>
        <v>0.57022099999999998</v>
      </c>
      <c r="S11">
        <f>'AEO 39'!V45</f>
        <v>0.63605</v>
      </c>
      <c r="T11">
        <f>'AEO 39'!W45</f>
        <v>0.70518800000000004</v>
      </c>
      <c r="U11">
        <f>'AEO 39'!X45</f>
        <v>0.77725699999999998</v>
      </c>
      <c r="V11">
        <f>'AEO 39'!Y45</f>
        <v>0.85167199999999998</v>
      </c>
      <c r="W11">
        <f>'AEO 39'!Z45</f>
        <v>0.92790700000000004</v>
      </c>
      <c r="X11">
        <f>'AEO 39'!AA45</f>
        <v>1.0058849999999999</v>
      </c>
      <c r="Y11">
        <f>'AEO 39'!AB45</f>
        <v>1.0850150000000001</v>
      </c>
      <c r="Z11">
        <f>'AEO 39'!AC45</f>
        <v>1.1651640000000001</v>
      </c>
      <c r="AA11">
        <f>'AEO 39'!AD45</f>
        <v>1.247044</v>
      </c>
      <c r="AB11">
        <f>'AEO 39'!AE45</f>
        <v>1.329116</v>
      </c>
      <c r="AC11">
        <f>'AEO 39'!AF45</f>
        <v>1.4110469999999999</v>
      </c>
      <c r="AD11">
        <f>'AEO 39'!AG45</f>
        <v>1.4940819999999999</v>
      </c>
      <c r="AE11">
        <f>'AEO 39'!AH45</f>
        <v>1.576498</v>
      </c>
      <c r="AF11">
        <f>'AEO 39'!AI45</f>
        <v>1.657945</v>
      </c>
      <c r="AG11">
        <f>'AEO 39'!AJ45</f>
        <v>0.13700000000000001</v>
      </c>
    </row>
    <row r="12" spans="1:33" x14ac:dyDescent="0.25">
      <c r="A12" t="str">
        <f>'AEO 39'!A46</f>
        <v>300 Mile Electric Vehicle</v>
      </c>
      <c r="B12">
        <f>'AEO 39'!E46</f>
        <v>6.0679999999999998E-2</v>
      </c>
      <c r="C12">
        <f>'AEO 39'!F46</f>
        <v>9.1847999999999999E-2</v>
      </c>
      <c r="D12">
        <f>'AEO 39'!G46</f>
        <v>0.128022</v>
      </c>
      <c r="E12">
        <f>'AEO 39'!H46</f>
        <v>0.169351</v>
      </c>
      <c r="F12">
        <f>'AEO 39'!I46</f>
        <v>0.21685399999999999</v>
      </c>
      <c r="G12">
        <f>'AEO 39'!J46</f>
        <v>0.26850800000000002</v>
      </c>
      <c r="H12">
        <f>'AEO 39'!K46</f>
        <v>0.32242500000000002</v>
      </c>
      <c r="I12">
        <f>'AEO 39'!L46</f>
        <v>0.38031500000000001</v>
      </c>
      <c r="J12">
        <f>'AEO 39'!M46</f>
        <v>0.44548300000000002</v>
      </c>
      <c r="K12">
        <f>'AEO 39'!N46</f>
        <v>0.51895100000000005</v>
      </c>
      <c r="L12">
        <f>'AEO 39'!O46</f>
        <v>0.60328999999999999</v>
      </c>
      <c r="M12">
        <f>'AEO 39'!P46</f>
        <v>0.69862500000000005</v>
      </c>
      <c r="N12">
        <f>'AEO 39'!Q46</f>
        <v>0.80738699999999997</v>
      </c>
      <c r="O12">
        <f>'AEO 39'!R46</f>
        <v>0.92993300000000001</v>
      </c>
      <c r="P12">
        <f>'AEO 39'!S46</f>
        <v>1.0675749999999999</v>
      </c>
      <c r="Q12">
        <f>'AEO 39'!T46</f>
        <v>1.220337</v>
      </c>
      <c r="R12">
        <f>'AEO 39'!U46</f>
        <v>1.387586</v>
      </c>
      <c r="S12">
        <f>'AEO 39'!V46</f>
        <v>1.5692360000000001</v>
      </c>
      <c r="T12">
        <f>'AEO 39'!W46</f>
        <v>1.766562</v>
      </c>
      <c r="U12">
        <f>'AEO 39'!X46</f>
        <v>1.9782200000000001</v>
      </c>
      <c r="V12">
        <f>'AEO 39'!Y46</f>
        <v>2.203554</v>
      </c>
      <c r="W12">
        <f>'AEO 39'!Z46</f>
        <v>2.4356680000000002</v>
      </c>
      <c r="X12">
        <f>'AEO 39'!AA46</f>
        <v>2.673063</v>
      </c>
      <c r="Y12">
        <f>'AEO 39'!AB46</f>
        <v>2.9148179999999999</v>
      </c>
      <c r="Z12">
        <f>'AEO 39'!AC46</f>
        <v>3.161079</v>
      </c>
      <c r="AA12">
        <f>'AEO 39'!AD46</f>
        <v>3.4151549999999999</v>
      </c>
      <c r="AB12">
        <f>'AEO 39'!AE46</f>
        <v>3.6720060000000001</v>
      </c>
      <c r="AC12">
        <f>'AEO 39'!AF46</f>
        <v>3.9309029999999998</v>
      </c>
      <c r="AD12">
        <f>'AEO 39'!AG46</f>
        <v>4.1954529999999997</v>
      </c>
      <c r="AE12">
        <f>'AEO 39'!AH46</f>
        <v>4.4627460000000001</v>
      </c>
      <c r="AF12">
        <f>'AEO 39'!AI46</f>
        <v>4.7318870000000004</v>
      </c>
      <c r="AG12">
        <f>'AEO 39'!AJ46</f>
        <v>0.156</v>
      </c>
    </row>
    <row r="13" spans="1:33" x14ac:dyDescent="0.25">
      <c r="A13" t="str">
        <f>'AEO 39'!A47</f>
        <v>Plug-in 10 Gasoline Hybrid</v>
      </c>
      <c r="B13">
        <f>'AEO 39'!E47</f>
        <v>5.6167000000000002E-2</v>
      </c>
      <c r="C13">
        <f>'AEO 39'!F47</f>
        <v>6.0158999999999997E-2</v>
      </c>
      <c r="D13">
        <f>'AEO 39'!G47</f>
        <v>6.4102000000000006E-2</v>
      </c>
      <c r="E13">
        <f>'AEO 39'!H47</f>
        <v>6.7984000000000003E-2</v>
      </c>
      <c r="F13">
        <f>'AEO 39'!I47</f>
        <v>7.1941000000000005E-2</v>
      </c>
      <c r="G13">
        <f>'AEO 39'!J47</f>
        <v>7.5711000000000001E-2</v>
      </c>
      <c r="H13">
        <f>'AEO 39'!K47</f>
        <v>7.911E-2</v>
      </c>
      <c r="I13">
        <f>'AEO 39'!L47</f>
        <v>8.2494999999999999E-2</v>
      </c>
      <c r="J13">
        <f>'AEO 39'!M47</f>
        <v>8.5986000000000007E-2</v>
      </c>
      <c r="K13">
        <f>'AEO 39'!N47</f>
        <v>8.9661000000000005E-2</v>
      </c>
      <c r="L13">
        <f>'AEO 39'!O47</f>
        <v>9.3537999999999996E-2</v>
      </c>
      <c r="M13">
        <f>'AEO 39'!P47</f>
        <v>9.7793000000000005E-2</v>
      </c>
      <c r="N13">
        <f>'AEO 39'!Q47</f>
        <v>0.10262499999999999</v>
      </c>
      <c r="O13">
        <f>'AEO 39'!R47</f>
        <v>0.108345</v>
      </c>
      <c r="P13">
        <f>'AEO 39'!S47</f>
        <v>0.11507299999999999</v>
      </c>
      <c r="Q13">
        <f>'AEO 39'!T47</f>
        <v>0.122521</v>
      </c>
      <c r="R13">
        <f>'AEO 39'!U47</f>
        <v>0.13054499999999999</v>
      </c>
      <c r="S13">
        <f>'AEO 39'!V47</f>
        <v>0.13921700000000001</v>
      </c>
      <c r="T13">
        <f>'AEO 39'!W47</f>
        <v>0.14882600000000001</v>
      </c>
      <c r="U13">
        <f>'AEO 39'!X47</f>
        <v>0.159552</v>
      </c>
      <c r="V13">
        <f>'AEO 39'!Y47</f>
        <v>0.171571</v>
      </c>
      <c r="W13">
        <f>'AEO 39'!Z47</f>
        <v>0.18510499999999999</v>
      </c>
      <c r="X13">
        <f>'AEO 39'!AA47</f>
        <v>0.20014100000000001</v>
      </c>
      <c r="Y13">
        <f>'AEO 39'!AB47</f>
        <v>0.21707499999999999</v>
      </c>
      <c r="Z13">
        <f>'AEO 39'!AC47</f>
        <v>0.23607700000000001</v>
      </c>
      <c r="AA13">
        <f>'AEO 39'!AD47</f>
        <v>0.25775100000000001</v>
      </c>
      <c r="AB13">
        <f>'AEO 39'!AE47</f>
        <v>0.28225600000000001</v>
      </c>
      <c r="AC13">
        <f>'AEO 39'!AF47</f>
        <v>0.31008000000000002</v>
      </c>
      <c r="AD13">
        <f>'AEO 39'!AG47</f>
        <v>0.34221099999999999</v>
      </c>
      <c r="AE13">
        <f>'AEO 39'!AH47</f>
        <v>0.37889800000000001</v>
      </c>
      <c r="AF13">
        <f>'AEO 39'!AI47</f>
        <v>0.42074800000000001</v>
      </c>
      <c r="AG13">
        <f>'AEO 39'!AJ47</f>
        <v>6.9000000000000006E-2</v>
      </c>
    </row>
    <row r="14" spans="1:33" x14ac:dyDescent="0.25">
      <c r="A14" t="str">
        <f>'AEO 39'!A48</f>
        <v>Plug-in 40 Gasoline Hybrid</v>
      </c>
      <c r="B14">
        <f>'AEO 39'!E48</f>
        <v>4.5997999999999997E-2</v>
      </c>
      <c r="C14">
        <f>'AEO 39'!F48</f>
        <v>7.0582000000000006E-2</v>
      </c>
      <c r="D14">
        <f>'AEO 39'!G48</f>
        <v>9.5418000000000003E-2</v>
      </c>
      <c r="E14">
        <f>'AEO 39'!H48</f>
        <v>0.118328</v>
      </c>
      <c r="F14">
        <f>'AEO 39'!I48</f>
        <v>0.13960500000000001</v>
      </c>
      <c r="G14">
        <f>'AEO 39'!J48</f>
        <v>0.178533</v>
      </c>
      <c r="H14">
        <f>'AEO 39'!K48</f>
        <v>0.29515000000000002</v>
      </c>
      <c r="I14">
        <f>'AEO 39'!L48</f>
        <v>0.43011199999999999</v>
      </c>
      <c r="J14">
        <f>'AEO 39'!M48</f>
        <v>0.56632099999999996</v>
      </c>
      <c r="K14">
        <f>'AEO 39'!N48</f>
        <v>0.70117099999999999</v>
      </c>
      <c r="L14">
        <f>'AEO 39'!O48</f>
        <v>0.83484499999999995</v>
      </c>
      <c r="M14">
        <f>'AEO 39'!P48</f>
        <v>0.96871499999999999</v>
      </c>
      <c r="N14">
        <f>'AEO 39'!Q48</f>
        <v>1.103917</v>
      </c>
      <c r="O14">
        <f>'AEO 39'!R48</f>
        <v>1.239001</v>
      </c>
      <c r="P14">
        <f>'AEO 39'!S48</f>
        <v>1.3733390000000001</v>
      </c>
      <c r="Q14">
        <f>'AEO 39'!T48</f>
        <v>1.506232</v>
      </c>
      <c r="R14">
        <f>'AEO 39'!U48</f>
        <v>1.6347259999999999</v>
      </c>
      <c r="S14">
        <f>'AEO 39'!V48</f>
        <v>1.757091</v>
      </c>
      <c r="T14">
        <f>'AEO 39'!W48</f>
        <v>1.873427</v>
      </c>
      <c r="U14">
        <f>'AEO 39'!X48</f>
        <v>1.9823440000000001</v>
      </c>
      <c r="V14">
        <f>'AEO 39'!Y48</f>
        <v>2.0823420000000001</v>
      </c>
      <c r="W14">
        <f>'AEO 39'!Z48</f>
        <v>2.1729539999999998</v>
      </c>
      <c r="X14">
        <f>'AEO 39'!AA48</f>
        <v>2.256005</v>
      </c>
      <c r="Y14">
        <f>'AEO 39'!AB48</f>
        <v>2.331604</v>
      </c>
      <c r="Z14">
        <f>'AEO 39'!AC48</f>
        <v>2.4000240000000002</v>
      </c>
      <c r="AA14">
        <f>'AEO 39'!AD48</f>
        <v>2.4625720000000002</v>
      </c>
      <c r="AB14">
        <f>'AEO 39'!AE48</f>
        <v>2.5171670000000002</v>
      </c>
      <c r="AC14">
        <f>'AEO 39'!AF48</f>
        <v>2.563599</v>
      </c>
      <c r="AD14">
        <f>'AEO 39'!AG48</f>
        <v>2.603974</v>
      </c>
      <c r="AE14">
        <f>'AEO 39'!AH48</f>
        <v>2.637731</v>
      </c>
      <c r="AF14">
        <f>'AEO 39'!AI48</f>
        <v>2.6648619999999998</v>
      </c>
      <c r="AG14">
        <f>'AEO 39'!AJ48</f>
        <v>0.14499999999999999</v>
      </c>
    </row>
    <row r="15" spans="1:33" x14ac:dyDescent="0.25">
      <c r="A15" t="str">
        <f>'AEO 39'!A49</f>
        <v>Electric-Diesel Hybrid</v>
      </c>
      <c r="B15">
        <f>'AEO 39'!E49</f>
        <v>0</v>
      </c>
      <c r="C15">
        <f>'AEO 39'!F49</f>
        <v>0</v>
      </c>
      <c r="D15">
        <f>'AEO 39'!G49</f>
        <v>0</v>
      </c>
      <c r="E15">
        <f>'AEO 39'!H49</f>
        <v>0</v>
      </c>
      <c r="F15">
        <f>'AEO 39'!I49</f>
        <v>0</v>
      </c>
      <c r="G15">
        <f>'AEO 39'!J49</f>
        <v>0</v>
      </c>
      <c r="H15">
        <f>'AEO 39'!K49</f>
        <v>0</v>
      </c>
      <c r="I15">
        <f>'AEO 39'!L49</f>
        <v>0</v>
      </c>
      <c r="J15">
        <f>'AEO 39'!M49</f>
        <v>0</v>
      </c>
      <c r="K15">
        <f>'AEO 39'!N49</f>
        <v>0</v>
      </c>
      <c r="L15">
        <f>'AEO 39'!O49</f>
        <v>0</v>
      </c>
      <c r="M15">
        <f>'AEO 39'!P49</f>
        <v>0</v>
      </c>
      <c r="N15">
        <f>'AEO 39'!Q49</f>
        <v>0</v>
      </c>
      <c r="O15">
        <f>'AEO 39'!R49</f>
        <v>0</v>
      </c>
      <c r="P15">
        <f>'AEO 39'!S49</f>
        <v>0</v>
      </c>
      <c r="Q15">
        <f>'AEO 39'!T49</f>
        <v>0</v>
      </c>
      <c r="R15">
        <f>'AEO 39'!U49</f>
        <v>0</v>
      </c>
      <c r="S15">
        <f>'AEO 39'!V49</f>
        <v>0</v>
      </c>
      <c r="T15">
        <f>'AEO 39'!W49</f>
        <v>0</v>
      </c>
      <c r="U15">
        <f>'AEO 39'!X49</f>
        <v>0</v>
      </c>
      <c r="V15">
        <f>'AEO 39'!Y49</f>
        <v>0</v>
      </c>
      <c r="W15">
        <f>'AEO 39'!Z49</f>
        <v>0</v>
      </c>
      <c r="X15">
        <f>'AEO 39'!AA49</f>
        <v>0</v>
      </c>
      <c r="Y15">
        <f>'AEO 39'!AB49</f>
        <v>0</v>
      </c>
      <c r="Z15">
        <f>'AEO 39'!AC49</f>
        <v>0</v>
      </c>
      <c r="AA15">
        <f>'AEO 39'!AD49</f>
        <v>0</v>
      </c>
      <c r="AB15">
        <f>'AEO 39'!AE49</f>
        <v>0</v>
      </c>
      <c r="AC15">
        <f>'AEO 39'!AF49</f>
        <v>0</v>
      </c>
      <c r="AD15">
        <f>'AEO 39'!AG49</f>
        <v>0</v>
      </c>
      <c r="AE15">
        <f>'AEO 39'!AH49</f>
        <v>0</v>
      </c>
      <c r="AF15">
        <f>'AEO 39'!AI49</f>
        <v>0</v>
      </c>
      <c r="AG15" t="str">
        <f>'AEO 39'!AJ49</f>
        <v>- -</v>
      </c>
    </row>
    <row r="17" spans="1:33" s="2" customFormat="1" x14ac:dyDescent="0.25">
      <c r="A17" s="2" t="s">
        <v>209</v>
      </c>
    </row>
    <row r="18" spans="1:33" x14ac:dyDescent="0.25">
      <c r="A18" t="s">
        <v>210</v>
      </c>
      <c r="B18">
        <f>B2</f>
        <v>2019</v>
      </c>
      <c r="C18">
        <f t="shared" ref="C18:AG18" si="0">C2</f>
        <v>2020</v>
      </c>
      <c r="D18">
        <f t="shared" si="0"/>
        <v>2021</v>
      </c>
      <c r="E18">
        <f t="shared" si="0"/>
        <v>2022</v>
      </c>
      <c r="F18">
        <f t="shared" si="0"/>
        <v>2023</v>
      </c>
      <c r="G18">
        <f t="shared" si="0"/>
        <v>2024</v>
      </c>
      <c r="H18">
        <f t="shared" si="0"/>
        <v>2025</v>
      </c>
      <c r="I18">
        <f t="shared" si="0"/>
        <v>2026</v>
      </c>
      <c r="J18">
        <f t="shared" si="0"/>
        <v>2027</v>
      </c>
      <c r="K18">
        <f t="shared" si="0"/>
        <v>2028</v>
      </c>
      <c r="L18">
        <f t="shared" si="0"/>
        <v>2029</v>
      </c>
      <c r="M18">
        <f t="shared" si="0"/>
        <v>2030</v>
      </c>
      <c r="N18">
        <f t="shared" si="0"/>
        <v>2031</v>
      </c>
      <c r="O18">
        <f t="shared" si="0"/>
        <v>2032</v>
      </c>
      <c r="P18">
        <f t="shared" si="0"/>
        <v>2033</v>
      </c>
      <c r="Q18">
        <f t="shared" si="0"/>
        <v>2034</v>
      </c>
      <c r="R18">
        <f t="shared" si="0"/>
        <v>2035</v>
      </c>
      <c r="S18">
        <f t="shared" si="0"/>
        <v>2036</v>
      </c>
      <c r="T18">
        <f t="shared" si="0"/>
        <v>2037</v>
      </c>
      <c r="U18">
        <f t="shared" si="0"/>
        <v>2038</v>
      </c>
      <c r="V18">
        <f t="shared" si="0"/>
        <v>2039</v>
      </c>
      <c r="W18">
        <f t="shared" si="0"/>
        <v>2040</v>
      </c>
      <c r="X18">
        <f t="shared" si="0"/>
        <v>2041</v>
      </c>
      <c r="Y18">
        <f t="shared" si="0"/>
        <v>2042</v>
      </c>
      <c r="Z18">
        <f t="shared" si="0"/>
        <v>2043</v>
      </c>
      <c r="AA18">
        <f t="shared" si="0"/>
        <v>2044</v>
      </c>
      <c r="AB18">
        <f t="shared" si="0"/>
        <v>2045</v>
      </c>
      <c r="AC18">
        <f t="shared" si="0"/>
        <v>2046</v>
      </c>
      <c r="AD18">
        <f t="shared" si="0"/>
        <v>2047</v>
      </c>
      <c r="AE18">
        <f t="shared" si="0"/>
        <v>2048</v>
      </c>
      <c r="AF18">
        <f t="shared" si="0"/>
        <v>2049</v>
      </c>
      <c r="AG18">
        <f t="shared" si="0"/>
        <v>2050</v>
      </c>
    </row>
    <row r="19" spans="1:33" x14ac:dyDescent="0.25">
      <c r="A19" t="str">
        <f>A3</f>
        <v>100 Mile Electric Vehicle</v>
      </c>
      <c r="B19">
        <f>(SUM(B3,B11)/SUM(B$3:B$5,B$11:B$13))</f>
        <v>0.26125269959910014</v>
      </c>
      <c r="C19">
        <f t="shared" ref="C19:AG21" si="1">(SUM(C3,C11)/SUM(C$3:C$5,C$11:C$13))</f>
        <v>0.23673000703781902</v>
      </c>
      <c r="D19">
        <f t="shared" si="1"/>
        <v>0.21593224984682852</v>
      </c>
      <c r="E19">
        <f t="shared" si="1"/>
        <v>0.19891065464427926</v>
      </c>
      <c r="F19">
        <f t="shared" si="1"/>
        <v>0.18554169933915426</v>
      </c>
      <c r="G19">
        <f t="shared" si="1"/>
        <v>0.17512859345059281</v>
      </c>
      <c r="H19">
        <f t="shared" si="1"/>
        <v>0.16703532783693043</v>
      </c>
      <c r="I19">
        <f t="shared" si="1"/>
        <v>0.16010164538583807</v>
      </c>
      <c r="J19">
        <f t="shared" si="1"/>
        <v>0.15387399113612948</v>
      </c>
      <c r="K19">
        <f t="shared" si="1"/>
        <v>0.1484033979425651</v>
      </c>
      <c r="L19">
        <f t="shared" si="1"/>
        <v>0.14302731155887302</v>
      </c>
      <c r="M19">
        <f t="shared" si="1"/>
        <v>0.13819161244215222</v>
      </c>
      <c r="N19">
        <f t="shared" si="1"/>
        <v>0.13401542164240293</v>
      </c>
      <c r="O19">
        <f t="shared" si="1"/>
        <v>0.13055673023523595</v>
      </c>
      <c r="P19">
        <f t="shared" si="1"/>
        <v>0.12762808878319937</v>
      </c>
      <c r="Q19">
        <f t="shared" si="1"/>
        <v>0.12528781622506888</v>
      </c>
      <c r="R19">
        <f t="shared" si="1"/>
        <v>0.12340633084108686</v>
      </c>
      <c r="S19">
        <f t="shared" si="1"/>
        <v>0.12175045748884601</v>
      </c>
      <c r="T19">
        <f t="shared" si="1"/>
        <v>0.12018583899377172</v>
      </c>
      <c r="U19">
        <f t="shared" si="1"/>
        <v>0.11873557958576322</v>
      </c>
      <c r="V19">
        <f t="shared" si="1"/>
        <v>0.11736408807172793</v>
      </c>
      <c r="W19">
        <f t="shared" si="1"/>
        <v>0.11617666699619367</v>
      </c>
      <c r="X19">
        <f t="shared" si="1"/>
        <v>0.11514124071044174</v>
      </c>
      <c r="Y19">
        <f t="shared" si="1"/>
        <v>0.11419243664380747</v>
      </c>
      <c r="Z19">
        <f t="shared" si="1"/>
        <v>0.11327393796095486</v>
      </c>
      <c r="AA19">
        <f t="shared" si="1"/>
        <v>0.11234379724767184</v>
      </c>
      <c r="AB19">
        <f t="shared" si="1"/>
        <v>0.11142525733513839</v>
      </c>
      <c r="AC19">
        <f t="shared" si="1"/>
        <v>0.11053524382548992</v>
      </c>
      <c r="AD19">
        <f t="shared" si="1"/>
        <v>0.10966484932080071</v>
      </c>
      <c r="AE19">
        <f t="shared" si="1"/>
        <v>0.10878634392867521</v>
      </c>
      <c r="AF19">
        <f t="shared" si="1"/>
        <v>0.10788310248233361</v>
      </c>
      <c r="AG19">
        <f t="shared" si="1"/>
        <v>0.19493177387914226</v>
      </c>
    </row>
    <row r="20" spans="1:33" x14ac:dyDescent="0.25">
      <c r="A20" t="str">
        <f>A4</f>
        <v>200 Mile Electric Vehicle</v>
      </c>
      <c r="B20">
        <f t="shared" ref="B20:Q21" si="2">(SUM(B4,B12)/SUM(B$3:B$5,B$11:B$13))</f>
        <v>0.25720838443575439</v>
      </c>
      <c r="C20">
        <f t="shared" si="2"/>
        <v>0.29075175019446609</v>
      </c>
      <c r="D20">
        <f t="shared" si="2"/>
        <v>0.31761391119280252</v>
      </c>
      <c r="E20">
        <f t="shared" si="2"/>
        <v>0.33798047759014299</v>
      </c>
      <c r="F20">
        <f t="shared" si="2"/>
        <v>0.35420737595590662</v>
      </c>
      <c r="G20">
        <f t="shared" si="2"/>
        <v>0.36771068674206608</v>
      </c>
      <c r="H20">
        <f t="shared" si="2"/>
        <v>0.37801014603055011</v>
      </c>
      <c r="I20">
        <f t="shared" si="2"/>
        <v>0.38704099860447772</v>
      </c>
      <c r="J20">
        <f t="shared" si="2"/>
        <v>0.39531487119963338</v>
      </c>
      <c r="K20">
        <f t="shared" si="2"/>
        <v>0.4030305706713122</v>
      </c>
      <c r="L20">
        <f t="shared" si="2"/>
        <v>0.41080070759804982</v>
      </c>
      <c r="M20">
        <f t="shared" si="2"/>
        <v>0.41737539606385005</v>
      </c>
      <c r="N20">
        <f t="shared" si="2"/>
        <v>0.42338050598048005</v>
      </c>
      <c r="O20">
        <f t="shared" si="2"/>
        <v>0.42849351152233389</v>
      </c>
      <c r="P20">
        <f t="shared" si="2"/>
        <v>0.43260710312456724</v>
      </c>
      <c r="Q20">
        <f t="shared" si="2"/>
        <v>0.43552171001047518</v>
      </c>
      <c r="R20">
        <f t="shared" si="1"/>
        <v>0.43774519516173782</v>
      </c>
      <c r="S20">
        <f t="shared" si="1"/>
        <v>0.43934542939599963</v>
      </c>
      <c r="T20">
        <f t="shared" si="1"/>
        <v>0.44034905362955185</v>
      </c>
      <c r="U20">
        <f t="shared" si="1"/>
        <v>0.44097642426586386</v>
      </c>
      <c r="V20">
        <f t="shared" si="1"/>
        <v>0.44142723067248885</v>
      </c>
      <c r="W20">
        <f t="shared" si="1"/>
        <v>0.44155186493072301</v>
      </c>
      <c r="X20">
        <f t="shared" si="1"/>
        <v>0.44142328759726662</v>
      </c>
      <c r="Y20">
        <f t="shared" si="1"/>
        <v>0.44114547988168479</v>
      </c>
      <c r="Z20">
        <f t="shared" si="1"/>
        <v>0.4407490283721755</v>
      </c>
      <c r="AA20">
        <f t="shared" si="1"/>
        <v>0.44029808215732241</v>
      </c>
      <c r="AB20">
        <f t="shared" si="1"/>
        <v>0.4397170051399219</v>
      </c>
      <c r="AC20">
        <f t="shared" si="1"/>
        <v>0.43911397761356946</v>
      </c>
      <c r="AD20">
        <f t="shared" si="1"/>
        <v>0.43844988991908568</v>
      </c>
      <c r="AE20">
        <f t="shared" si="1"/>
        <v>0.43782594624430909</v>
      </c>
      <c r="AF20">
        <f t="shared" si="1"/>
        <v>0.43715995419462539</v>
      </c>
      <c r="AG20">
        <f t="shared" si="1"/>
        <v>0.47563352826510708</v>
      </c>
    </row>
    <row r="21" spans="1:33" x14ac:dyDescent="0.25">
      <c r="A21" t="str">
        <f>A5</f>
        <v>300 Mile Electric Vehicle</v>
      </c>
      <c r="B21">
        <f t="shared" si="2"/>
        <v>0.48153891596514548</v>
      </c>
      <c r="C21">
        <f t="shared" si="1"/>
        <v>0.47251824276771498</v>
      </c>
      <c r="D21">
        <f t="shared" si="1"/>
        <v>0.46645383896036885</v>
      </c>
      <c r="E21">
        <f t="shared" si="1"/>
        <v>0.46310886776557758</v>
      </c>
      <c r="F21">
        <f t="shared" si="1"/>
        <v>0.460250924704939</v>
      </c>
      <c r="G21">
        <f t="shared" si="1"/>
        <v>0.45716071980734113</v>
      </c>
      <c r="H21">
        <f t="shared" si="1"/>
        <v>0.45495452613251947</v>
      </c>
      <c r="I21">
        <f t="shared" si="1"/>
        <v>0.45285735600968402</v>
      </c>
      <c r="J21">
        <f t="shared" si="1"/>
        <v>0.45081113766423725</v>
      </c>
      <c r="K21">
        <f t="shared" si="1"/>
        <v>0.44856603138612272</v>
      </c>
      <c r="L21">
        <f t="shared" si="1"/>
        <v>0.44617198084307719</v>
      </c>
      <c r="M21">
        <f t="shared" si="1"/>
        <v>0.4444329914939979</v>
      </c>
      <c r="N21">
        <f t="shared" si="1"/>
        <v>0.44260407237711691</v>
      </c>
      <c r="O21">
        <f t="shared" si="1"/>
        <v>0.44094975824243005</v>
      </c>
      <c r="P21">
        <f t="shared" si="1"/>
        <v>0.43976480809223362</v>
      </c>
      <c r="Q21">
        <f t="shared" si="1"/>
        <v>0.43919047376445614</v>
      </c>
      <c r="R21">
        <f t="shared" si="1"/>
        <v>0.4388484739971753</v>
      </c>
      <c r="S21">
        <f t="shared" si="1"/>
        <v>0.43890411311515437</v>
      </c>
      <c r="T21">
        <f t="shared" si="1"/>
        <v>0.43946510737667666</v>
      </c>
      <c r="U21">
        <f t="shared" si="1"/>
        <v>0.44028799614837311</v>
      </c>
      <c r="V21">
        <f t="shared" si="1"/>
        <v>0.44120868125578316</v>
      </c>
      <c r="W21">
        <f t="shared" si="1"/>
        <v>0.44227146807308326</v>
      </c>
      <c r="X21">
        <f t="shared" si="1"/>
        <v>0.44343547169229158</v>
      </c>
      <c r="Y21">
        <f t="shared" si="1"/>
        <v>0.44466208347450775</v>
      </c>
      <c r="Z21">
        <f t="shared" si="1"/>
        <v>0.44597703366686969</v>
      </c>
      <c r="AA21">
        <f t="shared" si="1"/>
        <v>0.44735812059500563</v>
      </c>
      <c r="AB21">
        <f t="shared" si="1"/>
        <v>0.44885773752493979</v>
      </c>
      <c r="AC21">
        <f t="shared" si="1"/>
        <v>0.45035077856094069</v>
      </c>
      <c r="AD21">
        <f t="shared" si="1"/>
        <v>0.45188526076011343</v>
      </c>
      <c r="AE21">
        <f t="shared" si="1"/>
        <v>0.45338770982701582</v>
      </c>
      <c r="AF21">
        <f t="shared" si="1"/>
        <v>0.4549569433230411</v>
      </c>
      <c r="AG21">
        <f t="shared" si="1"/>
        <v>0.32943469785575041</v>
      </c>
    </row>
    <row r="23" spans="1:33" x14ac:dyDescent="0.25">
      <c r="A23" t="s">
        <v>211</v>
      </c>
    </row>
    <row r="24" spans="1:33" x14ac:dyDescent="0.25">
      <c r="A24" t="str">
        <f>A6</f>
        <v>Plug-in 10 Gasoline Hybrid</v>
      </c>
      <c r="B24">
        <f t="shared" ref="B24:AG24" si="3">SUM(B6,B14)/SUM(B$6:B$7,B$14:B$15)</f>
        <v>0.68048761957135206</v>
      </c>
      <c r="C24">
        <f t="shared" si="3"/>
        <v>0.70269200512574392</v>
      </c>
      <c r="D24">
        <f t="shared" si="3"/>
        <v>0.72434196057638134</v>
      </c>
      <c r="E24">
        <f t="shared" si="3"/>
        <v>0.74388487410014492</v>
      </c>
      <c r="F24">
        <f t="shared" si="3"/>
        <v>0.76220332660123236</v>
      </c>
      <c r="G24">
        <f t="shared" si="3"/>
        <v>0.78475492822285176</v>
      </c>
      <c r="H24">
        <f t="shared" si="3"/>
        <v>0.82015092752215857</v>
      </c>
      <c r="I24">
        <f t="shared" si="3"/>
        <v>0.84980590375724685</v>
      </c>
      <c r="J24">
        <f t="shared" si="3"/>
        <v>0.87323507564012859</v>
      </c>
      <c r="K24">
        <f t="shared" si="3"/>
        <v>0.89147969012453865</v>
      </c>
      <c r="L24">
        <f t="shared" si="3"/>
        <v>0.90597680995475116</v>
      </c>
      <c r="M24">
        <f t="shared" si="3"/>
        <v>0.91768163238548561</v>
      </c>
      <c r="N24">
        <f t="shared" si="3"/>
        <v>0.92752164067538956</v>
      </c>
      <c r="O24">
        <f t="shared" si="3"/>
        <v>0.93572009728934091</v>
      </c>
      <c r="P24">
        <f t="shared" si="3"/>
        <v>0.94273852009611314</v>
      </c>
      <c r="Q24">
        <f t="shared" si="3"/>
        <v>0.9484524629751403</v>
      </c>
      <c r="R24">
        <f t="shared" si="3"/>
        <v>0.95303038401649642</v>
      </c>
      <c r="S24">
        <f t="shared" si="3"/>
        <v>0.95650597849908647</v>
      </c>
      <c r="T24">
        <f t="shared" si="3"/>
        <v>0.95924069023904979</v>
      </c>
      <c r="U24">
        <f t="shared" si="3"/>
        <v>0.96131142503169853</v>
      </c>
      <c r="V24">
        <f t="shared" si="3"/>
        <v>0.96290965993953004</v>
      </c>
      <c r="W24">
        <f t="shared" si="3"/>
        <v>0.96408161199435372</v>
      </c>
      <c r="X24">
        <f t="shared" si="3"/>
        <v>0.96490026153121089</v>
      </c>
      <c r="Y24">
        <f t="shared" si="3"/>
        <v>0.96547704287656966</v>
      </c>
      <c r="Z24">
        <f t="shared" si="3"/>
        <v>0.96589350548255082</v>
      </c>
      <c r="AA24">
        <f t="shared" si="3"/>
        <v>0.96617101999236543</v>
      </c>
      <c r="AB24">
        <f t="shared" si="3"/>
        <v>0.96637370148242641</v>
      </c>
      <c r="AC24">
        <f t="shared" si="3"/>
        <v>0.96651984821045966</v>
      </c>
      <c r="AD24">
        <f t="shared" si="3"/>
        <v>0.96662552478199826</v>
      </c>
      <c r="AE24">
        <f t="shared" si="3"/>
        <v>0.96670290488195554</v>
      </c>
      <c r="AF24">
        <f t="shared" si="3"/>
        <v>0.96675841438698662</v>
      </c>
      <c r="AG24">
        <f t="shared" si="3"/>
        <v>1.0494505494505495</v>
      </c>
    </row>
    <row r="25" spans="1:33" x14ac:dyDescent="0.25">
      <c r="A25" t="str">
        <f>A7</f>
        <v>Plug-in 40 Gasoline Hybrid</v>
      </c>
      <c r="B25">
        <f t="shared" ref="B25:AG25" si="4">SUM(B7,B15)/SUM(B$6:B$7,B$14:B$15)</f>
        <v>0.31951238042864794</v>
      </c>
      <c r="C25">
        <f t="shared" si="4"/>
        <v>0.29730799487425602</v>
      </c>
      <c r="D25">
        <f t="shared" si="4"/>
        <v>0.27565803942361861</v>
      </c>
      <c r="E25">
        <f t="shared" si="4"/>
        <v>0.25611512589985513</v>
      </c>
      <c r="F25">
        <f t="shared" si="4"/>
        <v>0.23779667339876762</v>
      </c>
      <c r="G25">
        <f t="shared" si="4"/>
        <v>0.21524507177714827</v>
      </c>
      <c r="H25">
        <f t="shared" si="4"/>
        <v>0.17984907247784152</v>
      </c>
      <c r="I25">
        <f t="shared" si="4"/>
        <v>0.15019409624275315</v>
      </c>
      <c r="J25">
        <f t="shared" si="4"/>
        <v>0.12676492435987144</v>
      </c>
      <c r="K25">
        <f t="shared" si="4"/>
        <v>0.10852030987546143</v>
      </c>
      <c r="L25">
        <f t="shared" si="4"/>
        <v>9.4023190045248881E-2</v>
      </c>
      <c r="M25">
        <f t="shared" si="4"/>
        <v>8.2318367614514318E-2</v>
      </c>
      <c r="N25">
        <f t="shared" si="4"/>
        <v>7.2478359324610608E-2</v>
      </c>
      <c r="O25">
        <f t="shared" si="4"/>
        <v>6.4279902710659115E-2</v>
      </c>
      <c r="P25">
        <f t="shared" si="4"/>
        <v>5.7261479903886844E-2</v>
      </c>
      <c r="Q25">
        <f t="shared" si="4"/>
        <v>5.1547537024859792E-2</v>
      </c>
      <c r="R25">
        <f t="shared" si="4"/>
        <v>4.6969615983503361E-2</v>
      </c>
      <c r="S25">
        <f t="shared" si="4"/>
        <v>4.3494021500913554E-2</v>
      </c>
      <c r="T25">
        <f t="shared" si="4"/>
        <v>4.0759309760950192E-2</v>
      </c>
      <c r="U25">
        <f t="shared" si="4"/>
        <v>3.8688574968301442E-2</v>
      </c>
      <c r="V25">
        <f t="shared" si="4"/>
        <v>3.7090340060470059E-2</v>
      </c>
      <c r="W25">
        <f t="shared" si="4"/>
        <v>3.5918388005646257E-2</v>
      </c>
      <c r="X25">
        <f t="shared" si="4"/>
        <v>3.5099738468789096E-2</v>
      </c>
      <c r="Y25">
        <f t="shared" si="4"/>
        <v>3.4522957123430405E-2</v>
      </c>
      <c r="Z25">
        <f t="shared" si="4"/>
        <v>3.4106494517449244E-2</v>
      </c>
      <c r="AA25">
        <f t="shared" si="4"/>
        <v>3.382898000763452E-2</v>
      </c>
      <c r="AB25">
        <f t="shared" si="4"/>
        <v>3.3626298517573622E-2</v>
      </c>
      <c r="AC25">
        <f t="shared" si="4"/>
        <v>3.3480151789540342E-2</v>
      </c>
      <c r="AD25">
        <f t="shared" si="4"/>
        <v>3.337447521800161E-2</v>
      </c>
      <c r="AE25">
        <f t="shared" si="4"/>
        <v>3.3297095118044483E-2</v>
      </c>
      <c r="AF25">
        <f t="shared" si="4"/>
        <v>3.3241585613013429E-2</v>
      </c>
      <c r="AG25">
        <f t="shared" si="4"/>
        <v>-4.9450549450549448E-2</v>
      </c>
    </row>
    <row r="27" spans="1:33" s="2" customFormat="1" x14ac:dyDescent="0.25">
      <c r="A27" s="2" t="s">
        <v>213</v>
      </c>
    </row>
    <row r="28" spans="1:33" x14ac:dyDescent="0.25">
      <c r="B28">
        <f t="shared" ref="B28:AG28" si="5">B2</f>
        <v>2019</v>
      </c>
      <c r="C28">
        <f t="shared" si="5"/>
        <v>2020</v>
      </c>
      <c r="D28">
        <f t="shared" si="5"/>
        <v>2021</v>
      </c>
      <c r="E28">
        <f t="shared" si="5"/>
        <v>2022</v>
      </c>
      <c r="F28">
        <f t="shared" si="5"/>
        <v>2023</v>
      </c>
      <c r="G28">
        <f t="shared" si="5"/>
        <v>2024</v>
      </c>
      <c r="H28">
        <f t="shared" si="5"/>
        <v>2025</v>
      </c>
      <c r="I28">
        <f t="shared" si="5"/>
        <v>2026</v>
      </c>
      <c r="J28">
        <f t="shared" si="5"/>
        <v>2027</v>
      </c>
      <c r="K28">
        <f t="shared" si="5"/>
        <v>2028</v>
      </c>
      <c r="L28">
        <f t="shared" si="5"/>
        <v>2029</v>
      </c>
      <c r="M28">
        <f t="shared" si="5"/>
        <v>2030</v>
      </c>
      <c r="N28">
        <f t="shared" si="5"/>
        <v>2031</v>
      </c>
      <c r="O28">
        <f t="shared" si="5"/>
        <v>2032</v>
      </c>
      <c r="P28">
        <f t="shared" si="5"/>
        <v>2033</v>
      </c>
      <c r="Q28">
        <f t="shared" si="5"/>
        <v>2034</v>
      </c>
      <c r="R28">
        <f t="shared" si="5"/>
        <v>2035</v>
      </c>
      <c r="S28">
        <f t="shared" si="5"/>
        <v>2036</v>
      </c>
      <c r="T28">
        <f t="shared" si="5"/>
        <v>2037</v>
      </c>
      <c r="U28">
        <f t="shared" si="5"/>
        <v>2038</v>
      </c>
      <c r="V28">
        <f t="shared" si="5"/>
        <v>2039</v>
      </c>
      <c r="W28">
        <f t="shared" si="5"/>
        <v>2040</v>
      </c>
      <c r="X28">
        <f t="shared" si="5"/>
        <v>2041</v>
      </c>
      <c r="Y28">
        <f t="shared" si="5"/>
        <v>2042</v>
      </c>
      <c r="Z28">
        <f t="shared" si="5"/>
        <v>2043</v>
      </c>
      <c r="AA28">
        <f t="shared" si="5"/>
        <v>2044</v>
      </c>
      <c r="AB28">
        <f t="shared" si="5"/>
        <v>2045</v>
      </c>
      <c r="AC28">
        <f t="shared" si="5"/>
        <v>2046</v>
      </c>
      <c r="AD28">
        <f t="shared" si="5"/>
        <v>2047</v>
      </c>
      <c r="AE28">
        <f t="shared" si="5"/>
        <v>2048</v>
      </c>
      <c r="AF28">
        <f t="shared" si="5"/>
        <v>2049</v>
      </c>
      <c r="AG28">
        <f t="shared" si="5"/>
        <v>2050</v>
      </c>
    </row>
    <row r="29" spans="1:33" x14ac:dyDescent="0.25">
      <c r="A29" t="str">
        <f>'AEO 42'!A72</f>
        <v>Minicompact</v>
      </c>
      <c r="B29">
        <f>('AEO 42'!E72/100)*(SUM(B$3:B$5)/SUM(B$3:B$5,B$11:B$13))</f>
        <v>3.1908144080573801E-3</v>
      </c>
      <c r="C29">
        <f>('AEO 42'!F72/100)*(SUM(C$3:C$5)/SUM(C$3:C$5,C$11:C$13))</f>
        <v>4.1445016662962552E-3</v>
      </c>
      <c r="D29">
        <f>('AEO 42'!G72/100)*(SUM(D$3:D$5)/SUM(D$3:D$5,D$11:D$13))</f>
        <v>3.840676801538163E-3</v>
      </c>
      <c r="E29">
        <f>('AEO 42'!H72/100)*(SUM(E$3:E$5)/SUM(E$3:E$5,E$11:E$13))</f>
        <v>3.6599986816477693E-3</v>
      </c>
      <c r="F29">
        <f>('AEO 42'!I72/100)*(SUM(F$3:F$5)/SUM(F$3:F$5,F$11:F$13))</f>
        <v>3.6086176465471376E-3</v>
      </c>
      <c r="G29">
        <f>('AEO 42'!J72/100)*(SUM(G$3:G$5)/SUM(G$3:G$5,G$11:G$13))</f>
        <v>3.5480881224679108E-3</v>
      </c>
      <c r="H29">
        <f>('AEO 42'!K72/100)*(SUM(H$3:H$5)/SUM(H$3:H$5,H$11:H$13))</f>
        <v>3.5282191263722976E-3</v>
      </c>
      <c r="I29">
        <f>('AEO 42'!L72/100)*(SUM(I$3:I$5)/SUM(I$3:I$5,I$11:I$13))</f>
        <v>3.5090854111385853E-3</v>
      </c>
      <c r="J29">
        <f>('AEO 42'!M72/100)*(SUM(J$3:J$5)/SUM(J$3:J$5,J$11:J$13))</f>
        <v>3.4426174630409973E-3</v>
      </c>
      <c r="K29">
        <f>('AEO 42'!N72/100)*(SUM(K$3:K$5)/SUM(K$3:K$5,K$11:K$13))</f>
        <v>3.3960553952807363E-3</v>
      </c>
      <c r="L29">
        <f>('AEO 42'!O72/100)*(SUM(L$3:L$5)/SUM(L$3:L$5,L$11:L$13))</f>
        <v>3.4320864453553095E-3</v>
      </c>
      <c r="M29">
        <f>('AEO 42'!P72/100)*(SUM(M$3:M$5)/SUM(M$3:M$5,M$11:M$13))</f>
        <v>3.2785596175172677E-3</v>
      </c>
      <c r="N29">
        <f>('AEO 42'!Q72/100)*(SUM(N$3:N$5)/SUM(N$3:N$5,N$11:N$13))</f>
        <v>3.2634659603301545E-3</v>
      </c>
      <c r="O29">
        <f>('AEO 42'!R72/100)*(SUM(O$3:O$5)/SUM(O$3:O$5,O$11:O$13))</f>
        <v>3.2088006420867067E-3</v>
      </c>
      <c r="P29">
        <f>('AEO 42'!S72/100)*(SUM(P$3:P$5)/SUM(P$3:P$5,P$11:P$13))</f>
        <v>3.1853906241071242E-3</v>
      </c>
      <c r="Q29">
        <f>('AEO 42'!T72/100)*(SUM(Q$3:Q$5)/SUM(Q$3:Q$5,Q$11:Q$13))</f>
        <v>3.1069859609054551E-3</v>
      </c>
      <c r="R29">
        <f>('AEO 42'!U72/100)*(SUM(R$3:R$5)/SUM(R$3:R$5,R$11:R$13))</f>
        <v>3.0975968280593166E-3</v>
      </c>
      <c r="S29">
        <f>('AEO 42'!V72/100)*(SUM(S$3:S$5)/SUM(S$3:S$5,S$11:S$13))</f>
        <v>3.0827002181264144E-3</v>
      </c>
      <c r="T29">
        <f>('AEO 42'!W72/100)*(SUM(T$3:T$5)/SUM(T$3:T$5,T$11:T$13))</f>
        <v>3.0646421033469627E-3</v>
      </c>
      <c r="U29">
        <f>('AEO 42'!X72/100)*(SUM(U$3:U$5)/SUM(U$3:U$5,U$11:U$13))</f>
        <v>3.036375184152429E-3</v>
      </c>
      <c r="V29">
        <f>('AEO 42'!Y72/100)*(SUM(V$3:V$5)/SUM(V$3:V$5,V$11:V$13))</f>
        <v>3.0356473844783886E-3</v>
      </c>
      <c r="W29">
        <f>('AEO 42'!Z72/100)*(SUM(W$3:W$5)/SUM(W$3:W$5,W$11:W$13))</f>
        <v>3.0243068904946828E-3</v>
      </c>
      <c r="X29">
        <f>('AEO 42'!AA72/100)*(SUM(X$3:X$5)/SUM(X$3:X$5,X$11:X$13))</f>
        <v>3.0116283071512989E-3</v>
      </c>
      <c r="Y29">
        <f>('AEO 42'!AB72/100)*(SUM(Y$3:Y$5)/SUM(Y$3:Y$5,Y$11:Y$13))</f>
        <v>3.0134288227749413E-3</v>
      </c>
      <c r="Z29">
        <f>('AEO 42'!AC72/100)*(SUM(Z$3:Z$5)/SUM(Z$3:Z$5,Z$11:Z$13))</f>
        <v>3.0130059122554162E-3</v>
      </c>
      <c r="AA29">
        <f>('AEO 42'!AD72/100)*(SUM(AA$3:AA$5)/SUM(AA$3:AA$5,AA$11:AA$13))</f>
        <v>3.0167327471562421E-3</v>
      </c>
      <c r="AB29">
        <f>('AEO 42'!AE72/100)*(SUM(AB$3:AB$5)/SUM(AB$3:AB$5,AB$11:AB$13))</f>
        <v>3.0028271649154663E-3</v>
      </c>
      <c r="AC29">
        <f>('AEO 42'!AF72/100)*(SUM(AC$3:AC$5)/SUM(AC$3:AC$5,AC$11:AC$13))</f>
        <v>3.0058107640049763E-3</v>
      </c>
      <c r="AD29">
        <f>('AEO 42'!AG72/100)*(SUM(AD$3:AD$5)/SUM(AD$3:AD$5,AD$11:AD$13))</f>
        <v>2.9987488290645352E-3</v>
      </c>
      <c r="AE29">
        <f>('AEO 42'!AH72/100)*(SUM(AE$3:AE$5)/SUM(AE$3:AE$5,AE$11:AE$13))</f>
        <v>3.0089328561438626E-3</v>
      </c>
      <c r="AF29">
        <f>('AEO 42'!AI72/100)*(SUM(AF$3:AF$5)/SUM(AF$3:AF$5,AF$11:AF$13))</f>
        <v>3.0029516309940528E-3</v>
      </c>
      <c r="AG29">
        <f>('AEO 42'!AJ72/100)*(SUM(AG$3:AG$5)/SUM(AG$3:AG$5,AG$11:AG$13))</f>
        <v>3.2378167641325525E-5</v>
      </c>
    </row>
    <row r="30" spans="1:33" x14ac:dyDescent="0.25">
      <c r="A30" t="str">
        <f>'AEO 42'!A73</f>
        <v>Subcompact</v>
      </c>
      <c r="B30">
        <f>('AEO 42'!E73/100)*(SUM(B$3:B$5)/SUM(B$3:B$5,B$11:B$13))</f>
        <v>3.149834995527602E-2</v>
      </c>
      <c r="C30">
        <f>('AEO 42'!F73/100)*(SUM(C$3:C$5)/SUM(C$3:C$5,C$11:C$13))</f>
        <v>4.180785896905212E-2</v>
      </c>
      <c r="D30">
        <f>('AEO 42'!G73/100)*(SUM(D$3:D$5)/SUM(D$3:D$5,D$11:D$13))</f>
        <v>3.7620372805335194E-2</v>
      </c>
      <c r="E30">
        <f>('AEO 42'!H73/100)*(SUM(E$3:E$5)/SUM(E$3:E$5,E$11:E$13))</f>
        <v>3.4983403519489024E-2</v>
      </c>
      <c r="F30">
        <f>('AEO 42'!I73/100)*(SUM(F$3:F$5)/SUM(F$3:F$5,F$11:F$13))</f>
        <v>3.412294651442338E-2</v>
      </c>
      <c r="G30">
        <f>('AEO 42'!J73/100)*(SUM(G$3:G$5)/SUM(G$3:G$5,G$11:G$13))</f>
        <v>3.3448951350569779E-2</v>
      </c>
      <c r="H30">
        <f>('AEO 42'!K73/100)*(SUM(H$3:H$5)/SUM(H$3:H$5,H$11:H$13))</f>
        <v>3.2745959320307584E-2</v>
      </c>
      <c r="I30">
        <f>('AEO 42'!L73/100)*(SUM(I$3:I$5)/SUM(I$3:I$5,I$11:I$13))</f>
        <v>3.2146338973198671E-2</v>
      </c>
      <c r="J30">
        <f>('AEO 42'!M73/100)*(SUM(J$3:J$5)/SUM(J$3:J$5,J$11:J$13))</f>
        <v>3.134834128784432E-2</v>
      </c>
      <c r="K30">
        <f>('AEO 42'!N73/100)*(SUM(K$3:K$5)/SUM(K$3:K$5,K$11:K$13))</f>
        <v>3.0732056744323628E-2</v>
      </c>
      <c r="L30">
        <f>('AEO 42'!O73/100)*(SUM(L$3:L$5)/SUM(L$3:L$5,L$11:L$13))</f>
        <v>3.0662282738024769E-2</v>
      </c>
      <c r="M30">
        <f>('AEO 42'!P73/100)*(SUM(M$3:M$5)/SUM(M$3:M$5,M$11:M$13))</f>
        <v>2.9211192214734085E-2</v>
      </c>
      <c r="N30">
        <f>('AEO 42'!Q73/100)*(SUM(N$3:N$5)/SUM(N$3:N$5,N$11:N$13))</f>
        <v>2.8937619239411981E-2</v>
      </c>
      <c r="O30">
        <f>('AEO 42'!R73/100)*(SUM(O$3:O$5)/SUM(O$3:O$5,O$11:O$13))</f>
        <v>2.8334328520769753E-2</v>
      </c>
      <c r="P30">
        <f>('AEO 42'!S73/100)*(SUM(P$3:P$5)/SUM(P$3:P$5,P$11:P$13))</f>
        <v>2.8034796089351062E-2</v>
      </c>
      <c r="Q30">
        <f>('AEO 42'!T73/100)*(SUM(Q$3:Q$5)/SUM(Q$3:Q$5,Q$11:Q$13))</f>
        <v>2.7177230301027092E-2</v>
      </c>
      <c r="R30">
        <f>('AEO 42'!U73/100)*(SUM(R$3:R$5)/SUM(R$3:R$5,R$11:R$13))</f>
        <v>2.7018649217293172E-2</v>
      </c>
      <c r="S30">
        <f>('AEO 42'!V73/100)*(SUM(S$3:S$5)/SUM(S$3:S$5,S$11:S$13))</f>
        <v>2.6813929524811084E-2</v>
      </c>
      <c r="T30">
        <f>('AEO 42'!W73/100)*(SUM(T$3:T$5)/SUM(T$3:T$5,T$11:T$13))</f>
        <v>2.6561620378981021E-2</v>
      </c>
      <c r="U30">
        <f>('AEO 42'!X73/100)*(SUM(U$3:U$5)/SUM(U$3:U$5,U$11:U$13))</f>
        <v>2.6225717562456792E-2</v>
      </c>
      <c r="V30">
        <f>('AEO 42'!Y73/100)*(SUM(V$3:V$5)/SUM(V$3:V$5,V$11:V$13))</f>
        <v>2.6149948557295417E-2</v>
      </c>
      <c r="W30">
        <f>('AEO 42'!Z73/100)*(SUM(W$3:W$5)/SUM(W$3:W$5,W$11:W$13))</f>
        <v>2.5979480327153939E-2</v>
      </c>
      <c r="X30">
        <f>('AEO 42'!AA73/100)*(SUM(X$3:X$5)/SUM(X$3:X$5,X$11:X$13))</f>
        <v>2.5790343048822086E-2</v>
      </c>
      <c r="Y30">
        <f>('AEO 42'!AB73/100)*(SUM(Y$3:Y$5)/SUM(Y$3:Y$5,Y$11:Y$13))</f>
        <v>2.5744578882629581E-2</v>
      </c>
      <c r="Z30">
        <f>('AEO 42'!AC73/100)*(SUM(Z$3:Z$5)/SUM(Z$3:Z$5,Z$11:Z$13))</f>
        <v>2.5684285729494775E-2</v>
      </c>
      <c r="AA30">
        <f>('AEO 42'!AD73/100)*(SUM(AA$3:AA$5)/SUM(AA$3:AA$5,AA$11:AA$13))</f>
        <v>2.5662851283189406E-2</v>
      </c>
      <c r="AB30">
        <f>('AEO 42'!AE73/100)*(SUM(AB$3:AB$5)/SUM(AB$3:AB$5,AB$11:AB$13))</f>
        <v>2.5471328003688815E-2</v>
      </c>
      <c r="AC30">
        <f>('AEO 42'!AF73/100)*(SUM(AC$3:AC$5)/SUM(AC$3:AC$5,AC$11:AC$13))</f>
        <v>2.5446539228339501E-2</v>
      </c>
      <c r="AD30">
        <f>('AEO 42'!AG73/100)*(SUM(AD$3:AD$5)/SUM(AD$3:AD$5,AD$11:AD$13))</f>
        <v>2.5323642047528884E-2</v>
      </c>
      <c r="AE30">
        <f>('AEO 42'!AH73/100)*(SUM(AE$3:AE$5)/SUM(AE$3:AE$5,AE$11:AE$13))</f>
        <v>2.5373418833174163E-2</v>
      </c>
      <c r="AF30">
        <f>('AEO 42'!AI73/100)*(SUM(AF$3:AF$5)/SUM(AF$3:AF$5,AF$11:AF$13))</f>
        <v>2.5267386381294093E-2</v>
      </c>
      <c r="AG30">
        <f>('AEO 42'!AJ73/100)*(SUM(AG$3:AG$5)/SUM(AG$3:AG$5,AG$11:AG$13))</f>
        <v>1.4717348927875241E-5</v>
      </c>
    </row>
    <row r="31" spans="1:33" x14ac:dyDescent="0.25">
      <c r="A31" t="str">
        <f>'AEO 42'!A74</f>
        <v>Compact</v>
      </c>
      <c r="B31">
        <f>('AEO 42'!E74/100)*(SUM(B$3:B$5)/SUM(B$3:B$5,B$11:B$13))</f>
        <v>0.1059348993973553</v>
      </c>
      <c r="C31">
        <f>('AEO 42'!F74/100)*(SUM(C$3:C$5)/SUM(C$3:C$5,C$11:C$13))</f>
        <v>0.12833204358720415</v>
      </c>
      <c r="D31">
        <f>('AEO 42'!G74/100)*(SUM(D$3:D$5)/SUM(D$3:D$5,D$11:D$13))</f>
        <v>0.11972937661059782</v>
      </c>
      <c r="E31">
        <f>('AEO 42'!H74/100)*(SUM(E$3:E$5)/SUM(E$3:E$5,E$11:E$13))</f>
        <v>0.11228274511847412</v>
      </c>
      <c r="F31">
        <f>('AEO 42'!I74/100)*(SUM(F$3:F$5)/SUM(F$3:F$5,F$11:F$13))</f>
        <v>0.10887798027368617</v>
      </c>
      <c r="G31">
        <f>('AEO 42'!J74/100)*(SUM(G$3:G$5)/SUM(G$3:G$5,G$11:G$13))</f>
        <v>0.10592934173584231</v>
      </c>
      <c r="H31">
        <f>('AEO 42'!K74/100)*(SUM(H$3:H$5)/SUM(H$3:H$5,H$11:H$13))</f>
        <v>0.10405878100681919</v>
      </c>
      <c r="I31">
        <f>('AEO 42'!L74/100)*(SUM(I$3:I$5)/SUM(I$3:I$5,I$11:I$13))</f>
        <v>0.10233691073229115</v>
      </c>
      <c r="J31">
        <f>('AEO 42'!M74/100)*(SUM(J$3:J$5)/SUM(J$3:J$5,J$11:J$13))</f>
        <v>9.9663938663370408E-2</v>
      </c>
      <c r="K31">
        <f>('AEO 42'!N74/100)*(SUM(K$3:K$5)/SUM(K$3:K$5,K$11:K$13))</f>
        <v>9.762528089979465E-2</v>
      </c>
      <c r="L31">
        <f>('AEO 42'!O74/100)*(SUM(L$3:L$5)/SUM(L$3:L$5,L$11:L$13))</f>
        <v>9.7095187176970285E-2</v>
      </c>
      <c r="M31">
        <f>('AEO 42'!P74/100)*(SUM(M$3:M$5)/SUM(M$3:M$5,M$11:M$13))</f>
        <v>9.2881764958494539E-2</v>
      </c>
      <c r="N31">
        <f>('AEO 42'!Q74/100)*(SUM(N$3:N$5)/SUM(N$3:N$5,N$11:N$13))</f>
        <v>9.1791851083401557E-2</v>
      </c>
      <c r="O31">
        <f>('AEO 42'!R74/100)*(SUM(O$3:O$5)/SUM(O$3:O$5,O$11:O$13))</f>
        <v>8.9879770036087853E-2</v>
      </c>
      <c r="P31">
        <f>('AEO 42'!S74/100)*(SUM(P$3:P$5)/SUM(P$3:P$5,P$11:P$13))</f>
        <v>8.8794914349591608E-2</v>
      </c>
      <c r="Q31">
        <f>('AEO 42'!T74/100)*(SUM(Q$3:Q$5)/SUM(Q$3:Q$5,Q$11:Q$13))</f>
        <v>8.6351690334386652E-2</v>
      </c>
      <c r="R31">
        <f>('AEO 42'!U74/100)*(SUM(R$3:R$5)/SUM(R$3:R$5,R$11:R$13))</f>
        <v>8.5659263256651991E-2</v>
      </c>
      <c r="S31">
        <f>('AEO 42'!V74/100)*(SUM(S$3:S$5)/SUM(S$3:S$5,S$11:S$13))</f>
        <v>8.4880429486835191E-2</v>
      </c>
      <c r="T31">
        <f>('AEO 42'!W74/100)*(SUM(T$3:T$5)/SUM(T$3:T$5,T$11:T$13))</f>
        <v>8.4083956775651419E-2</v>
      </c>
      <c r="U31">
        <f>('AEO 42'!X74/100)*(SUM(U$3:U$5)/SUM(U$3:U$5,U$11:U$13))</f>
        <v>8.3054888615661168E-2</v>
      </c>
      <c r="V31">
        <f>('AEO 42'!Y74/100)*(SUM(V$3:V$5)/SUM(V$3:V$5,V$11:V$13))</f>
        <v>8.2722995355181572E-2</v>
      </c>
      <c r="W31">
        <f>('AEO 42'!Z74/100)*(SUM(W$3:W$5)/SUM(W$3:W$5,W$11:W$13))</f>
        <v>8.2161200750227023E-2</v>
      </c>
      <c r="X31">
        <f>('AEO 42'!AA74/100)*(SUM(X$3:X$5)/SUM(X$3:X$5,X$11:X$13))</f>
        <v>8.1591405554098412E-2</v>
      </c>
      <c r="Y31">
        <f>('AEO 42'!AB74/100)*(SUM(Y$3:Y$5)/SUM(Y$3:Y$5,Y$11:Y$13))</f>
        <v>8.1363364557754697E-2</v>
      </c>
      <c r="Z31">
        <f>('AEO 42'!AC74/100)*(SUM(Z$3:Z$5)/SUM(Z$3:Z$5,Z$11:Z$13))</f>
        <v>8.1127060250799854E-2</v>
      </c>
      <c r="AA31">
        <f>('AEO 42'!AD74/100)*(SUM(AA$3:AA$5)/SUM(AA$3:AA$5,AA$11:AA$13))</f>
        <v>8.1009301133177683E-2</v>
      </c>
      <c r="AB31">
        <f>('AEO 42'!AE74/100)*(SUM(AB$3:AB$5)/SUM(AB$3:AB$5,AB$11:AB$13))</f>
        <v>8.0459559130615296E-2</v>
      </c>
      <c r="AC31">
        <f>('AEO 42'!AF74/100)*(SUM(AC$3:AC$5)/SUM(AC$3:AC$5,AC$11:AC$13))</f>
        <v>8.0321235819096351E-2</v>
      </c>
      <c r="AD31">
        <f>('AEO 42'!AG74/100)*(SUM(AD$3:AD$5)/SUM(AD$3:AD$5,AD$11:AD$13))</f>
        <v>7.9968710365375062E-2</v>
      </c>
      <c r="AE31">
        <f>('AEO 42'!AH74/100)*(SUM(AE$3:AE$5)/SUM(AE$3:AE$5,AE$11:AE$13))</f>
        <v>8.0023294350089064E-2</v>
      </c>
      <c r="AF31">
        <f>('AEO 42'!AI74/100)*(SUM(AF$3:AF$5)/SUM(AF$3:AF$5,AF$11:AF$13))</f>
        <v>7.9710288483100356E-2</v>
      </c>
      <c r="AG31">
        <f>('AEO 42'!AJ74/100)*(SUM(AG$3:AG$5)/SUM(AG$3:AG$5,AG$11:AG$13))</f>
        <v>8.8304093567251447E-6</v>
      </c>
    </row>
    <row r="32" spans="1:33" x14ac:dyDescent="0.25">
      <c r="A32" t="str">
        <f>'AEO 42'!A75</f>
        <v>Midsize</v>
      </c>
      <c r="B32" s="5">
        <f>('AEO 42'!E75/100)*(SUM(B$3:B$5)/SUM(B$3:B$5,B$11:B$13))</f>
        <v>0.33951734155481927</v>
      </c>
      <c r="C32">
        <f>('AEO 42'!F75/100)*(SUM(C$3:C$5)/SUM(C$3:C$5,C$11:C$13))</f>
        <v>0.27770854166254583</v>
      </c>
      <c r="D32">
        <f>('AEO 42'!G75/100)*(SUM(D$3:D$5)/SUM(D$3:D$5,D$11:D$13))</f>
        <v>0.2757074977806665</v>
      </c>
      <c r="E32">
        <f>('AEO 42'!H75/100)*(SUM(E$3:E$5)/SUM(E$3:E$5,E$11:E$13))</f>
        <v>0.27691716281167023</v>
      </c>
      <c r="F32">
        <f>('AEO 42'!I75/100)*(SUM(F$3:F$5)/SUM(F$3:F$5,F$11:F$13))</f>
        <v>0.26883694497753474</v>
      </c>
      <c r="G32">
        <f>('AEO 42'!J75/100)*(SUM(G$3:G$5)/SUM(G$3:G$5,G$11:G$13))</f>
        <v>0.26155848301453744</v>
      </c>
      <c r="H32">
        <f>('AEO 42'!K75/100)*(SUM(H$3:H$5)/SUM(H$3:H$5,H$11:H$13))</f>
        <v>0.25441234221337716</v>
      </c>
      <c r="I32">
        <f>('AEO 42'!L75/100)*(SUM(I$3:I$5)/SUM(I$3:I$5,I$11:I$13))</f>
        <v>0.24652010585730841</v>
      </c>
      <c r="J32">
        <f>('AEO 42'!M75/100)*(SUM(J$3:J$5)/SUM(J$3:J$5,J$11:J$13))</f>
        <v>0.24146540271084396</v>
      </c>
      <c r="K32">
        <f>('AEO 42'!N75/100)*(SUM(K$3:K$5)/SUM(K$3:K$5,K$11:K$13))</f>
        <v>0.23555529357690025</v>
      </c>
      <c r="L32">
        <f>('AEO 42'!O75/100)*(SUM(L$3:L$5)/SUM(L$3:L$5,L$11:L$13))</f>
        <v>0.22715004375565431</v>
      </c>
      <c r="M32">
        <f>('AEO 42'!P75/100)*(SUM(M$3:M$5)/SUM(M$3:M$5,M$11:M$13))</f>
        <v>0.22713931478993632</v>
      </c>
      <c r="N32">
        <f>('AEO 42'!Q75/100)*(SUM(N$3:N$5)/SUM(N$3:N$5,N$11:N$13))</f>
        <v>0.22100774825563663</v>
      </c>
      <c r="O32">
        <f>('AEO 42'!R75/100)*(SUM(O$3:O$5)/SUM(O$3:O$5,O$11:O$13))</f>
        <v>0.21731673792284137</v>
      </c>
      <c r="P32">
        <f>('AEO 42'!S75/100)*(SUM(P$3:P$5)/SUM(P$3:P$5,P$11:P$13))</f>
        <v>0.21252691717426062</v>
      </c>
      <c r="Q32">
        <f>('AEO 42'!T75/100)*(SUM(Q$3:Q$5)/SUM(Q$3:Q$5,Q$11:Q$13))</f>
        <v>0.21160763051400799</v>
      </c>
      <c r="R32">
        <f>('AEO 42'!U75/100)*(SUM(R$3:R$5)/SUM(R$3:R$5,R$11:R$13))</f>
        <v>0.20762679792237648</v>
      </c>
      <c r="S32">
        <f>('AEO 42'!V75/100)*(SUM(S$3:S$5)/SUM(S$3:S$5,S$11:S$13))</f>
        <v>0.20459705070229237</v>
      </c>
      <c r="T32">
        <f>('AEO 42'!W75/100)*(SUM(T$3:T$5)/SUM(T$3:T$5,T$11:T$13))</f>
        <v>0.20244816037345231</v>
      </c>
      <c r="U32">
        <f>('AEO 42'!X75/100)*(SUM(U$3:U$5)/SUM(U$3:U$5,U$11:U$13))</f>
        <v>0.20130487746556919</v>
      </c>
      <c r="V32">
        <f>('AEO 42'!Y75/100)*(SUM(V$3:V$5)/SUM(V$3:V$5,V$11:V$13))</f>
        <v>0.19913218637288321</v>
      </c>
      <c r="W32">
        <f>('AEO 42'!Z75/100)*(SUM(W$3:W$5)/SUM(W$3:W$5,W$11:W$13))</f>
        <v>0.19793642902370806</v>
      </c>
      <c r="X32">
        <f>('AEO 42'!AA75/100)*(SUM(X$3:X$5)/SUM(X$3:X$5,X$11:X$13))</f>
        <v>0.19720404793152893</v>
      </c>
      <c r="Y32">
        <f>('AEO 42'!AB75/100)*(SUM(Y$3:Y$5)/SUM(Y$3:Y$5,Y$11:Y$13))</f>
        <v>0.19596348929834267</v>
      </c>
      <c r="Z32">
        <f>('AEO 42'!AC75/100)*(SUM(Z$3:Z$5)/SUM(Z$3:Z$5,Z$11:Z$13))</f>
        <v>0.19506745847587401</v>
      </c>
      <c r="AA32">
        <f>('AEO 42'!AD75/100)*(SUM(AA$3:AA$5)/SUM(AA$3:AA$5,AA$11:AA$13))</f>
        <v>0.19405893019016934</v>
      </c>
      <c r="AB32">
        <f>('AEO 42'!AE75/100)*(SUM(AB$3:AB$5)/SUM(AB$3:AB$5,AB$11:AB$13))</f>
        <v>0.19415311455520251</v>
      </c>
      <c r="AC32">
        <f>('AEO 42'!AF75/100)*(SUM(AC$3:AC$5)/SUM(AC$3:AC$5,AC$11:AC$13))</f>
        <v>0.19337854934758331</v>
      </c>
      <c r="AD32">
        <f>('AEO 42'!AG75/100)*(SUM(AD$3:AD$5)/SUM(AD$3:AD$5,AD$11:AD$13))</f>
        <v>0.19304550774204859</v>
      </c>
      <c r="AE32">
        <f>('AEO 42'!AH75/100)*(SUM(AE$3:AE$5)/SUM(AE$3:AE$5,AE$11:AE$13))</f>
        <v>0.19183184408294932</v>
      </c>
      <c r="AF32">
        <f>('AEO 42'!AI75/100)*(SUM(AF$3:AF$5)/SUM(AF$3:AF$5,AF$11:AF$13))</f>
        <v>0.19134287169558065</v>
      </c>
      <c r="AG32">
        <f>('AEO 42'!AJ75/100)*(SUM(AG$3:AG$5)/SUM(AG$3:AG$5,AG$11:AG$13))</f>
        <v>-2.060428849902534E-5</v>
      </c>
    </row>
    <row r="33" spans="1:33" x14ac:dyDescent="0.25">
      <c r="A33" t="str">
        <f>'AEO 42'!A76</f>
        <v>Large</v>
      </c>
      <c r="B33">
        <f>('AEO 42'!E76/100)*(SUM(B$3:B$5)/SUM(B$3:B$5,B$11:B$13))</f>
        <v>0.14045272818149226</v>
      </c>
      <c r="C33">
        <f>('AEO 42'!F76/100)*(SUM(C$3:C$5)/SUM(C$3:C$5,C$11:C$13))</f>
        <v>9.495656484762198E-2</v>
      </c>
      <c r="D33">
        <f>('AEO 42'!G76/100)*(SUM(D$3:D$5)/SUM(D$3:D$5,D$11:D$13))</f>
        <v>9.9387969221002209E-2</v>
      </c>
      <c r="E33">
        <f>('AEO 42'!H76/100)*(SUM(E$3:E$5)/SUM(E$3:E$5,E$11:E$13))</f>
        <v>0.10067164540075493</v>
      </c>
      <c r="F33">
        <f>('AEO 42'!I76/100)*(SUM(F$3:F$5)/SUM(F$3:F$5,F$11:F$13))</f>
        <v>9.710475553562288E-2</v>
      </c>
      <c r="G33">
        <f>('AEO 42'!J76/100)*(SUM(G$3:G$5)/SUM(G$3:G$5,G$11:G$13))</f>
        <v>9.4342835942337763E-2</v>
      </c>
      <c r="H33">
        <f>('AEO 42'!K76/100)*(SUM(H$3:H$5)/SUM(H$3:H$5,H$11:H$13))</f>
        <v>9.0793323842530346E-2</v>
      </c>
      <c r="I33">
        <f>('AEO 42'!L76/100)*(SUM(I$3:I$5)/SUM(I$3:I$5,I$11:I$13))</f>
        <v>8.7223272404358676E-2</v>
      </c>
      <c r="J33">
        <f>('AEO 42'!M76/100)*(SUM(J$3:J$5)/SUM(J$3:J$5,J$11:J$13))</f>
        <v>8.5339778752814247E-2</v>
      </c>
      <c r="K33">
        <f>('AEO 42'!N76/100)*(SUM(K$3:K$5)/SUM(K$3:K$5,K$11:K$13))</f>
        <v>8.282693529282395E-2</v>
      </c>
      <c r="L33">
        <f>('AEO 42'!O76/100)*(SUM(L$3:L$5)/SUM(L$3:L$5,L$11:L$13))</f>
        <v>7.8880527290538044E-2</v>
      </c>
      <c r="M33">
        <f>('AEO 42'!P76/100)*(SUM(M$3:M$5)/SUM(M$3:M$5,M$11:M$13))</f>
        <v>7.9682778828937914E-2</v>
      </c>
      <c r="N33">
        <f>('AEO 42'!Q76/100)*(SUM(N$3:N$5)/SUM(N$3:N$5,N$11:N$13))</f>
        <v>7.6958297618177879E-2</v>
      </c>
      <c r="O33">
        <f>('AEO 42'!R76/100)*(SUM(O$3:O$5)/SUM(O$3:O$5,O$11:O$13))</f>
        <v>7.5583724485308576E-2</v>
      </c>
      <c r="P33">
        <f>('AEO 42'!S76/100)*(SUM(P$3:P$5)/SUM(P$3:P$5,P$11:P$13))</f>
        <v>7.3557736569346166E-2</v>
      </c>
      <c r="Q33">
        <f>('AEO 42'!T76/100)*(SUM(Q$3:Q$5)/SUM(Q$3:Q$5,Q$11:Q$13))</f>
        <v>7.3663760904129197E-2</v>
      </c>
      <c r="R33">
        <f>('AEO 42'!U76/100)*(SUM(R$3:R$5)/SUM(R$3:R$5,R$11:R$13))</f>
        <v>7.186751584501673E-2</v>
      </c>
      <c r="S33">
        <f>('AEO 42'!V76/100)*(SUM(S$3:S$5)/SUM(S$3:S$5,S$11:S$13))</f>
        <v>7.0548332071512537E-2</v>
      </c>
      <c r="T33">
        <f>('AEO 42'!W76/100)*(SUM(T$3:T$5)/SUM(T$3:T$5,T$11:T$13))</f>
        <v>6.9644212973089314E-2</v>
      </c>
      <c r="U33">
        <f>('AEO 42'!X76/100)*(SUM(U$3:U$5)/SUM(U$3:U$5,U$11:U$13))</f>
        <v>6.929746668751291E-2</v>
      </c>
      <c r="V33">
        <f>('AEO 42'!Y76/100)*(SUM(V$3:V$5)/SUM(V$3:V$5,V$11:V$13))</f>
        <v>6.8298787124113441E-2</v>
      </c>
      <c r="W33">
        <f>('AEO 42'!Z76/100)*(SUM(W$3:W$5)/SUM(W$3:W$5,W$11:W$13))</f>
        <v>6.7799452996592818E-2</v>
      </c>
      <c r="X33">
        <f>('AEO 42'!AA76/100)*(SUM(X$3:X$5)/SUM(X$3:X$5,X$11:X$13))</f>
        <v>6.7514801676135855E-2</v>
      </c>
      <c r="Y33">
        <f>('AEO 42'!AB76/100)*(SUM(Y$3:Y$5)/SUM(Y$3:Y$5,Y$11:Y$13))</f>
        <v>6.692498017176772E-2</v>
      </c>
      <c r="Z33">
        <f>('AEO 42'!AC76/100)*(SUM(Z$3:Z$5)/SUM(Z$3:Z$5,Z$11:Z$13))</f>
        <v>6.6480631856808109E-2</v>
      </c>
      <c r="AA33">
        <f>('AEO 42'!AD76/100)*(SUM(AA$3:AA$5)/SUM(AA$3:AA$5,AA$11:AA$13))</f>
        <v>6.5991105643889283E-2</v>
      </c>
      <c r="AB33">
        <f>('AEO 42'!AE76/100)*(SUM(AB$3:AB$5)/SUM(AB$3:AB$5,AB$11:AB$13))</f>
        <v>6.6077476261934193E-2</v>
      </c>
      <c r="AC33">
        <f>('AEO 42'!AF76/100)*(SUM(AC$3:AC$5)/SUM(AC$3:AC$5,AC$11:AC$13))</f>
        <v>6.5681619140876626E-2</v>
      </c>
      <c r="AD33">
        <f>('AEO 42'!AG76/100)*(SUM(AD$3:AD$5)/SUM(AD$3:AD$5,AD$11:AD$13))</f>
        <v>6.5593385687810993E-2</v>
      </c>
      <c r="AE33">
        <f>('AEO 42'!AH76/100)*(SUM(AE$3:AE$5)/SUM(AE$3:AE$5,AE$11:AE$13))</f>
        <v>6.4951450740908856E-2</v>
      </c>
      <c r="AF33">
        <f>('AEO 42'!AI76/100)*(SUM(AF$3:AF$5)/SUM(AF$3:AF$5,AF$11:AF$13))</f>
        <v>6.4793619327441501E-2</v>
      </c>
      <c r="AG33">
        <f>('AEO 42'!AJ76/100)*(SUM(AG$3:AG$5)/SUM(AG$3:AG$5,AG$11:AG$13))</f>
        <v>-3.8265107212475619E-5</v>
      </c>
    </row>
    <row r="34" spans="1:33" x14ac:dyDescent="0.25">
      <c r="A34" t="str">
        <f>'AEO 42'!A77</f>
        <v>Two Seater</v>
      </c>
      <c r="B34">
        <f>('AEO 42'!E77/100)*(SUM(B$3:B$5)/SUM(B$3:B$5,B$11:B$13))</f>
        <v>8.3904796794941772E-3</v>
      </c>
      <c r="C34">
        <f>('AEO 42'!F77/100)*(SUM(C$3:C$5)/SUM(C$3:C$5,C$11:C$13))</f>
        <v>7.3246641436548517E-3</v>
      </c>
      <c r="D34">
        <f>('AEO 42'!G77/100)*(SUM(D$3:D$5)/SUM(D$3:D$5,D$11:D$13))</f>
        <v>7.3663517087888151E-3</v>
      </c>
      <c r="E34">
        <f>('AEO 42'!H77/100)*(SUM(E$3:E$5)/SUM(E$3:E$5,E$11:E$13))</f>
        <v>7.2710921917463756E-3</v>
      </c>
      <c r="F34">
        <f>('AEO 42'!I77/100)*(SUM(F$3:F$5)/SUM(F$3:F$5,F$11:F$13))</f>
        <v>7.0949100429764014E-3</v>
      </c>
      <c r="G34">
        <f>('AEO 42'!J77/100)*(SUM(G$3:G$5)/SUM(G$3:G$5,G$11:G$13))</f>
        <v>6.9664471917086288E-3</v>
      </c>
      <c r="H34">
        <f>('AEO 42'!K77/100)*(SUM(H$3:H$5)/SUM(H$3:H$5,H$11:H$13))</f>
        <v>6.7957848735309776E-3</v>
      </c>
      <c r="I34">
        <f>('AEO 42'!L77/100)*(SUM(I$3:I$5)/SUM(I$3:I$5,I$11:I$13))</f>
        <v>6.6034128084873243E-3</v>
      </c>
      <c r="J34">
        <f>('AEO 42'!M77/100)*(SUM(J$3:J$5)/SUM(J$3:J$5,J$11:J$13))</f>
        <v>6.4711976652310089E-3</v>
      </c>
      <c r="K34">
        <f>('AEO 42'!N77/100)*(SUM(K$3:K$5)/SUM(K$3:K$5,K$11:K$13))</f>
        <v>6.3311311006233519E-3</v>
      </c>
      <c r="L34">
        <f>('AEO 42'!O77/100)*(SUM(L$3:L$5)/SUM(L$3:L$5,L$11:L$13))</f>
        <v>6.176349214686975E-3</v>
      </c>
      <c r="M34">
        <f>('AEO 42'!P77/100)*(SUM(M$3:M$5)/SUM(M$3:M$5,M$11:M$13))</f>
        <v>6.1141843534913611E-3</v>
      </c>
      <c r="N34">
        <f>('AEO 42'!Q77/100)*(SUM(N$3:N$5)/SUM(N$3:N$5,N$11:N$13))</f>
        <v>5.985714530880119E-3</v>
      </c>
      <c r="O34">
        <f>('AEO 42'!R77/100)*(SUM(O$3:O$5)/SUM(O$3:O$5,O$11:O$13))</f>
        <v>5.8873778523724852E-3</v>
      </c>
      <c r="P34">
        <f>('AEO 42'!S77/100)*(SUM(P$3:P$5)/SUM(P$3:P$5,P$11:P$13))</f>
        <v>5.7781188834219168E-3</v>
      </c>
      <c r="Q34">
        <f>('AEO 42'!T77/100)*(SUM(Q$3:Q$5)/SUM(Q$3:Q$5,Q$11:Q$13))</f>
        <v>5.7224706906056876E-3</v>
      </c>
      <c r="R34">
        <f>('AEO 42'!U77/100)*(SUM(R$3:R$5)/SUM(R$3:R$5,R$11:R$13))</f>
        <v>5.6383967314078244E-3</v>
      </c>
      <c r="S34">
        <f>('AEO 42'!V77/100)*(SUM(S$3:S$5)/SUM(S$3:S$5,S$11:S$13))</f>
        <v>5.5693190714475134E-3</v>
      </c>
      <c r="T34">
        <f>('AEO 42'!W77/100)*(SUM(T$3:T$5)/SUM(T$3:T$5,T$11:T$13))</f>
        <v>5.5147657204875694E-3</v>
      </c>
      <c r="U34">
        <f>('AEO 42'!X77/100)*(SUM(U$3:U$5)/SUM(U$3:U$5,U$11:U$13))</f>
        <v>5.4799172490211595E-3</v>
      </c>
      <c r="V34">
        <f>('AEO 42'!Y77/100)*(SUM(V$3:V$5)/SUM(V$3:V$5,V$11:V$13))</f>
        <v>5.4354407827031416E-3</v>
      </c>
      <c r="W34">
        <f>('AEO 42'!Z77/100)*(SUM(W$3:W$5)/SUM(W$3:W$5,W$11:W$13))</f>
        <v>5.4052050311938632E-3</v>
      </c>
      <c r="X34">
        <f>('AEO 42'!AA77/100)*(SUM(X$3:X$5)/SUM(X$3:X$5,X$11:X$13))</f>
        <v>5.3836917702806122E-3</v>
      </c>
      <c r="Y34">
        <f>('AEO 42'!AB77/100)*(SUM(Y$3:Y$5)/SUM(Y$3:Y$5,Y$11:Y$13))</f>
        <v>5.3592991798908527E-3</v>
      </c>
      <c r="Z34">
        <f>('AEO 42'!AC77/100)*(SUM(Z$3:Z$5)/SUM(Z$3:Z$5,Z$11:Z$13))</f>
        <v>5.3393476690577297E-3</v>
      </c>
      <c r="AA34">
        <f>('AEO 42'!AD77/100)*(SUM(AA$3:AA$5)/SUM(AA$3:AA$5,AA$11:AA$13))</f>
        <v>5.321029544828825E-3</v>
      </c>
      <c r="AB34">
        <f>('AEO 42'!AE77/100)*(SUM(AB$3:AB$5)/SUM(AB$3:AB$5,AB$11:AB$13))</f>
        <v>5.3148009067323166E-3</v>
      </c>
      <c r="AC34">
        <f>('AEO 42'!AF77/100)*(SUM(AC$3:AC$5)/SUM(AC$3:AC$5,AC$11:AC$13))</f>
        <v>5.2995234059013338E-3</v>
      </c>
      <c r="AD34">
        <f>('AEO 42'!AG77/100)*(SUM(AD$3:AD$5)/SUM(AD$3:AD$5,AD$11:AD$13))</f>
        <v>5.2916143946722619E-3</v>
      </c>
      <c r="AE34">
        <f>('AEO 42'!AH77/100)*(SUM(AE$3:AE$5)/SUM(AE$3:AE$5,AE$11:AE$13))</f>
        <v>5.270488825882047E-3</v>
      </c>
      <c r="AF34">
        <f>('AEO 42'!AI77/100)*(SUM(AF$3:AF$5)/SUM(AF$3:AF$5,AF$11:AF$13))</f>
        <v>5.2557494565208546E-3</v>
      </c>
      <c r="AG34">
        <f>('AEO 42'!AJ77/100)*(SUM(AG$3:AG$5)/SUM(AG$3:AG$5,AG$11:AG$13))</f>
        <v>-8.8304093567251447E-6</v>
      </c>
    </row>
    <row r="35" spans="1:33" x14ac:dyDescent="0.25">
      <c r="A35" t="str">
        <f>'AEO 42'!A78</f>
        <v>Small Crossover Utility</v>
      </c>
      <c r="B35">
        <f>('AEO 42'!E78/100)*(SUM(B$3:B$5)/SUM(B$3:B$5,B$11:B$13))</f>
        <v>0.16280081736449564</v>
      </c>
      <c r="C35">
        <f>('AEO 42'!F78/100)*(SUM(C$3:C$5)/SUM(C$3:C$5,C$11:C$13))</f>
        <v>0.22092327260487277</v>
      </c>
      <c r="D35">
        <f>('AEO 42'!G78/100)*(SUM(D$3:D$5)/SUM(D$3:D$5,D$11:D$13))</f>
        <v>0.21031245233227722</v>
      </c>
      <c r="E35">
        <f>('AEO 42'!H78/100)*(SUM(E$3:E$5)/SUM(E$3:E$5,E$11:E$13))</f>
        <v>0.19922614457493795</v>
      </c>
      <c r="F35">
        <f>('AEO 42'!I78/100)*(SUM(F$3:F$5)/SUM(F$3:F$5,F$11:F$13))</f>
        <v>0.19720523504464677</v>
      </c>
      <c r="G35">
        <f>('AEO 42'!J78/100)*(SUM(G$3:G$5)/SUM(G$3:G$5,G$11:G$13))</f>
        <v>0.1940509531440506</v>
      </c>
      <c r="H35">
        <f>('AEO 42'!K78/100)*(SUM(H$3:H$5)/SUM(H$3:H$5,H$11:H$13))</f>
        <v>0.19247267441650145</v>
      </c>
      <c r="I35">
        <f>('AEO 42'!L78/100)*(SUM(I$3:I$5)/SUM(I$3:I$5,I$11:I$13))</f>
        <v>0.19226462875336578</v>
      </c>
      <c r="J35">
        <f>('AEO 42'!M78/100)*(SUM(J$3:J$5)/SUM(J$3:J$5,J$11:J$13))</f>
        <v>0.18890193688336282</v>
      </c>
      <c r="K35">
        <f>('AEO 42'!N78/100)*(SUM(K$3:K$5)/SUM(K$3:K$5,K$11:K$13))</f>
        <v>0.18671609177317658</v>
      </c>
      <c r="L35">
        <f>('AEO 42'!O78/100)*(SUM(L$3:L$5)/SUM(L$3:L$5,L$11:L$13))</f>
        <v>0.18737122593695477</v>
      </c>
      <c r="M35">
        <f>('AEO 42'!P78/100)*(SUM(M$3:M$5)/SUM(M$3:M$5,M$11:M$13))</f>
        <v>0.17990193185045536</v>
      </c>
      <c r="N35">
        <f>('AEO 42'!Q78/100)*(SUM(N$3:N$5)/SUM(N$3:N$5,N$11:N$13))</f>
        <v>0.17921681650068036</v>
      </c>
      <c r="O35">
        <f>('AEO 42'!R78/100)*(SUM(O$3:O$5)/SUM(O$3:O$5,O$11:O$13))</f>
        <v>0.17651261281553565</v>
      </c>
      <c r="P35">
        <f>('AEO 42'!S78/100)*(SUM(P$3:P$5)/SUM(P$3:P$5,P$11:P$13))</f>
        <v>0.17561627146468209</v>
      </c>
      <c r="Q35">
        <f>('AEO 42'!T78/100)*(SUM(Q$3:Q$5)/SUM(Q$3:Q$5,Q$11:Q$13))</f>
        <v>0.17135432728313496</v>
      </c>
      <c r="R35">
        <f>('AEO 42'!U78/100)*(SUM(R$3:R$5)/SUM(R$3:R$5,R$11:R$13))</f>
        <v>0.17101647248318375</v>
      </c>
      <c r="S35">
        <f>('AEO 42'!V78/100)*(SUM(S$3:S$5)/SUM(S$3:S$5,S$11:S$13))</f>
        <v>0.1703682761227909</v>
      </c>
      <c r="T35">
        <f>('AEO 42'!W78/100)*(SUM(T$3:T$5)/SUM(T$3:T$5,T$11:T$13))</f>
        <v>0.16955351817989653</v>
      </c>
      <c r="U35">
        <f>('AEO 42'!X78/100)*(SUM(U$3:U$5)/SUM(U$3:U$5,U$11:U$13))</f>
        <v>0.16812479740843078</v>
      </c>
      <c r="V35">
        <f>('AEO 42'!Y78/100)*(SUM(V$3:V$5)/SUM(V$3:V$5,V$11:V$13))</f>
        <v>0.16823910807331718</v>
      </c>
      <c r="W35">
        <f>('AEO 42'!Z78/100)*(SUM(W$3:W$5)/SUM(W$3:W$5,W$11:W$13))</f>
        <v>0.16775675684953667</v>
      </c>
      <c r="X35">
        <f>('AEO 42'!AA78/100)*(SUM(X$3:X$5)/SUM(X$3:X$5,X$11:X$13))</f>
        <v>0.1671807167117299</v>
      </c>
      <c r="Y35">
        <f>('AEO 42'!AB78/100)*(SUM(Y$3:Y$5)/SUM(Y$3:Y$5,Y$11:Y$13))</f>
        <v>0.1673631462429897</v>
      </c>
      <c r="Z35">
        <f>('AEO 42'!AC78/100)*(SUM(Z$3:Z$5)/SUM(Z$3:Z$5,Z$11:Z$13))</f>
        <v>0.16749019900301937</v>
      </c>
      <c r="AA35">
        <f>('AEO 42'!AD78/100)*(SUM(AA$3:AA$5)/SUM(AA$3:AA$5,AA$11:AA$13))</f>
        <v>0.1678635748544309</v>
      </c>
      <c r="AB35">
        <f>('AEO 42'!AE78/100)*(SUM(AB$3:AB$5)/SUM(AB$3:AB$5,AB$11:AB$13))</f>
        <v>0.16717770600571674</v>
      </c>
      <c r="AC35">
        <f>('AEO 42'!AF78/100)*(SUM(AC$3:AC$5)/SUM(AC$3:AC$5,AC$11:AC$13))</f>
        <v>0.16744130580827099</v>
      </c>
      <c r="AD35">
        <f>('AEO 42'!AG78/100)*(SUM(AD$3:AD$5)/SUM(AD$3:AD$5,AD$11:AD$13))</f>
        <v>0.16718376306320623</v>
      </c>
      <c r="AE35">
        <f>('AEO 42'!AH78/100)*(SUM(AE$3:AE$5)/SUM(AE$3:AE$5,AE$11:AE$13))</f>
        <v>0.16787418352676567</v>
      </c>
      <c r="AF35">
        <f>('AEO 42'!AI78/100)*(SUM(AF$3:AF$5)/SUM(AF$3:AF$5,AF$11:AF$13))</f>
        <v>0.16770501873803192</v>
      </c>
      <c r="AG35">
        <f>('AEO 42'!AJ78/100)*(SUM(AG$3:AG$5)/SUM(AG$3:AG$5,AG$11:AG$13))</f>
        <v>4.120857699805068E-5</v>
      </c>
    </row>
    <row r="36" spans="1:33" x14ac:dyDescent="0.25">
      <c r="A36" t="str">
        <f>'AEO 42'!A79</f>
        <v>Large Crossover Utility</v>
      </c>
      <c r="B36">
        <f>('AEO 42'!E79/100)*(SUM(B$3:B$5)/SUM(B$3:B$5,B$11:B$13))</f>
        <v>4.5263580465347737E-2</v>
      </c>
      <c r="C36">
        <f>('AEO 42'!F79/100)*(SUM(C$3:C$5)/SUM(C$3:C$5,C$11:C$13))</f>
        <v>3.9629322148016448E-2</v>
      </c>
      <c r="D36">
        <f>('AEO 42'!G79/100)*(SUM(D$3:D$5)/SUM(D$3:D$5,D$11:D$13))</f>
        <v>4.1394175830148969E-2</v>
      </c>
      <c r="E36">
        <f>('AEO 42'!H79/100)*(SUM(E$3:E$5)/SUM(E$3:E$5,E$11:E$13))</f>
        <v>4.2247212789153145E-2</v>
      </c>
      <c r="F36">
        <f>('AEO 42'!I79/100)*(SUM(F$3:F$5)/SUM(F$3:F$5,F$11:F$13))</f>
        <v>4.2084454833237944E-2</v>
      </c>
      <c r="G36">
        <f>('AEO 42'!J79/100)*(SUM(G$3:G$5)/SUM(G$3:G$5,G$11:G$13))</f>
        <v>4.1803029207031502E-2</v>
      </c>
      <c r="H36">
        <f>('AEO 42'!K79/100)*(SUM(H$3:H$5)/SUM(H$3:H$5,H$11:H$13))</f>
        <v>4.1226665255114384E-2</v>
      </c>
      <c r="I36">
        <f>('AEO 42'!L79/100)*(SUM(I$3:I$5)/SUM(I$3:I$5,I$11:I$13))</f>
        <v>4.0755649723311499E-2</v>
      </c>
      <c r="J36">
        <f>('AEO 42'!M79/100)*(SUM(J$3:J$5)/SUM(J$3:J$5,J$11:J$13))</f>
        <v>4.0411030644029088E-2</v>
      </c>
      <c r="K36">
        <f>('AEO 42'!N79/100)*(SUM(K$3:K$5)/SUM(K$3:K$5,K$11:K$13))</f>
        <v>3.9891758566655722E-2</v>
      </c>
      <c r="L36">
        <f>('AEO 42'!O79/100)*(SUM(L$3:L$5)/SUM(L$3:L$5,L$11:L$13))</f>
        <v>3.8940530829991805E-2</v>
      </c>
      <c r="M36">
        <f>('AEO 42'!P79/100)*(SUM(M$3:M$5)/SUM(M$3:M$5,M$11:M$13))</f>
        <v>3.9207405788954201E-2</v>
      </c>
      <c r="N36">
        <f>('AEO 42'!Q79/100)*(SUM(N$3:N$5)/SUM(N$3:N$5,N$11:N$13))</f>
        <v>3.8528640950495109E-2</v>
      </c>
      <c r="O36">
        <f>('AEO 42'!R79/100)*(SUM(O$3:O$5)/SUM(O$3:O$5,O$11:O$13))</f>
        <v>3.8191026627392738E-2</v>
      </c>
      <c r="P36">
        <f>('AEO 42'!S79/100)*(SUM(P$3:P$5)/SUM(P$3:P$5,P$11:P$13))</f>
        <v>3.7709838044923623E-2</v>
      </c>
      <c r="Q36">
        <f>('AEO 42'!T79/100)*(SUM(Q$3:Q$5)/SUM(Q$3:Q$5,Q$11:Q$13))</f>
        <v>3.7782598271549409E-2</v>
      </c>
      <c r="R36">
        <f>('AEO 42'!U79/100)*(SUM(R$3:R$5)/SUM(R$3:R$5,R$11:R$13))</f>
        <v>3.7362532890459585E-2</v>
      </c>
      <c r="S36">
        <f>('AEO 42'!V79/100)*(SUM(S$3:S$5)/SUM(S$3:S$5,S$11:S$13))</f>
        <v>3.710736435355632E-2</v>
      </c>
      <c r="T36">
        <f>('AEO 42'!W79/100)*(SUM(T$3:T$5)/SUM(T$3:T$5,T$11:T$13))</f>
        <v>3.6898002799639978E-2</v>
      </c>
      <c r="U36">
        <f>('AEO 42'!X79/100)*(SUM(U$3:U$5)/SUM(U$3:U$5,U$11:U$13))</f>
        <v>3.691454059989481E-2</v>
      </c>
      <c r="V36">
        <f>('AEO 42'!Y79/100)*(SUM(V$3:V$5)/SUM(V$3:V$5,V$11:V$13))</f>
        <v>3.6739122809741995E-2</v>
      </c>
      <c r="W36">
        <f>('AEO 42'!Z79/100)*(SUM(W$3:W$5)/SUM(W$3:W$5,W$11:W$13))</f>
        <v>3.6726751846118573E-2</v>
      </c>
      <c r="X36">
        <f>('AEO 42'!AA79/100)*(SUM(X$3:X$5)/SUM(X$3:X$5,X$11:X$13))</f>
        <v>3.6742251063826364E-2</v>
      </c>
      <c r="Y36">
        <f>('AEO 42'!AB79/100)*(SUM(Y$3:Y$5)/SUM(Y$3:Y$5,Y$11:Y$13))</f>
        <v>3.6744163747453658E-2</v>
      </c>
      <c r="Z36">
        <f>('AEO 42'!AC79/100)*(SUM(Z$3:Z$5)/SUM(Z$3:Z$5,Z$11:Z$13))</f>
        <v>3.6712540548594255E-2</v>
      </c>
      <c r="AA36">
        <f>('AEO 42'!AD79/100)*(SUM(AA$3:AA$5)/SUM(AA$3:AA$5,AA$11:AA$13))</f>
        <v>3.6697847368530184E-2</v>
      </c>
      <c r="AB36">
        <f>('AEO 42'!AE79/100)*(SUM(AB$3:AB$5)/SUM(AB$3:AB$5,AB$11:AB$13))</f>
        <v>3.6860077171315037E-2</v>
      </c>
      <c r="AC36">
        <f>('AEO 42'!AF79/100)*(SUM(AC$3:AC$5)/SUM(AC$3:AC$5,AC$11:AC$13))</f>
        <v>3.6873947672772654E-2</v>
      </c>
      <c r="AD36">
        <f>('AEO 42'!AG79/100)*(SUM(AD$3:AD$5)/SUM(AD$3:AD$5,AD$11:AD$13))</f>
        <v>3.6962419081788149E-2</v>
      </c>
      <c r="AE36">
        <f>('AEO 42'!AH79/100)*(SUM(AE$3:AE$5)/SUM(AE$3:AE$5,AE$11:AE$13))</f>
        <v>3.6890344333401506E-2</v>
      </c>
      <c r="AF36">
        <f>('AEO 42'!AI79/100)*(SUM(AF$3:AF$5)/SUM(AF$3:AF$5,AF$11:AF$13))</f>
        <v>3.6978180745857098E-2</v>
      </c>
      <c r="AG36">
        <f>('AEO 42'!AJ79/100)*(SUM(AG$3:AG$5)/SUM(AG$3:AG$5,AG$11:AG$13))</f>
        <v>1.7660818713450289E-5</v>
      </c>
    </row>
    <row r="37" spans="1:33" x14ac:dyDescent="0.25">
      <c r="A37" t="str">
        <f>'AEO 42'!A81</f>
        <v>Small Pickup</v>
      </c>
      <c r="B37">
        <f>'AEO 42'!E81/100*(SUM(B$11:B$13)/SUM(B$3:B$5,B$11:B$13))</f>
        <v>6.8607708506439428E-3</v>
      </c>
      <c r="C37">
        <f>'AEO 42'!F81/100*(SUM(C$11:C$13)/SUM(C$3:C$5,C$11:C$13))</f>
        <v>6.095253105483942E-3</v>
      </c>
      <c r="D37">
        <f>'AEO 42'!G81/100*(SUM(D$11:D$13)/SUM(D$3:D$5,D$11:D$13))</f>
        <v>7.0539621766469943E-3</v>
      </c>
      <c r="E37">
        <f>'AEO 42'!H81/100*(SUM(E$11:E$13)/SUM(E$3:E$5,E$11:E$13))</f>
        <v>7.9442805604275548E-3</v>
      </c>
      <c r="F37">
        <f>'AEO 42'!I81/100*(SUM(F$11:F$13)/SUM(F$3:F$5,F$11:F$13))</f>
        <v>8.5629210543212136E-3</v>
      </c>
      <c r="G37">
        <f>'AEO 42'!J81/100*(SUM(G$11:G$13)/SUM(G$3:G$5,G$11:G$13))</f>
        <v>9.1616454820759117E-3</v>
      </c>
      <c r="H37">
        <f>'AEO 42'!K81/100*(SUM(H$11:H$13)/SUM(H$3:H$5,H$11:H$13))</f>
        <v>9.6266614510809104E-3</v>
      </c>
      <c r="I37">
        <f>'AEO 42'!L81/100*(SUM(I$11:I$13)/SUM(I$3:I$5,I$11:I$13))</f>
        <v>1.0012849296552395E-2</v>
      </c>
      <c r="J37">
        <f>'AEO 42'!M81/100*(SUM(J$11:J$13)/SUM(J$3:J$5,J$11:J$13))</f>
        <v>1.0516190985085569E-2</v>
      </c>
      <c r="K37">
        <f>'AEO 42'!N81/100*(SUM(K$11:K$13)/SUM(K$3:K$5,K$11:K$13))</f>
        <v>1.0945977575383571E-2</v>
      </c>
      <c r="L37">
        <f>'AEO 42'!O81/100*(SUM(L$11:L$13)/SUM(L$3:L$5,L$11:L$13))</f>
        <v>1.121695496563317E-2</v>
      </c>
      <c r="M37">
        <f>'AEO 42'!P81/100*(SUM(M$11:M$13)/SUM(M$3:M$5,M$11:M$13))</f>
        <v>1.1883609299316823E-2</v>
      </c>
      <c r="N37">
        <f>'AEO 42'!Q81/100*(SUM(N$11:N$13)/SUM(N$3:N$5,N$11:N$13))</f>
        <v>1.2161328052412922E-2</v>
      </c>
      <c r="O37">
        <f>'AEO 42'!R81/100*(SUM(O$11:O$13)/SUM(O$3:O$5,O$11:O$13))</f>
        <v>1.2534919244004463E-2</v>
      </c>
      <c r="P37">
        <f>'AEO 42'!S81/100*(SUM(P$11:P$13)/SUM(P$3:P$5,P$11:P$13))</f>
        <v>1.2780793827785976E-2</v>
      </c>
      <c r="Q37">
        <f>'AEO 42'!T81/100*(SUM(Q$11:Q$13)/SUM(Q$3:Q$5,Q$11:Q$13))</f>
        <v>1.3240667285756834E-2</v>
      </c>
      <c r="R37">
        <f>'AEO 42'!U81/100*(SUM(R$11:R$13)/SUM(R$3:R$5,R$11:R$13))</f>
        <v>1.3383018162495368E-2</v>
      </c>
      <c r="S37">
        <f>'AEO 42'!V81/100*(SUM(S$11:S$13)/SUM(S$3:S$5,S$11:S$13))</f>
        <v>1.3533921333596498E-2</v>
      </c>
      <c r="T37">
        <f>'AEO 42'!W81/100*(SUM(T$11:T$13)/SUM(T$3:T$5,T$11:T$13))</f>
        <v>1.3681815102253199E-2</v>
      </c>
      <c r="U37">
        <f>'AEO 42'!X81/100*(SUM(U$11:U$13)/SUM(U$3:U$5,U$11:U$13))</f>
        <v>1.3867689238723469E-2</v>
      </c>
      <c r="V37">
        <f>'AEO 42'!Y81/100*(SUM(V$11:V$13)/SUM(V$3:V$5,V$11:V$13))</f>
        <v>1.3918273743924415E-2</v>
      </c>
      <c r="W37">
        <f>'AEO 42'!Z81/100*(SUM(W$11:W$13)/SUM(W$3:W$5,W$11:W$13))</f>
        <v>1.4007412478221234E-2</v>
      </c>
      <c r="X37">
        <f>'AEO 42'!AA81/100*(SUM(X$11:X$13)/SUM(X$3:X$5,X$11:X$13))</f>
        <v>1.4098009840672986E-2</v>
      </c>
      <c r="Y37">
        <f>'AEO 42'!AB81/100*(SUM(Y$11:Y$13)/SUM(Y$3:Y$5,Y$11:Y$13))</f>
        <v>1.4120104754671426E-2</v>
      </c>
      <c r="Z37">
        <f>'AEO 42'!AC81/100*(SUM(Z$11:Z$13)/SUM(Z$3:Z$5,Z$11:Z$13))</f>
        <v>1.4140624263037173E-2</v>
      </c>
      <c r="AA37">
        <f>'AEO 42'!AD81/100*(SUM(AA$11:AA$13)/SUM(AA$3:AA$5,AA$11:AA$13))</f>
        <v>1.4137699463388205E-2</v>
      </c>
      <c r="AB37">
        <f>'AEO 42'!AE81/100*(SUM(AB$11:AB$13)/SUM(AB$3:AB$5,AB$11:AB$13))</f>
        <v>1.4223373972638675E-2</v>
      </c>
      <c r="AC37">
        <f>'AEO 42'!AF81/100*(SUM(AC$11:AC$13)/SUM(AC$3:AC$5,AC$11:AC$13))</f>
        <v>1.4225601184445829E-2</v>
      </c>
      <c r="AD37">
        <f>'AEO 42'!AG81/100*(SUM(AD$11:AD$13)/SUM(AD$3:AD$5,AD$11:AD$13))</f>
        <v>1.4273371682932688E-2</v>
      </c>
      <c r="AE37">
        <f>'AEO 42'!AH81/100*(SUM(AE$11:AE$13)/SUM(AE$3:AE$5,AE$11:AE$13))</f>
        <v>1.4236690151044347E-2</v>
      </c>
      <c r="AF37">
        <f>'AEO 42'!AI81/100*(SUM(AF$11:AF$13)/SUM(AF$3:AF$5,AF$11:AF$13))</f>
        <v>1.4277901299886988E-2</v>
      </c>
      <c r="AG37">
        <f>'AEO 42'!AJ81/100*(SUM(AG$11:AG$13)/SUM(AG$3:AG$5,AG$11:AG$13))</f>
        <v>-5.6452241715399609E-5</v>
      </c>
    </row>
    <row r="38" spans="1:33" x14ac:dyDescent="0.25">
      <c r="A38" t="str">
        <f>'AEO 42'!A82</f>
        <v>Large Pickup</v>
      </c>
      <c r="B38">
        <f>'AEO 42'!E82/100*(SUM(B$11:B$13)/SUM(B$3:B$5,B$11:B$13))</f>
        <v>3.1536131497381194E-2</v>
      </c>
      <c r="C38">
        <f>'AEO 42'!F82/100*(SUM(C$11:C$13)/SUM(C$3:C$5,C$11:C$13))</f>
        <v>3.8244728381347924E-2</v>
      </c>
      <c r="D38">
        <f>'AEO 42'!G82/100*(SUM(D$11:D$13)/SUM(D$3:D$5,D$11:D$13))</f>
        <v>4.157852339822965E-2</v>
      </c>
      <c r="E38">
        <f>'AEO 42'!H82/100*(SUM(E$11:E$13)/SUM(E$3:E$5,E$11:E$13))</f>
        <v>4.5423562507128049E-2</v>
      </c>
      <c r="F38">
        <f>'AEO 42'!I82/100*(SUM(F$11:F$13)/SUM(F$3:F$5,F$11:F$13))</f>
        <v>4.9519163760510874E-2</v>
      </c>
      <c r="G38">
        <f>'AEO 42'!J82/100*(SUM(G$11:G$13)/SUM(G$3:G$5,G$11:G$13))</f>
        <v>5.3278046510851725E-2</v>
      </c>
      <c r="H38">
        <f>'AEO 42'!K82/100*(SUM(H$11:H$13)/SUM(H$3:H$5,H$11:H$13))</f>
        <v>5.671313547419838E-2</v>
      </c>
      <c r="I38">
        <f>'AEO 42'!L82/100*(SUM(I$11:I$13)/SUM(I$3:I$5,I$11:I$13))</f>
        <v>6.0010087830427161E-2</v>
      </c>
      <c r="J38">
        <f>'AEO 42'!M82/100*(SUM(J$11:J$13)/SUM(J$3:J$5,J$11:J$13))</f>
        <v>6.3125620729875029E-2</v>
      </c>
      <c r="K38">
        <f>'AEO 42'!N82/100*(SUM(K$11:K$13)/SUM(K$3:K$5,K$11:K$13))</f>
        <v>6.6221766372904931E-2</v>
      </c>
      <c r="L38">
        <f>'AEO 42'!O82/100*(SUM(L$11:L$13)/SUM(L$3:L$5,L$11:L$13))</f>
        <v>6.929797126470208E-2</v>
      </c>
      <c r="M38">
        <f>'AEO 42'!P82/100*(SUM(M$11:M$13)/SUM(M$3:M$5,M$11:M$13))</f>
        <v>7.1936382811890937E-2</v>
      </c>
      <c r="N38">
        <f>'AEO 42'!Q82/100*(SUM(N$11:N$13)/SUM(N$3:N$5,N$11:N$13))</f>
        <v>7.4596022590258992E-2</v>
      </c>
      <c r="O38">
        <f>'AEO 42'!R82/100*(SUM(O$11:O$13)/SUM(O$3:O$5,O$11:O$13))</f>
        <v>7.6989475310983282E-2</v>
      </c>
      <c r="P38">
        <f>'AEO 42'!S82/100*(SUM(P$11:P$13)/SUM(P$3:P$5,P$11:P$13))</f>
        <v>7.9227467314288244E-2</v>
      </c>
      <c r="Q38">
        <f>'AEO 42'!T82/100*(SUM(Q$11:Q$13)/SUM(Q$3:Q$5,Q$11:Q$13))</f>
        <v>8.1035767850789961E-2</v>
      </c>
      <c r="R38">
        <f>'AEO 42'!U82/100*(SUM(R$11:R$13)/SUM(R$3:R$5,R$11:R$13))</f>
        <v>8.2822290777513158E-2</v>
      </c>
      <c r="S38">
        <f>'AEO 42'!V82/100*(SUM(S$11:S$13)/SUM(S$3:S$5,S$11:S$13))</f>
        <v>8.4292752475824975E-2</v>
      </c>
      <c r="T38">
        <f>'AEO 42'!W82/100*(SUM(T$11:T$13)/SUM(T$3:T$5,T$11:T$13))</f>
        <v>8.5484976135802651E-2</v>
      </c>
      <c r="U38">
        <f>'AEO 42'!X82/100*(SUM(U$11:U$13)/SUM(U$3:U$5,U$11:U$13))</f>
        <v>8.6487762222869691E-2</v>
      </c>
      <c r="V38">
        <f>'AEO 42'!Y82/100*(SUM(V$11:V$13)/SUM(V$3:V$5,V$11:V$13))</f>
        <v>8.7391075532930032E-2</v>
      </c>
      <c r="W38">
        <f>'AEO 42'!Z82/100*(SUM(W$11:W$13)/SUM(W$3:W$5,W$11:W$13))</f>
        <v>8.8117921127629756E-2</v>
      </c>
      <c r="X38">
        <f>'AEO 42'!AA82/100*(SUM(X$11:X$13)/SUM(X$3:X$5,X$11:X$13))</f>
        <v>8.8691958215103131E-2</v>
      </c>
      <c r="Y38">
        <f>'AEO 42'!AB82/100*(SUM(Y$11:Y$13)/SUM(Y$3:Y$5,Y$11:Y$13))</f>
        <v>8.9225251363327707E-2</v>
      </c>
      <c r="Z38">
        <f>'AEO 42'!AC82/100*(SUM(Z$11:Z$13)/SUM(Z$3:Z$5,Z$11:Z$13))</f>
        <v>8.9653766073062011E-2</v>
      </c>
      <c r="AA38">
        <f>'AEO 42'!AD82/100*(SUM(AA$11:AA$13)/SUM(AA$3:AA$5,AA$11:AA$13))</f>
        <v>9.0011393433646447E-2</v>
      </c>
      <c r="AB38">
        <f>'AEO 42'!AE82/100*(SUM(AB$11:AB$13)/SUM(AB$3:AB$5,AB$11:AB$13))</f>
        <v>9.0306670829648675E-2</v>
      </c>
      <c r="AC38">
        <f>'AEO 42'!AF82/100*(SUM(AC$11:AC$13)/SUM(AC$3:AC$5,AC$11:AC$13))</f>
        <v>9.0629976277029844E-2</v>
      </c>
      <c r="AD38">
        <f>'AEO 42'!AG82/100*(SUM(AD$11:AD$13)/SUM(AD$3:AD$5,AD$11:AD$13))</f>
        <v>9.0897062353744632E-2</v>
      </c>
      <c r="AE38">
        <f>'AEO 42'!AH82/100*(SUM(AE$11:AE$13)/SUM(AE$3:AE$5,AE$11:AE$13))</f>
        <v>9.1249386040622243E-2</v>
      </c>
      <c r="AF38">
        <f>'AEO 42'!AI82/100*(SUM(AF$11:AF$13)/SUM(AF$3:AF$5,AF$11:AF$13))</f>
        <v>9.1569965270745166E-2</v>
      </c>
      <c r="AG38">
        <f>'AEO 42'!AJ82/100*(SUM(AG$11:AG$13)/SUM(AG$3:AG$5,AG$11:AG$13))</f>
        <v>2.8226120857699805E-5</v>
      </c>
    </row>
    <row r="39" spans="1:33" x14ac:dyDescent="0.25">
      <c r="A39" t="str">
        <f>'AEO 42'!A83</f>
        <v>Small Van</v>
      </c>
      <c r="B39">
        <f>'AEO 42'!E83/100*(SUM(B$11:B$13)/SUM(B$3:B$5,B$11:B$13))</f>
        <v>4.7825536669170955E-3</v>
      </c>
      <c r="C39">
        <f>'AEO 42'!F83/100*(SUM(C$11:C$13)/SUM(C$3:C$5,C$11:C$13))</f>
        <v>7.613052414296031E-3</v>
      </c>
      <c r="D39">
        <f>'AEO 42'!G83/100*(SUM(D$11:D$13)/SUM(D$3:D$5,D$11:D$13))</f>
        <v>8.0855149623923761E-3</v>
      </c>
      <c r="E39">
        <f>'AEO 42'!H83/100*(SUM(E$11:E$13)/SUM(E$3:E$5,E$11:E$13))</f>
        <v>8.3076414941277918E-3</v>
      </c>
      <c r="F39">
        <f>'AEO 42'!I83/100*(SUM(F$11:F$13)/SUM(F$3:F$5,F$11:F$13))</f>
        <v>8.9991968812797359E-3</v>
      </c>
      <c r="G39">
        <f>'AEO 42'!J83/100*(SUM(G$11:G$13)/SUM(G$3:G$5,G$11:G$13))</f>
        <v>9.4639225889997583E-3</v>
      </c>
      <c r="H39">
        <f>'AEO 42'!K83/100*(SUM(H$11:H$13)/SUM(H$3:H$5,H$11:H$13))</f>
        <v>1.0320815199497025E-2</v>
      </c>
      <c r="I39">
        <f>'AEO 42'!L83/100*(SUM(I$11:I$13)/SUM(I$3:I$5,I$11:I$13))</f>
        <v>1.1041293588441504E-2</v>
      </c>
      <c r="J39">
        <f>'AEO 42'!M83/100*(SUM(J$11:J$13)/SUM(J$3:J$5,J$11:J$13))</f>
        <v>1.1539675786596175E-2</v>
      </c>
      <c r="K39">
        <f>'AEO 42'!N83/100*(SUM(K$11:K$13)/SUM(K$3:K$5,K$11:K$13))</f>
        <v>1.2110158851157659E-2</v>
      </c>
      <c r="L39">
        <f>'AEO 42'!O83/100*(SUM(L$11:L$13)/SUM(L$3:L$5,L$11:L$13))</f>
        <v>1.2876443999095655E-2</v>
      </c>
      <c r="M39">
        <f>'AEO 42'!P83/100*(SUM(M$11:M$13)/SUM(M$3:M$5,M$11:M$13))</f>
        <v>1.2946626400341842E-2</v>
      </c>
      <c r="N39">
        <f>'AEO 42'!Q83/100*(SUM(N$11:N$13)/SUM(N$3:N$5,N$11:N$13))</f>
        <v>1.35504817500592E-2</v>
      </c>
      <c r="O39">
        <f>'AEO 42'!R83/100*(SUM(O$11:O$13)/SUM(O$3:O$5,O$11:O$13))</f>
        <v>1.393995451669885E-2</v>
      </c>
      <c r="P39">
        <f>'AEO 42'!S83/100*(SUM(P$11:P$13)/SUM(P$3:P$5,P$11:P$13))</f>
        <v>1.4492549752561963E-2</v>
      </c>
      <c r="Q39">
        <f>'AEO 42'!T83/100*(SUM(Q$11:Q$13)/SUM(Q$3:Q$5,Q$11:Q$13))</f>
        <v>1.4549183548977536E-2</v>
      </c>
      <c r="R39">
        <f>'AEO 42'!U83/100*(SUM(R$11:R$13)/SUM(R$3:R$5,R$11:R$13))</f>
        <v>1.4948734089834248E-2</v>
      </c>
      <c r="S39">
        <f>'AEO 42'!V83/100*(SUM(S$11:S$13)/SUM(S$3:S$5,S$11:S$13))</f>
        <v>1.5259882249239722E-2</v>
      </c>
      <c r="T39">
        <f>'AEO 42'!W83/100*(SUM(T$11:T$13)/SUM(T$3:T$5,T$11:T$13))</f>
        <v>1.5473247401277835E-2</v>
      </c>
      <c r="U39">
        <f>'AEO 42'!X83/100*(SUM(U$11:U$13)/SUM(U$3:U$5,U$11:U$13))</f>
        <v>1.5554265204703462E-2</v>
      </c>
      <c r="V39">
        <f>'AEO 42'!Y83/100*(SUM(V$11:V$13)/SUM(V$3:V$5,V$11:V$13))</f>
        <v>1.5780778738283326E-2</v>
      </c>
      <c r="W39">
        <f>'AEO 42'!Z83/100*(SUM(W$11:W$13)/SUM(W$3:W$5,W$11:W$13))</f>
        <v>1.5884297497399589E-2</v>
      </c>
      <c r="X39">
        <f>'AEO 42'!AA83/100*(SUM(X$11:X$13)/SUM(X$3:X$5,X$11:X$13))</f>
        <v>1.593206410637792E-2</v>
      </c>
      <c r="Y39">
        <f>'AEO 42'!AB83/100*(SUM(Y$11:Y$13)/SUM(Y$3:Y$5,Y$11:Y$13))</f>
        <v>1.6050534527072908E-2</v>
      </c>
      <c r="Z39">
        <f>'AEO 42'!AC83/100*(SUM(Z$11:Z$13)/SUM(Z$3:Z$5,Z$11:Z$13))</f>
        <v>1.613415958641861E-2</v>
      </c>
      <c r="AA39">
        <f>'AEO 42'!AD83/100*(SUM(AA$11:AA$13)/SUM(AA$3:AA$5,AA$11:AA$13))</f>
        <v>1.6231318999704276E-2</v>
      </c>
      <c r="AB39">
        <f>'AEO 42'!AE83/100*(SUM(AB$11:AB$13)/SUM(AB$3:AB$5,AB$11:AB$13))</f>
        <v>1.6176467217911793E-2</v>
      </c>
      <c r="AC39">
        <f>'AEO 42'!AF83/100*(SUM(AC$11:AC$13)/SUM(AC$3:AC$5,AC$11:AC$13))</f>
        <v>1.6247843225667542E-2</v>
      </c>
      <c r="AD39">
        <f>'AEO 42'!AG83/100*(SUM(AD$11:AD$13)/SUM(AD$3:AD$5,AD$11:AD$13))</f>
        <v>1.6251298268098204E-2</v>
      </c>
      <c r="AE39">
        <f>'AEO 42'!AH83/100*(SUM(AE$11:AE$13)/SUM(AE$3:AE$5,AE$11:AE$13))</f>
        <v>1.6388618704213983E-2</v>
      </c>
      <c r="AF39">
        <f>'AEO 42'!AI83/100*(SUM(AF$11:AF$13)/SUM(AF$3:AF$5,AF$11:AF$13))</f>
        <v>1.6420785739368421E-2</v>
      </c>
      <c r="AG39">
        <f>'AEO 42'!AJ83/100*(SUM(AG$11:AG$13)/SUM(AG$3:AG$5,AG$11:AG$13))</f>
        <v>6.3508771929824548E-5</v>
      </c>
    </row>
    <row r="40" spans="1:33" x14ac:dyDescent="0.25">
      <c r="A40" t="str">
        <f>'AEO 42'!A84</f>
        <v>Large Van</v>
      </c>
      <c r="B40">
        <f>'AEO 42'!E84/100*(SUM(B$11:B$13)/SUM(B$3:B$5,B$11:B$13))</f>
        <v>6.724718251291205E-3</v>
      </c>
      <c r="C40">
        <f>'AEO 42'!F84/100*(SUM(C$11:C$13)/SUM(C$3:C$5,C$11:C$13))</f>
        <v>7.7289376018168663E-3</v>
      </c>
      <c r="D40">
        <f>'AEO 42'!G84/100*(SUM(D$11:D$13)/SUM(D$3:D$5,D$11:D$13))</f>
        <v>8.4612278273435218E-3</v>
      </c>
      <c r="E40">
        <f>'AEO 42'!H84/100*(SUM(E$11:E$13)/SUM(E$3:E$5,E$11:E$13))</f>
        <v>9.1625460296288277E-3</v>
      </c>
      <c r="F40">
        <f>'AEO 42'!I84/100*(SUM(F$11:F$13)/SUM(F$3:F$5,F$11:F$13))</f>
        <v>9.8763866130459656E-3</v>
      </c>
      <c r="G40">
        <f>'AEO 42'!J84/100*(SUM(G$11:G$13)/SUM(G$3:G$5,G$11:G$13))</f>
        <v>1.0482095908002927E-2</v>
      </c>
      <c r="H40">
        <f>'AEO 42'!K84/100*(SUM(H$11:H$13)/SUM(H$3:H$5,H$11:H$13))</f>
        <v>1.1163614812206801E-2</v>
      </c>
      <c r="I40">
        <f>'AEO 42'!L84/100*(SUM(I$11:I$13)/SUM(I$3:I$5,I$11:I$13))</f>
        <v>1.1725089285502777E-2</v>
      </c>
      <c r="J40">
        <f>'AEO 42'!M84/100*(SUM(J$11:J$13)/SUM(J$3:J$5,J$11:J$13))</f>
        <v>1.2272401750633299E-2</v>
      </c>
      <c r="K40">
        <f>'AEO 42'!N84/100*(SUM(K$11:K$13)/SUM(K$3:K$5,K$11:K$13))</f>
        <v>1.2806535976036697E-2</v>
      </c>
      <c r="L40">
        <f>'AEO 42'!O84/100*(SUM(L$11:L$13)/SUM(L$3:L$5,L$11:L$13))</f>
        <v>1.3321786513488374E-2</v>
      </c>
      <c r="M40">
        <f>'AEO 42'!P84/100*(SUM(M$11:M$13)/SUM(M$3:M$5,M$11:M$13))</f>
        <v>1.3789602609960821E-2</v>
      </c>
      <c r="N40">
        <f>'AEO 42'!Q84/100*(SUM(N$11:N$13)/SUM(N$3:N$5,N$11:N$13))</f>
        <v>1.4235338105072529E-2</v>
      </c>
      <c r="O40">
        <f>'AEO 42'!R84/100*(SUM(O$11:O$13)/SUM(O$3:O$5,O$11:O$13))</f>
        <v>1.464068871028323E-2</v>
      </c>
      <c r="P40">
        <f>'AEO 42'!S84/100*(SUM(P$11:P$13)/SUM(P$3:P$5,P$11:P$13))</f>
        <v>1.5031277421712392E-2</v>
      </c>
      <c r="Q40">
        <f>'AEO 42'!T84/100*(SUM(Q$11:Q$13)/SUM(Q$3:Q$5,Q$11:Q$13))</f>
        <v>1.5348827053813923E-2</v>
      </c>
      <c r="R40">
        <f>'AEO 42'!U84/100*(SUM(R$11:R$13)/SUM(R$3:R$5,R$11:R$13))</f>
        <v>1.5625773298077801E-2</v>
      </c>
      <c r="S40">
        <f>'AEO 42'!V84/100*(SUM(S$11:S$13)/SUM(S$3:S$5,S$11:S$13))</f>
        <v>1.5856832898630022E-2</v>
      </c>
      <c r="T40">
        <f>'AEO 42'!W84/100*(SUM(T$11:T$13)/SUM(T$3:T$5,T$11:T$13))</f>
        <v>1.6046804675045767E-2</v>
      </c>
      <c r="U40">
        <f>'AEO 42'!X84/100*(SUM(U$11:U$13)/SUM(U$3:U$5,U$11:U$13))</f>
        <v>1.6196709737566071E-2</v>
      </c>
      <c r="V40">
        <f>'AEO 42'!Y84/100*(SUM(V$11:V$13)/SUM(V$3:V$5,V$11:V$13))</f>
        <v>1.6324877034054299E-2</v>
      </c>
      <c r="W40">
        <f>'AEO 42'!Z84/100*(SUM(W$11:W$13)/SUM(W$3:W$5,W$11:W$13))</f>
        <v>1.6425871921772386E-2</v>
      </c>
      <c r="X40">
        <f>'AEO 42'!AA84/100*(SUM(X$11:X$13)/SUM(X$3:X$5,X$11:X$13))</f>
        <v>1.6501493108462315E-2</v>
      </c>
      <c r="Y40">
        <f>'AEO 42'!AB84/100*(SUM(Y$11:Y$13)/SUM(Y$3:Y$5,Y$11:Y$13))</f>
        <v>1.6562168226743453E-2</v>
      </c>
      <c r="Z40">
        <f>'AEO 42'!AC84/100*(SUM(Z$11:Z$13)/SUM(Z$3:Z$5,Z$11:Z$13))</f>
        <v>1.6607898045721391E-2</v>
      </c>
      <c r="AA40">
        <f>'AEO 42'!AD84/100*(SUM(AA$11:AA$13)/SUM(AA$3:AA$5,AA$11:AA$13))</f>
        <v>1.6642503838641704E-2</v>
      </c>
      <c r="AB40">
        <f>'AEO 42'!AE84/100*(SUM(AB$11:AB$13)/SUM(AB$3:AB$5,AB$11:AB$13))</f>
        <v>1.6670976370313704E-2</v>
      </c>
      <c r="AC40">
        <f>'AEO 42'!AF84/100*(SUM(AC$11:AC$13)/SUM(AC$3:AC$5,AC$11:AC$13))</f>
        <v>1.6698946373935028E-2</v>
      </c>
      <c r="AD40">
        <f>'AEO 42'!AG84/100*(SUM(AD$11:AD$13)/SUM(AD$3:AD$5,AD$11:AD$13))</f>
        <v>1.6725957099135606E-2</v>
      </c>
      <c r="AE40">
        <f>'AEO 42'!AH84/100*(SUM(AE$11:AE$13)/SUM(AE$3:AE$5,AE$11:AE$13))</f>
        <v>1.6757727911280808E-2</v>
      </c>
      <c r="AF40">
        <f>'AEO 42'!AI84/100*(SUM(AF$11:AF$13)/SUM(AF$3:AF$5,AF$11:AF$13))</f>
        <v>1.6793414069867584E-2</v>
      </c>
      <c r="AG40">
        <f>'AEO 42'!AJ84/100*(SUM(AG$11:AG$13)/SUM(AG$3:AG$5,AG$11:AG$13))</f>
        <v>-1.4113060428849902E-5</v>
      </c>
    </row>
    <row r="41" spans="1:33" x14ac:dyDescent="0.25">
      <c r="A41" t="str">
        <f>'AEO 42'!A85</f>
        <v>Small Utility</v>
      </c>
      <c r="B41">
        <f>'AEO 42'!E85/100*(SUM(B$11:B$13)/SUM(B$3:B$5,B$11:B$13))</f>
        <v>8.1253138724290928E-3</v>
      </c>
      <c r="C41">
        <f>'AEO 42'!F85/100*(SUM(C$11:C$13)/SUM(C$3:C$5,C$11:C$13))</f>
        <v>8.212662247333035E-3</v>
      </c>
      <c r="D41">
        <f>'AEO 42'!G85/100*(SUM(D$11:D$13)/SUM(D$3:D$5,D$11:D$13))</f>
        <v>9.1317036792589699E-3</v>
      </c>
      <c r="E41">
        <f>'AEO 42'!H85/100*(SUM(E$11:E$13)/SUM(E$3:E$5,E$11:E$13))</f>
        <v>9.9066394239028053E-3</v>
      </c>
      <c r="F41">
        <f>'AEO 42'!I85/100*(SUM(F$11:F$13)/SUM(F$3:F$5,F$11:F$13))</f>
        <v>1.0579600212600191E-2</v>
      </c>
      <c r="G41">
        <f>'AEO 42'!J85/100*(SUM(G$11:G$13)/SUM(G$3:G$5,G$11:G$13))</f>
        <v>1.132017973885768E-2</v>
      </c>
      <c r="H41">
        <f>'AEO 42'!K85/100*(SUM(H$11:H$13)/SUM(H$3:H$5,H$11:H$13))</f>
        <v>1.178843866324902E-2</v>
      </c>
      <c r="I41">
        <f>'AEO 42'!L85/100*(SUM(I$11:I$13)/SUM(I$3:I$5,I$11:I$13))</f>
        <v>1.2292294326548502E-2</v>
      </c>
      <c r="J41">
        <f>'AEO 42'!M85/100*(SUM(J$11:J$13)/SUM(J$3:J$5,J$11:J$13))</f>
        <v>1.2826317119036607E-2</v>
      </c>
      <c r="K41">
        <f>'AEO 42'!N85/100*(SUM(K$11:K$13)/SUM(K$3:K$5,K$11:K$13))</f>
        <v>1.3325834174258385E-2</v>
      </c>
      <c r="L41">
        <f>'AEO 42'!O85/100*(SUM(L$11:L$13)/SUM(L$3:L$5,L$11:L$13))</f>
        <v>1.3765811163090995E-2</v>
      </c>
      <c r="M41">
        <f>'AEO 42'!P85/100*(SUM(M$11:M$13)/SUM(M$3:M$5,M$11:M$13))</f>
        <v>1.4283182112844468E-2</v>
      </c>
      <c r="N41">
        <f>'AEO 42'!Q85/100*(SUM(N$11:N$13)/SUM(N$3:N$5,N$11:N$13))</f>
        <v>1.4668088749663766E-2</v>
      </c>
      <c r="O41">
        <f>'AEO 42'!R85/100*(SUM(O$11:O$13)/SUM(O$3:O$5,O$11:O$13))</f>
        <v>1.5051143407304183E-2</v>
      </c>
      <c r="P41">
        <f>'AEO 42'!S85/100*(SUM(P$11:P$13)/SUM(P$3:P$5,P$11:P$13))</f>
        <v>1.5346506886709608E-2</v>
      </c>
      <c r="Q41">
        <f>'AEO 42'!T85/100*(SUM(Q$11:Q$13)/SUM(Q$3:Q$5,Q$11:Q$13))</f>
        <v>1.5689536956448268E-2</v>
      </c>
      <c r="R41">
        <f>'AEO 42'!U85/100*(SUM(R$11:R$13)/SUM(R$3:R$5,R$11:R$13))</f>
        <v>1.5903558519873892E-2</v>
      </c>
      <c r="S41">
        <f>'AEO 42'!V85/100*(SUM(S$11:S$13)/SUM(S$3:S$5,S$11:S$13))</f>
        <v>1.6088596795642451E-2</v>
      </c>
      <c r="T41">
        <f>'AEO 42'!W85/100*(SUM(T$11:T$13)/SUM(T$3:T$5,T$11:T$13))</f>
        <v>1.6238898134260989E-2</v>
      </c>
      <c r="U41">
        <f>'AEO 42'!X85/100*(SUM(U$11:U$13)/SUM(U$3:U$5,U$11:U$13))</f>
        <v>1.6376523790303067E-2</v>
      </c>
      <c r="V41">
        <f>'AEO 42'!Y85/100*(SUM(V$11:V$13)/SUM(V$3:V$5,V$11:V$13))</f>
        <v>1.6455643267006107E-2</v>
      </c>
      <c r="W41">
        <f>'AEO 42'!Z85/100*(SUM(W$11:W$13)/SUM(W$3:W$5,W$11:W$13))</f>
        <v>1.652536062902164E-2</v>
      </c>
      <c r="X41">
        <f>'AEO 42'!AA85/100*(SUM(X$11:X$13)/SUM(X$3:X$5,X$11:X$13))</f>
        <v>1.658211581055279E-2</v>
      </c>
      <c r="Y41">
        <f>'AEO 42'!AB85/100*(SUM(Y$11:Y$13)/SUM(Y$3:Y$5,Y$11:Y$13))</f>
        <v>1.6601703558081632E-2</v>
      </c>
      <c r="Z41">
        <f>'AEO 42'!AC85/100*(SUM(Z$11:Z$13)/SUM(Z$3:Z$5,Z$11:Z$13))</f>
        <v>1.6613103087842872E-2</v>
      </c>
      <c r="AA41">
        <f>'AEO 42'!AD85/100*(SUM(AA$11:AA$13)/SUM(AA$3:AA$5,AA$11:AA$13))</f>
        <v>1.6613871857841578E-2</v>
      </c>
      <c r="AB41">
        <f>'AEO 42'!AE85/100*(SUM(AB$11:AB$13)/SUM(AB$3:AB$5,AB$11:AB$13))</f>
        <v>1.6634265200433023E-2</v>
      </c>
      <c r="AC41">
        <f>'AEO 42'!AF85/100*(SUM(AC$11:AC$13)/SUM(AC$3:AC$5,AC$11:AC$13))</f>
        <v>1.6628126767118025E-2</v>
      </c>
      <c r="AD41">
        <f>'AEO 42'!AG85/100*(SUM(AD$11:AD$13)/SUM(AD$3:AD$5,AD$11:AD$13))</f>
        <v>1.6643772429385723E-2</v>
      </c>
      <c r="AE41">
        <f>'AEO 42'!AH85/100*(SUM(AE$11:AE$13)/SUM(AE$3:AE$5,AE$11:AE$13))</f>
        <v>1.663051171193166E-2</v>
      </c>
      <c r="AF41">
        <f>'AEO 42'!AI85/100*(SUM(AF$11:AF$13)/SUM(AF$3:AF$5,AF$11:AF$13))</f>
        <v>1.6641403280813091E-2</v>
      </c>
      <c r="AG41">
        <f>'AEO 42'!AJ85/100*(SUM(AG$11:AG$13)/SUM(AG$3:AG$5,AG$11:AG$13))</f>
        <v>-5.6452241715399609E-5</v>
      </c>
    </row>
    <row r="42" spans="1:33" x14ac:dyDescent="0.25">
      <c r="A42" t="str">
        <f>'AEO 42'!A86</f>
        <v>Large Utility</v>
      </c>
      <c r="B42">
        <f>'AEO 42'!E86/100*(SUM(B$11:B$13)/SUM(B$3:B$5,B$11:B$13))</f>
        <v>7.8524297683963355E-3</v>
      </c>
      <c r="C42">
        <f>'AEO 42'!F86/100*(SUM(C$11:C$13)/SUM(C$3:C$5,C$11:C$13))</f>
        <v>8.7226037361095663E-3</v>
      </c>
      <c r="D42">
        <f>'AEO 42'!G86/100*(SUM(D$11:D$13)/SUM(D$3:D$5,D$11:D$13))</f>
        <v>9.6240251330173138E-3</v>
      </c>
      <c r="E42">
        <f>'AEO 42'!H86/100*(SUM(E$11:E$13)/SUM(E$3:E$5,E$11:E$13))</f>
        <v>1.0359657839294566E-2</v>
      </c>
      <c r="F42">
        <f>'AEO 42'!I86/100*(SUM(F$11:F$13)/SUM(F$3:F$5,F$11:F$13))</f>
        <v>1.1124005448043808E-2</v>
      </c>
      <c r="G42">
        <f>'AEO 42'!J86/100*(SUM(G$11:G$13)/SUM(G$3:G$5,G$11:G$13))</f>
        <v>1.1865511904176156E-2</v>
      </c>
      <c r="H42">
        <f>'AEO 42'!K86/100*(SUM(H$11:H$13)/SUM(H$3:H$5,H$11:H$13))</f>
        <v>1.2509720549015814E-2</v>
      </c>
      <c r="I42">
        <f>'AEO 42'!L86/100*(SUM(I$11:I$13)/SUM(I$3:I$5,I$11:I$13))</f>
        <v>1.3125611702190655E-2</v>
      </c>
      <c r="J42">
        <f>'AEO 42'!M86/100*(SUM(J$11:J$13)/SUM(J$3:J$5,J$11:J$13))</f>
        <v>1.3720036845782154E-2</v>
      </c>
      <c r="K42">
        <f>'AEO 42'!N86/100*(SUM(K$11:K$13)/SUM(K$3:K$5,K$11:K$13))</f>
        <v>1.4300468676121132E-2</v>
      </c>
      <c r="L42">
        <f>'AEO 42'!O86/100*(SUM(L$11:L$13)/SUM(L$3:L$5,L$11:L$13))</f>
        <v>1.4872262696331707E-2</v>
      </c>
      <c r="M42">
        <f>'AEO 42'!P86/100*(SUM(M$11:M$13)/SUM(M$3:M$5,M$11:M$13))</f>
        <v>1.5355757272207069E-2</v>
      </c>
      <c r="N42">
        <f>'AEO 42'!Q86/100*(SUM(N$11:N$13)/SUM(N$3:N$5,N$11:N$13))</f>
        <v>1.5845655624152008E-2</v>
      </c>
      <c r="O42">
        <f>'AEO 42'!R86/100*(SUM(O$11:O$13)/SUM(O$3:O$5,O$11:O$13))</f>
        <v>1.6280824454122107E-2</v>
      </c>
      <c r="P42">
        <f>'AEO 42'!S86/100*(SUM(P$11:P$13)/SUM(P$3:P$5,P$11:P$13))</f>
        <v>1.6670821448523863E-2</v>
      </c>
      <c r="Q42">
        <f>'AEO 42'!T86/100*(SUM(Q$11:Q$13)/SUM(Q$3:Q$5,Q$11:Q$13))</f>
        <v>1.6992404358015016E-2</v>
      </c>
      <c r="R42">
        <f>'AEO 42'!U86/100*(SUM(R$11:R$13)/SUM(R$3:R$5,R$11:R$13))</f>
        <v>1.7289198732522139E-2</v>
      </c>
      <c r="S42">
        <f>'AEO 42'!V86/100*(SUM(S$11:S$13)/SUM(S$3:S$5,S$11:S$13))</f>
        <v>1.7536769777987089E-2</v>
      </c>
      <c r="T42">
        <f>'AEO 42'!W86/100*(SUM(T$11:T$13)/SUM(T$3:T$5,T$11:T$13))</f>
        <v>1.772740222170582E-2</v>
      </c>
      <c r="U42">
        <f>'AEO 42'!X86/100*(SUM(U$11:U$13)/SUM(U$3:U$5,U$11:U$13))</f>
        <v>1.7880264951054797E-2</v>
      </c>
      <c r="V42">
        <f>'AEO 42'!Y86/100*(SUM(V$11:V$13)/SUM(V$3:V$5,V$11:V$13))</f>
        <v>1.8014245484749981E-2</v>
      </c>
      <c r="W42">
        <f>'AEO 42'!Z86/100*(SUM(W$11:W$13)/SUM(W$3:W$5,W$11:W$13))</f>
        <v>1.8109523153277681E-2</v>
      </c>
      <c r="X42">
        <f>'AEO 42'!AA86/100*(SUM(X$11:X$13)/SUM(X$3:X$5,X$11:X$13))</f>
        <v>1.8180972044050992E-2</v>
      </c>
      <c r="Y42">
        <f>'AEO 42'!AB86/100*(SUM(Y$11:Y$13)/SUM(Y$3:Y$5,Y$11:Y$13))</f>
        <v>1.8237624547443602E-2</v>
      </c>
      <c r="Z42">
        <f>'AEO 42'!AC86/100*(SUM(Z$11:Z$13)/SUM(Z$3:Z$5,Z$11:Z$13))</f>
        <v>1.8277249767406398E-2</v>
      </c>
      <c r="AA42">
        <f>'AEO 42'!AD86/100*(SUM(AA$11:AA$13)/SUM(AA$3:AA$5,AA$11:AA$13))</f>
        <v>1.8310149619788545E-2</v>
      </c>
      <c r="AB42">
        <f>'AEO 42'!AE86/100*(SUM(AB$11:AB$13)/SUM(AB$3:AB$5,AB$11:AB$13))</f>
        <v>1.8325263452840444E-2</v>
      </c>
      <c r="AC42">
        <f>'AEO 42'!AF86/100*(SUM(AC$11:AC$13)/SUM(AC$3:AC$5,AC$11:AC$13))</f>
        <v>1.8346005068540876E-2</v>
      </c>
      <c r="AD42">
        <f>'AEO 42'!AG86/100*(SUM(AD$11:AD$13)/SUM(AD$3:AD$5,AD$11:AD$13))</f>
        <v>1.836980300176785E-2</v>
      </c>
      <c r="AE42">
        <f>'AEO 42'!AH86/100*(SUM(AE$11:AE$13)/SUM(AE$3:AE$5,AE$11:AE$13))</f>
        <v>1.8398493628259634E-2</v>
      </c>
      <c r="AF42">
        <f>'AEO 42'!AI86/100*(SUM(AF$11:AF$13)/SUM(AF$3:AF$5,AF$11:AF$13))</f>
        <v>1.8422951157386243E-2</v>
      </c>
      <c r="AG42">
        <f>'AEO 42'!AJ86/100*(SUM(AG$11:AG$13)/SUM(AG$3:AG$5,AG$11:AG$13))</f>
        <v>-2.8226120857699805E-5</v>
      </c>
    </row>
    <row r="43" spans="1:33" x14ac:dyDescent="0.25">
      <c r="A43" t="str">
        <f>'AEO 42'!A87</f>
        <v>Small Crossover Utility</v>
      </c>
      <c r="B43">
        <f>'AEO 42'!E87/100*(SUM(B$11:B$13)/SUM(B$3:B$5,B$11:B$13))</f>
        <v>3.7696361740607316E-2</v>
      </c>
      <c r="C43">
        <f>'AEO 42'!F87/100*(SUM(C$11:C$13)/SUM(C$3:C$5,C$11:C$13))</f>
        <v>4.0876167639598837E-2</v>
      </c>
      <c r="D43">
        <f>'AEO 42'!G87/100*(SUM(D$11:D$13)/SUM(D$3:D$5,D$11:D$13))</f>
        <v>4.5868711404300072E-2</v>
      </c>
      <c r="E43">
        <f>'AEO 42'!H87/100*(SUM(E$11:E$13)/SUM(E$3:E$5,E$11:E$13))</f>
        <v>5.0277266012339658E-2</v>
      </c>
      <c r="F43">
        <f>'AEO 42'!I87/100*(SUM(F$11:F$13)/SUM(F$3:F$5,F$11:F$13))</f>
        <v>5.4432377980405323E-2</v>
      </c>
      <c r="G43">
        <f>'AEO 42'!J87/100*(SUM(G$11:G$13)/SUM(G$3:G$5,G$11:G$13))</f>
        <v>5.8449237352729749E-2</v>
      </c>
      <c r="H43">
        <f>'AEO 42'!K87/100*(SUM(H$11:H$13)/SUM(H$3:H$5,H$11:H$13))</f>
        <v>6.1872665012139096E-2</v>
      </c>
      <c r="I43">
        <f>'AEO 42'!L87/100*(SUM(I$11:I$13)/SUM(I$3:I$5,I$11:I$13))</f>
        <v>6.5155282289543343E-2</v>
      </c>
      <c r="J43">
        <f>'AEO 42'!M87/100*(SUM(J$11:J$13)/SUM(J$3:J$5,J$11:J$13))</f>
        <v>6.846786523641811E-2</v>
      </c>
      <c r="K43">
        <f>'AEO 42'!N87/100*(SUM(K$11:K$13)/SUM(K$3:K$5,K$11:K$13))</f>
        <v>7.1628460694694543E-2</v>
      </c>
      <c r="L43">
        <f>'AEO 42'!O87/100*(SUM(L$11:L$13)/SUM(L$3:L$5,L$11:L$13))</f>
        <v>7.4513459155069239E-2</v>
      </c>
      <c r="M43">
        <f>'AEO 42'!P87/100*(SUM(M$11:M$13)/SUM(M$3:M$5,M$11:M$13))</f>
        <v>7.7574575224581971E-2</v>
      </c>
      <c r="N43">
        <f>'AEO 42'!Q87/100*(SUM(N$11:N$13)/SUM(N$3:N$5,N$11:N$13))</f>
        <v>8.0143800890389708E-2</v>
      </c>
      <c r="O43">
        <f>'AEO 42'!R87/100*(SUM(O$11:O$13)/SUM(O$3:O$5,O$11:O$13))</f>
        <v>8.2617619076348514E-2</v>
      </c>
      <c r="P43">
        <f>'AEO 42'!S87/100*(SUM(P$11:P$13)/SUM(P$3:P$5,P$11:P$13))</f>
        <v>8.4706831322603038E-2</v>
      </c>
      <c r="Q43">
        <f>'AEO 42'!T87/100*(SUM(Q$11:Q$13)/SUM(Q$3:Q$5,Q$11:Q$13))</f>
        <v>8.68261346388748E-2</v>
      </c>
      <c r="R43">
        <f>'AEO 42'!U87/100*(SUM(R$11:R$13)/SUM(R$3:R$5,R$11:R$13))</f>
        <v>8.8443396662548787E-2</v>
      </c>
      <c r="S43">
        <f>'AEO 42'!V87/100*(SUM(S$11:S$13)/SUM(S$3:S$5,S$11:S$13))</f>
        <v>8.9840721359257539E-2</v>
      </c>
      <c r="T43">
        <f>'AEO 42'!W87/100*(SUM(T$11:T$13)/SUM(T$3:T$5,T$11:T$13))</f>
        <v>9.1043559188359616E-2</v>
      </c>
      <c r="U43">
        <f>'AEO 42'!X87/100*(SUM(U$11:U$13)/SUM(U$3:U$5,U$11:U$13))</f>
        <v>9.2095043182412406E-2</v>
      </c>
      <c r="V43">
        <f>'AEO 42'!Y87/100*(SUM(V$11:V$13)/SUM(V$3:V$5,V$11:V$13))</f>
        <v>9.2890904321085585E-2</v>
      </c>
      <c r="W43">
        <f>'AEO 42'!Z87/100*(SUM(W$11:W$13)/SUM(W$3:W$5,W$11:W$13))</f>
        <v>9.3582482067268449E-2</v>
      </c>
      <c r="X43">
        <f>'AEO 42'!AA87/100*(SUM(X$11:X$13)/SUM(X$3:X$5,X$11:X$13))</f>
        <v>9.4169664073980697E-2</v>
      </c>
      <c r="Y43">
        <f>'AEO 42'!AB87/100*(SUM(Y$11:Y$13)/SUM(Y$3:Y$5,Y$11:Y$13))</f>
        <v>9.4582620691094729E-2</v>
      </c>
      <c r="Z43">
        <f>'AEO 42'!AC87/100*(SUM(Z$11:Z$13)/SUM(Z$3:Z$5,Z$11:Z$13))</f>
        <v>9.4931381233524112E-2</v>
      </c>
      <c r="AA43">
        <f>'AEO 42'!AD87/100*(SUM(AA$11:AA$13)/SUM(AA$3:AA$5,AA$11:AA$13))</f>
        <v>9.5212013774756313E-2</v>
      </c>
      <c r="AB43">
        <f>'AEO 42'!AE87/100*(SUM(AB$11:AB$13)/SUM(AB$3:AB$5,AB$11:AB$13))</f>
        <v>9.5536330820448975E-2</v>
      </c>
      <c r="AC43">
        <f>'AEO 42'!AF87/100*(SUM(AC$11:AC$13)/SUM(AC$3:AC$5,AC$11:AC$13))</f>
        <v>9.5762572349416417E-2</v>
      </c>
      <c r="AD43">
        <f>'AEO 42'!AG87/100*(SUM(AD$11:AD$13)/SUM(AD$3:AD$5,AD$11:AD$13))</f>
        <v>9.6058170651250413E-2</v>
      </c>
      <c r="AE43">
        <f>'AEO 42'!AH87/100*(SUM(AE$11:AE$13)/SUM(AE$3:AE$5,AE$11:AE$13))</f>
        <v>9.6259259283647952E-2</v>
      </c>
      <c r="AF43">
        <f>'AEO 42'!AI87/100*(SUM(AF$11:AF$13)/SUM(AF$3:AF$5,AF$11:AF$13))</f>
        <v>9.6538228005933938E-2</v>
      </c>
      <c r="AG43">
        <f>'AEO 42'!AJ87/100*(SUM(AG$11:AG$13)/SUM(AG$3:AG$5,AG$11:AG$13))</f>
        <v>-7.0565302144249512E-6</v>
      </c>
    </row>
    <row r="44" spans="1:33" x14ac:dyDescent="0.25">
      <c r="A44" t="str">
        <f>'AEO 42'!A88</f>
        <v>Large Crossover Utility</v>
      </c>
      <c r="B44">
        <f>'AEO 42'!E88/100*(SUM(B$11:B$13)/SUM(B$3:B$5,B$11:B$13))</f>
        <v>5.9372632159122765E-2</v>
      </c>
      <c r="C44">
        <f>'AEO 42'!F88/100*(SUM(C$11:C$13)/SUM(C$3:C$5,C$11:C$13))</f>
        <v>6.7679877102872529E-2</v>
      </c>
      <c r="D44">
        <f>'AEO 42'!G88/100*(SUM(D$11:D$13)/SUM(D$3:D$5,D$11:D$13))</f>
        <v>7.4837498138483102E-2</v>
      </c>
      <c r="E44">
        <f>'AEO 42'!H88/100*(SUM(E$11:E$13)/SUM(E$3:E$5,E$11:E$13))</f>
        <v>8.1358821091916708E-2</v>
      </c>
      <c r="F44">
        <f>'AEO 42'!I88/100*(SUM(F$11:F$13)/SUM(F$3:F$5,F$11:F$13))</f>
        <v>8.7970726306613747E-2</v>
      </c>
      <c r="G44">
        <f>'AEO 42'!J88/100*(SUM(G$11:G$13)/SUM(G$3:G$5,G$11:G$13))</f>
        <v>9.4331368378029759E-2</v>
      </c>
      <c r="H44">
        <f>'AEO 42'!K88/100*(SUM(H$11:H$13)/SUM(H$3:H$5,H$11:H$13))</f>
        <v>9.9971175085747446E-2</v>
      </c>
      <c r="I44">
        <f>'AEO 42'!L88/100*(SUM(I$11:I$13)/SUM(I$3:I$5,I$11:I$13))</f>
        <v>0.1052781959930727</v>
      </c>
      <c r="J44">
        <f>'AEO 42'!M88/100*(SUM(J$11:J$13)/SUM(J$3:J$5,J$11:J$13))</f>
        <v>0.11048769779619304</v>
      </c>
      <c r="K44">
        <f>'AEO 42'!N88/100*(SUM(K$11:K$13)/SUM(K$3:K$5,K$11:K$13))</f>
        <v>0.11558611269788402</v>
      </c>
      <c r="L44">
        <f>'AEO 42'!O88/100*(SUM(L$11:L$13)/SUM(L$3:L$5,L$11:L$13))</f>
        <v>0.12042744566826423</v>
      </c>
      <c r="M44">
        <f>'AEO 42'!P88/100*(SUM(M$11:M$13)/SUM(M$3:M$5,M$11:M$13))</f>
        <v>0.12481317510007801</v>
      </c>
      <c r="N44">
        <f>'AEO 42'!Q88/100*(SUM(N$11:N$13)/SUM(N$3:N$5,N$11:N$13))</f>
        <v>0.1291092604955823</v>
      </c>
      <c r="O44">
        <f>'AEO 42'!R88/100*(SUM(O$11:O$13)/SUM(O$3:O$5,O$11:O$13))</f>
        <v>0.13303098971377836</v>
      </c>
      <c r="P44">
        <f>'AEO 42'!S88/100*(SUM(P$11:P$13)/SUM(P$3:P$5,P$11:P$13))</f>
        <v>0.13653950998830519</v>
      </c>
      <c r="Q44">
        <f>'AEO 42'!T88/100*(SUM(Q$11:Q$13)/SUM(Q$3:Q$5,Q$11:Q$13))</f>
        <v>0.13955096907753015</v>
      </c>
      <c r="R44">
        <f>'AEO 42'!U88/100*(SUM(R$11:R$13)/SUM(R$3:R$5,R$11:R$13))</f>
        <v>0.14229705736878567</v>
      </c>
      <c r="S44">
        <f>'AEO 42'!V88/100*(SUM(S$11:S$13)/SUM(S$3:S$5,S$11:S$13))</f>
        <v>0.1446233874397593</v>
      </c>
      <c r="T44">
        <f>'AEO 42'!W88/100*(SUM(T$11:T$13)/SUM(T$3:T$5,T$11:T$13))</f>
        <v>0.14653429023832937</v>
      </c>
      <c r="U44">
        <f>'AEO 42'!X88/100*(SUM(U$11:U$13)/SUM(U$3:U$5,U$11:U$13))</f>
        <v>0.14810325014380704</v>
      </c>
      <c r="V44">
        <f>'AEO 42'!Y88/100*(SUM(V$11:V$13)/SUM(V$3:V$5,V$11:V$13))</f>
        <v>0.14947120311450973</v>
      </c>
      <c r="W44">
        <f>'AEO 42'!Z88/100*(SUM(W$11:W$13)/SUM(W$3:W$5,W$11:W$13))</f>
        <v>0.15055776848564412</v>
      </c>
      <c r="X44">
        <f>'AEO 42'!AA88/100*(SUM(X$11:X$13)/SUM(X$3:X$5,X$11:X$13))</f>
        <v>0.15142475283931367</v>
      </c>
      <c r="Y44">
        <f>'AEO 42'!AB88/100*(SUM(Y$11:Y$13)/SUM(Y$3:Y$5,Y$11:Y$13))</f>
        <v>0.15214373333651884</v>
      </c>
      <c r="Z44">
        <f>'AEO 42'!AC88/100*(SUM(Z$11:Z$13)/SUM(Z$3:Z$5,Z$11:Z$13))</f>
        <v>0.15272725953484953</v>
      </c>
      <c r="AA44">
        <f>'AEO 42'!AD88/100*(SUM(AA$11:AA$13)/SUM(AA$3:AA$5,AA$11:AA$13))</f>
        <v>0.15321969643611943</v>
      </c>
      <c r="AB44">
        <f>'AEO 42'!AE88/100*(SUM(AB$11:AB$13)/SUM(AB$3:AB$5,AB$11:AB$13))</f>
        <v>0.15360981896612821</v>
      </c>
      <c r="AC44">
        <f>'AEO 42'!AF88/100*(SUM(AC$11:AC$13)/SUM(AC$3:AC$5,AC$11:AC$13))</f>
        <v>0.15401228207727144</v>
      </c>
      <c r="AD44">
        <f>'AEO 42'!AG88/100*(SUM(AD$11:AD$13)/SUM(AD$3:AD$5,AD$11:AD$13))</f>
        <v>0.15441281926720177</v>
      </c>
      <c r="AE44">
        <f>'AEO 42'!AH88/100*(SUM(AE$11:AE$13)/SUM(AE$3:AE$5,AE$11:AE$13))</f>
        <v>0.154855705903266</v>
      </c>
      <c r="AF44">
        <f>'AEO 42'!AI88/100*(SUM(AF$11:AF$13)/SUM(AF$3:AF$5,AF$11:AF$13))</f>
        <v>0.15527892305211144</v>
      </c>
      <c r="AG44">
        <f>'AEO 42'!AJ88/100*(SUM(AG$11:AG$13)/SUM(AG$3:AG$5,AG$11:AG$13))</f>
        <v>0</v>
      </c>
    </row>
    <row r="46" spans="1:33" s="2" customFormat="1" x14ac:dyDescent="0.25">
      <c r="A46" s="2" t="s">
        <v>212</v>
      </c>
    </row>
    <row r="47" spans="1:33" x14ac:dyDescent="0.25">
      <c r="B47">
        <f t="shared" ref="B47:AG47" si="6">B28</f>
        <v>2019</v>
      </c>
      <c r="C47">
        <f t="shared" si="6"/>
        <v>2020</v>
      </c>
      <c r="D47">
        <f t="shared" si="6"/>
        <v>2021</v>
      </c>
      <c r="E47">
        <f t="shared" si="6"/>
        <v>2022</v>
      </c>
      <c r="F47">
        <f t="shared" si="6"/>
        <v>2023</v>
      </c>
      <c r="G47">
        <f t="shared" si="6"/>
        <v>2024</v>
      </c>
      <c r="H47">
        <f t="shared" si="6"/>
        <v>2025</v>
      </c>
      <c r="I47">
        <f t="shared" si="6"/>
        <v>2026</v>
      </c>
      <c r="J47">
        <f t="shared" si="6"/>
        <v>2027</v>
      </c>
      <c r="K47">
        <f t="shared" si="6"/>
        <v>2028</v>
      </c>
      <c r="L47">
        <f t="shared" si="6"/>
        <v>2029</v>
      </c>
      <c r="M47">
        <f t="shared" si="6"/>
        <v>2030</v>
      </c>
      <c r="N47">
        <f t="shared" si="6"/>
        <v>2031</v>
      </c>
      <c r="O47">
        <f t="shared" si="6"/>
        <v>2032</v>
      </c>
      <c r="P47">
        <f t="shared" si="6"/>
        <v>2033</v>
      </c>
      <c r="Q47">
        <f t="shared" si="6"/>
        <v>2034</v>
      </c>
      <c r="R47">
        <f t="shared" si="6"/>
        <v>2035</v>
      </c>
      <c r="S47">
        <f t="shared" si="6"/>
        <v>2036</v>
      </c>
      <c r="T47">
        <f t="shared" si="6"/>
        <v>2037</v>
      </c>
      <c r="U47">
        <f t="shared" si="6"/>
        <v>2038</v>
      </c>
      <c r="V47">
        <f t="shared" si="6"/>
        <v>2039</v>
      </c>
      <c r="W47">
        <f t="shared" si="6"/>
        <v>2040</v>
      </c>
      <c r="X47">
        <f t="shared" si="6"/>
        <v>2041</v>
      </c>
      <c r="Y47">
        <f t="shared" si="6"/>
        <v>2042</v>
      </c>
      <c r="Z47">
        <f t="shared" si="6"/>
        <v>2043</v>
      </c>
      <c r="AA47">
        <f t="shared" si="6"/>
        <v>2044</v>
      </c>
      <c r="AB47">
        <f t="shared" si="6"/>
        <v>2045</v>
      </c>
      <c r="AC47">
        <f t="shared" si="6"/>
        <v>2046</v>
      </c>
      <c r="AD47">
        <f t="shared" si="6"/>
        <v>2047</v>
      </c>
      <c r="AE47">
        <f t="shared" si="6"/>
        <v>2048</v>
      </c>
      <c r="AF47">
        <f t="shared" si="6"/>
        <v>2049</v>
      </c>
      <c r="AG47">
        <f t="shared" si="6"/>
        <v>2050</v>
      </c>
    </row>
    <row r="48" spans="1:33" x14ac:dyDescent="0.25">
      <c r="A48" t="str">
        <f t="shared" ref="A48:A63" si="7">A29</f>
        <v>Minicompact</v>
      </c>
      <c r="B48">
        <f>('AEO 42'!E72/100)*(SUM(B$6:B$7)/SUM(B$6:B$7,B$14:B$15))</f>
        <v>3.4947930995933491E-3</v>
      </c>
      <c r="C48">
        <f>('AEO 42'!F72/100)*(SUM(C$6:C$7)/SUM(C$6:C$7,C$14:C$15))</f>
        <v>4.4942846813809155E-3</v>
      </c>
      <c r="D48">
        <f>('AEO 42'!G72/100)*(SUM(D$6:D$7)/SUM(D$6:D$7,D$14:D$15))</f>
        <v>4.1348040256316788E-3</v>
      </c>
      <c r="E48">
        <f>('AEO 42'!H72/100)*(SUM(E$6:E$7)/SUM(E$6:E$7,E$14:E$15))</f>
        <v>3.934951941034227E-3</v>
      </c>
      <c r="F48">
        <f>('AEO 42'!I72/100)*(SUM(F$6:F$7)/SUM(F$6:F$7,F$14:F$15))</f>
        <v>3.900935889730759E-3</v>
      </c>
      <c r="G48">
        <f>('AEO 42'!J72/100)*(SUM(G$6:G$7)/SUM(G$6:G$7,G$14:G$15))</f>
        <v>3.787137232678415E-3</v>
      </c>
      <c r="H48">
        <f>('AEO 42'!K72/100)*(SUM(H$6:H$7)/SUM(H$6:H$7,H$14:H$15))</f>
        <v>3.4498632426811547E-3</v>
      </c>
      <c r="I48">
        <f>('AEO 42'!L72/100)*(SUM(I$6:I$7)/SUM(I$6:I$7,I$14:I$15))</f>
        <v>3.165856827956854E-3</v>
      </c>
      <c r="J48">
        <f>('AEO 42'!M72/100)*(SUM(J$6:J$7)/SUM(J$6:J$7,J$14:J$15))</f>
        <v>2.9295268452412594E-3</v>
      </c>
      <c r="K48">
        <f>('AEO 42'!N72/100)*(SUM(K$6:K$7)/SUM(K$6:K$7,K$14:K$15))</f>
        <v>2.7662608749521554E-3</v>
      </c>
      <c r="L48">
        <f>('AEO 42'!O72/100)*(SUM(L$6:L$7)/SUM(L$6:L$7,L$14:L$15))</f>
        <v>2.7048563836255656E-3</v>
      </c>
      <c r="M48">
        <f>('AEO 42'!P72/100)*(SUM(M$6:M$7)/SUM(M$6:M$7,M$14:M$15))</f>
        <v>2.5127974705727806E-3</v>
      </c>
      <c r="N48">
        <f>('AEO 42'!Q72/100)*(SUM(N$6:N$7)/SUM(N$6:N$7,N$14:N$15))</f>
        <v>2.4427219353976575E-3</v>
      </c>
      <c r="O48">
        <f>('AEO 42'!R72/100)*(SUM(O$6:O$7)/SUM(O$6:O$7,O$14:O$15))</f>
        <v>2.3525693190997194E-3</v>
      </c>
      <c r="P48">
        <f>('AEO 42'!S72/100)*(SUM(P$6:P$7)/SUM(P$6:P$7,P$14:P$15))</f>
        <v>2.2932851584942051E-3</v>
      </c>
      <c r="Q48">
        <f>('AEO 42'!T72/100)*(SUM(Q$6:Q$7)/SUM(Q$6:Q$7,Q$14:Q$15))</f>
        <v>2.1993960908839962E-3</v>
      </c>
      <c r="R48">
        <f>('AEO 42'!U72/100)*(SUM(R$6:R$7)/SUM(R$6:R$7,R$14:R$15))</f>
        <v>2.1614379392361866E-3</v>
      </c>
      <c r="S48">
        <f>('AEO 42'!V72/100)*(SUM(S$6:S$7)/SUM(S$6:S$7,S$14:S$15))</f>
        <v>2.1250578594632025E-3</v>
      </c>
      <c r="T48">
        <f>('AEO 42'!W72/100)*(SUM(T$6:T$7)/SUM(T$6:T$7,T$14:T$15))</f>
        <v>2.0892429451574127E-3</v>
      </c>
      <c r="U48">
        <f>('AEO 42'!X72/100)*(SUM(U$6:U$7)/SUM(U$6:U$7,U$14:U$15))</f>
        <v>2.0487094948072435E-3</v>
      </c>
      <c r="V48">
        <f>('AEO 42'!Y72/100)*(SUM(V$6:V$7)/SUM(V$6:V$7,V$14:V$15))</f>
        <v>2.0297289645076519E-3</v>
      </c>
      <c r="W48">
        <f>('AEO 42'!Z72/100)*(SUM(W$6:W$7)/SUM(W$6:W$7,W$14:W$15))</f>
        <v>2.0048582559991459E-3</v>
      </c>
      <c r="X48">
        <f>('AEO 42'!AA72/100)*(SUM(X$6:X$7)/SUM(X$6:X$7,X$14:X$15))</f>
        <v>1.9787700506624568E-3</v>
      </c>
      <c r="Y48">
        <f>('AEO 42'!AB72/100)*(SUM(Y$6:Y$7)/SUM(Y$6:Y$7,Y$14:Y$15))</f>
        <v>1.9615232831944394E-3</v>
      </c>
      <c r="Z48">
        <f>('AEO 42'!AC72/100)*(SUM(Z$6:Z$7)/SUM(Z$6:Z$7,Z$14:Z$15))</f>
        <v>1.9414976612197876E-3</v>
      </c>
      <c r="AA48">
        <f>('AEO 42'!AD72/100)*(SUM(AA$6:AA$7)/SUM(AA$6:AA$7,AA$14:AA$15))</f>
        <v>1.9232868339639536E-3</v>
      </c>
      <c r="AB48">
        <f>('AEO 42'!AE72/100)*(SUM(AB$6:AB$7)/SUM(AB$6:AB$7,AB$14:AB$15))</f>
        <v>1.8928702006300827E-3</v>
      </c>
      <c r="AC48">
        <f>('AEO 42'!AF72/100)*(SUM(AC$6:AC$7)/SUM(AC$6:AC$7,AC$14:AC$15))</f>
        <v>1.8729775361494042E-3</v>
      </c>
      <c r="AD48">
        <f>('AEO 42'!AG72/100)*(SUM(AD$6:AD$7)/SUM(AD$6:AD$7,AD$14:AD$15))</f>
        <v>1.8464004644094616E-3</v>
      </c>
      <c r="AE48">
        <f>('AEO 42'!AH72/100)*(SUM(AE$6:AE$7)/SUM(AE$6:AE$7,AE$14:AE$15))</f>
        <v>1.8302779568547529E-3</v>
      </c>
      <c r="AF48">
        <f>('AEO 42'!AI72/100)*(SUM(AF$6:AF$7)/SUM(AF$6:AF$7,AF$14:AF$15))</f>
        <v>1.8040459327488226E-3</v>
      </c>
      <c r="AG48">
        <f>('AEO 42'!AJ72/100)*(SUM(AG$6:AG$7)/SUM(AG$6:AG$7,AG$14:AG$15))</f>
        <v>2.2362637362637359E-5</v>
      </c>
    </row>
    <row r="49" spans="1:33" x14ac:dyDescent="0.25">
      <c r="A49" t="str">
        <f t="shared" si="7"/>
        <v>Subcompact</v>
      </c>
      <c r="B49">
        <f>('AEO 42'!E73/100)*(SUM(B$6:B$7)/SUM(B$6:B$7,B$14:B$15))</f>
        <v>3.4499097093927733E-2</v>
      </c>
      <c r="C49">
        <f>('AEO 42'!F73/100)*(SUM(C$6:C$7)/SUM(C$6:C$7,C$14:C$15))</f>
        <v>4.5336311878928205E-2</v>
      </c>
      <c r="D49">
        <f>('AEO 42'!G73/100)*(SUM(D$6:D$7)/SUM(D$6:D$7,D$14:D$15))</f>
        <v>4.0501421223198657E-2</v>
      </c>
      <c r="E49">
        <f>('AEO 42'!H73/100)*(SUM(E$6:E$7)/SUM(E$6:E$7,E$14:E$15))</f>
        <v>3.7611492122456694E-2</v>
      </c>
      <c r="F49">
        <f>('AEO 42'!I73/100)*(SUM(F$6:F$7)/SUM(F$6:F$7,F$14:F$15))</f>
        <v>3.6887096323115126E-2</v>
      </c>
      <c r="G49">
        <f>('AEO 42'!J73/100)*(SUM(G$6:G$7)/SUM(G$6:G$7,G$14:G$15))</f>
        <v>3.5702543082746514E-2</v>
      </c>
      <c r="H49">
        <f>('AEO 42'!K73/100)*(SUM(H$6:H$7)/SUM(H$6:H$7,H$14:H$15))</f>
        <v>3.2018725980213117E-2</v>
      </c>
      <c r="I49">
        <f>('AEO 42'!L73/100)*(SUM(I$6:I$7)/SUM(I$6:I$7,I$14:I$15))</f>
        <v>2.9002060311520098E-2</v>
      </c>
      <c r="J49">
        <f>('AEO 42'!M73/100)*(SUM(J$6:J$7)/SUM(J$6:J$7,J$14:J$15))</f>
        <v>2.6676157993866318E-2</v>
      </c>
      <c r="K49">
        <f>('AEO 42'!N73/100)*(SUM(K$6:K$7)/SUM(K$6:K$7,K$14:K$15))</f>
        <v>2.5032832590648698E-2</v>
      </c>
      <c r="L49">
        <f>('AEO 42'!O73/100)*(SUM(L$6:L$7)/SUM(L$6:L$7,L$14:L$15))</f>
        <v>2.4165204612697964E-2</v>
      </c>
      <c r="M49">
        <f>('AEO 42'!P73/100)*(SUM(M$6:M$7)/SUM(M$6:M$7,M$14:M$15))</f>
        <v>2.2388432260744915E-2</v>
      </c>
      <c r="N49">
        <f>('AEO 42'!Q73/100)*(SUM(N$6:N$7)/SUM(N$6:N$7,N$14:N$15))</f>
        <v>2.1659964630716046E-2</v>
      </c>
      <c r="O49">
        <f>('AEO 42'!R73/100)*(SUM(O$6:O$7)/SUM(O$6:O$7,O$14:O$15))</f>
        <v>2.0773640805527439E-2</v>
      </c>
      <c r="P49">
        <f>('AEO 42'!S73/100)*(SUM(P$6:P$7)/SUM(P$6:P$7,P$14:P$15))</f>
        <v>2.0183327377985668E-2</v>
      </c>
      <c r="Q49">
        <f>('AEO 42'!T73/100)*(SUM(Q$6:Q$7)/SUM(Q$6:Q$7,Q$14:Q$15))</f>
        <v>1.9238417822690628E-2</v>
      </c>
      <c r="R49">
        <f>('AEO 42'!U73/100)*(SUM(R$6:R$7)/SUM(R$6:R$7,R$14:R$15))</f>
        <v>1.8853045353148606E-2</v>
      </c>
      <c r="S49">
        <f>('AEO 42'!V73/100)*(SUM(S$6:S$7)/SUM(S$6:S$7,S$14:S$15))</f>
        <v>1.848416895835038E-2</v>
      </c>
      <c r="T49">
        <f>('AEO 42'!W73/100)*(SUM(T$6:T$7)/SUM(T$6:T$7,T$14:T$15))</f>
        <v>1.8107718982301263E-2</v>
      </c>
      <c r="U49">
        <f>('AEO 42'!X73/100)*(SUM(U$6:U$7)/SUM(U$6:U$7,U$14:U$15))</f>
        <v>1.7695071695606725E-2</v>
      </c>
      <c r="V49">
        <f>('AEO 42'!Y73/100)*(SUM(V$6:V$7)/SUM(V$6:V$7,V$14:V$15))</f>
        <v>1.7484675024681037E-2</v>
      </c>
      <c r="W49">
        <f>('AEO 42'!Z73/100)*(SUM(W$6:W$7)/SUM(W$6:W$7,W$14:W$15))</f>
        <v>1.722218594421231E-2</v>
      </c>
      <c r="X49">
        <f>('AEO 42'!AA73/100)*(SUM(X$6:X$7)/SUM(X$6:X$7,X$14:X$15))</f>
        <v>1.6945370814897179E-2</v>
      </c>
      <c r="Y49">
        <f>('AEO 42'!AB73/100)*(SUM(Y$6:Y$7)/SUM(Y$6:Y$7,Y$14:Y$15))</f>
        <v>1.6757850894852645E-2</v>
      </c>
      <c r="Z49">
        <f>('AEO 42'!AC73/100)*(SUM(Z$6:Z$7)/SUM(Z$6:Z$7,Z$14:Z$15))</f>
        <v>1.6550243220925902E-2</v>
      </c>
      <c r="AA49">
        <f>('AEO 42'!AD73/100)*(SUM(AA$6:AA$7)/SUM(AA$6:AA$7,AA$14:AA$15))</f>
        <v>1.6361086026417192E-2</v>
      </c>
      <c r="AB49">
        <f>('AEO 42'!AE73/100)*(SUM(AB$6:AB$7)/SUM(AB$6:AB$7,AB$14:AB$15))</f>
        <v>1.6056174764895063E-2</v>
      </c>
      <c r="AC49">
        <f>('AEO 42'!AF73/100)*(SUM(AC$6:AC$7)/SUM(AC$6:AC$7,AC$14:AC$15))</f>
        <v>1.5856219865258814E-2</v>
      </c>
      <c r="AD49">
        <f>('AEO 42'!AG73/100)*(SUM(AD$6:AD$7)/SUM(AD$6:AD$7,AD$14:AD$15))</f>
        <v>1.5592364383409331E-2</v>
      </c>
      <c r="AE49">
        <f>('AEO 42'!AH73/100)*(SUM(AE$6:AE$7)/SUM(AE$6:AE$7,AE$14:AE$15))</f>
        <v>1.5434179292361556E-2</v>
      </c>
      <c r="AF49">
        <f>('AEO 42'!AI73/100)*(SUM(AF$6:AF$7)/SUM(AF$6:AF$7,AF$14:AF$15))</f>
        <v>1.5179573710708522E-2</v>
      </c>
      <c r="AG49">
        <f>('AEO 42'!AJ73/100)*(SUM(AG$6:AG$7)/SUM(AG$6:AG$7,AG$14:AG$15))</f>
        <v>1.0164835164835165E-5</v>
      </c>
    </row>
    <row r="50" spans="1:33" x14ac:dyDescent="0.25">
      <c r="A50" t="str">
        <f t="shared" si="7"/>
        <v>Compact</v>
      </c>
      <c r="B50">
        <f>('AEO 42'!E74/100)*(SUM(B$6:B$7)/SUM(B$6:B$7,B$14:B$15))</f>
        <v>0.11602697871901277</v>
      </c>
      <c r="C50">
        <f>('AEO 42'!F74/100)*(SUM(C$6:C$7)/SUM(C$6:C$7,C$14:C$15))</f>
        <v>0.13916286783392787</v>
      </c>
      <c r="D50">
        <f>('AEO 42'!G74/100)*(SUM(D$6:D$7)/SUM(D$6:D$7,D$14:D$15))</f>
        <v>0.12889850773113851</v>
      </c>
      <c r="E50">
        <f>('AEO 42'!H74/100)*(SUM(E$6:E$7)/SUM(E$6:E$7,E$14:E$15))</f>
        <v>0.12071785928886619</v>
      </c>
      <c r="F50">
        <f>('AEO 42'!I74/100)*(SUM(F$6:F$7)/SUM(F$6:F$7,F$14:F$15))</f>
        <v>0.11769770656013223</v>
      </c>
      <c r="G50">
        <f>('AEO 42'!J74/100)*(SUM(G$6:G$7)/SUM(G$6:G$7,G$14:G$15))</f>
        <v>0.11306623180539457</v>
      </c>
      <c r="H50">
        <f>('AEO 42'!K74/100)*(SUM(H$6:H$7)/SUM(H$6:H$7,H$14:H$15))</f>
        <v>0.10174780840291633</v>
      </c>
      <c r="I50">
        <f>('AEO 42'!L74/100)*(SUM(I$6:I$7)/SUM(I$6:I$7,I$14:I$15))</f>
        <v>9.2327193452014789E-2</v>
      </c>
      <c r="J50">
        <f>('AEO 42'!M74/100)*(SUM(J$6:J$7)/SUM(J$6:J$7,J$14:J$15))</f>
        <v>8.4809940968264039E-2</v>
      </c>
      <c r="K50">
        <f>('AEO 42'!N74/100)*(SUM(K$6:K$7)/SUM(K$6:K$7,K$14:K$15))</f>
        <v>7.9520786184640993E-2</v>
      </c>
      <c r="L50">
        <f>('AEO 42'!O74/100)*(SUM(L$6:L$7)/SUM(L$6:L$7,L$14:L$15))</f>
        <v>7.6521539021945709E-2</v>
      </c>
      <c r="M50">
        <f>('AEO 42'!P74/100)*(SUM(M$6:M$7)/SUM(M$6:M$7,M$14:M$15))</f>
        <v>7.1187683397009732E-2</v>
      </c>
      <c r="N50">
        <f>('AEO 42'!Q74/100)*(SUM(N$6:N$7)/SUM(N$6:N$7,N$14:N$15))</f>
        <v>6.8706697375662651E-2</v>
      </c>
      <c r="O50">
        <f>('AEO 42'!R74/100)*(SUM(O$6:O$7)/SUM(O$6:O$7,O$14:O$15))</f>
        <v>6.5896393381775234E-2</v>
      </c>
      <c r="P50">
        <f>('AEO 42'!S74/100)*(SUM(P$6:P$7)/SUM(P$6:P$7,P$14:P$15))</f>
        <v>6.3926872166505902E-2</v>
      </c>
      <c r="Q50">
        <f>('AEO 42'!T74/100)*(SUM(Q$6:Q$7)/SUM(Q$6:Q$7,Q$14:Q$15))</f>
        <v>6.1127270142967545E-2</v>
      </c>
      <c r="R50">
        <f>('AEO 42'!U74/100)*(SUM(R$6:R$7)/SUM(R$6:R$7,R$14:R$15))</f>
        <v>5.9771232903135733E-2</v>
      </c>
      <c r="S50">
        <f>('AEO 42'!V74/100)*(SUM(S$6:S$7)/SUM(S$6:S$7,S$14:S$15))</f>
        <v>5.8512281776539096E-2</v>
      </c>
      <c r="T50">
        <f>('AEO 42'!W74/100)*(SUM(T$6:T$7)/SUM(T$6:T$7,T$14:T$15))</f>
        <v>5.7322130144526667E-2</v>
      </c>
      <c r="U50">
        <f>('AEO 42'!X74/100)*(SUM(U$6:U$7)/SUM(U$6:U$7,U$14:U$15))</f>
        <v>5.6038970343699486E-2</v>
      </c>
      <c r="V50">
        <f>('AEO 42'!Y74/100)*(SUM(V$6:V$7)/SUM(V$6:V$7,V$14:V$15))</f>
        <v>5.5311186853177589E-2</v>
      </c>
      <c r="W50">
        <f>('AEO 42'!Z74/100)*(SUM(W$6:W$7)/SUM(W$6:W$7,W$14:W$15))</f>
        <v>5.4465888420454751E-2</v>
      </c>
      <c r="X50">
        <f>('AEO 42'!AA74/100)*(SUM(X$6:X$7)/SUM(X$6:X$7,X$14:X$15))</f>
        <v>5.3609082275701082E-2</v>
      </c>
      <c r="Y50">
        <f>('AEO 42'!AB74/100)*(SUM(Y$6:Y$7)/SUM(Y$6:Y$7,Y$14:Y$15))</f>
        <v>5.2961640498317003E-2</v>
      </c>
      <c r="Z50">
        <f>('AEO 42'!AC74/100)*(SUM(Z$6:Z$7)/SUM(Z$6:Z$7,Z$14:Z$15))</f>
        <v>5.2276033411650526E-2</v>
      </c>
      <c r="AA50">
        <f>('AEO 42'!AD74/100)*(SUM(AA$6:AA$7)/SUM(AA$6:AA$7,AA$14:AA$15))</f>
        <v>5.1646644020731491E-2</v>
      </c>
      <c r="AB50">
        <f>('AEO 42'!AE74/100)*(SUM(AB$6:AB$7)/SUM(AB$6:AB$7,AB$14:AB$15))</f>
        <v>5.0718703897985828E-2</v>
      </c>
      <c r="AC50">
        <f>('AEO 42'!AF74/100)*(SUM(AC$6:AC$7)/SUM(AC$6:AC$7,AC$14:AC$15))</f>
        <v>5.0049681159727619E-2</v>
      </c>
      <c r="AD50">
        <f>('AEO 42'!AG74/100)*(SUM(AD$6:AD$7)/SUM(AD$6:AD$7,AD$14:AD$15))</f>
        <v>4.9238623297075283E-2</v>
      </c>
      <c r="AE50">
        <f>('AEO 42'!AH74/100)*(SUM(AE$6:AE$7)/SUM(AE$6:AE$7,AE$14:AE$15))</f>
        <v>4.8676683291488089E-2</v>
      </c>
      <c r="AF50">
        <f>('AEO 42'!AI74/100)*(SUM(AF$6:AF$7)/SUM(AF$6:AF$7,AF$14:AF$15))</f>
        <v>4.7886559427722367E-2</v>
      </c>
      <c r="AG50">
        <f>('AEO 42'!AJ74/100)*(SUM(AG$6:AG$7)/SUM(AG$6:AG$7,AG$14:AG$15))</f>
        <v>6.0989010989010988E-6</v>
      </c>
    </row>
    <row r="51" spans="1:33" x14ac:dyDescent="0.25">
      <c r="A51" t="str">
        <f t="shared" si="7"/>
        <v>Midsize</v>
      </c>
      <c r="B51">
        <f>('AEO 42'!E75/100)*(SUM(B$6:B$7)/SUM(B$6:B$7,B$14:B$15))</f>
        <v>0.3718620736642741</v>
      </c>
      <c r="C51">
        <f>('AEO 42'!F75/100)*(SUM(C$6:C$7)/SUM(C$6:C$7,C$14:C$15))</f>
        <v>0.30114627648297759</v>
      </c>
      <c r="D51">
        <f>('AEO 42'!G75/100)*(SUM(D$6:D$7)/SUM(D$6:D$7,D$14:D$15))</f>
        <v>0.29682176622197853</v>
      </c>
      <c r="E51">
        <f>('AEO 42'!H75/100)*(SUM(E$6:E$7)/SUM(E$6:E$7,E$14:E$15))</f>
        <v>0.29772025131465313</v>
      </c>
      <c r="F51">
        <f>('AEO 42'!I75/100)*(SUM(F$6:F$7)/SUM(F$6:F$7,F$14:F$15))</f>
        <v>0.29061424342140812</v>
      </c>
      <c r="G51">
        <f>('AEO 42'!J75/100)*(SUM(G$6:G$7)/SUM(G$6:G$7,G$14:G$15))</f>
        <v>0.27918074054436015</v>
      </c>
      <c r="H51">
        <f>('AEO 42'!K75/100)*(SUM(H$6:H$7)/SUM(H$6:H$7,H$14:H$15))</f>
        <v>0.24876226686883376</v>
      </c>
      <c r="I51">
        <f>('AEO 42'!L75/100)*(SUM(I$6:I$7)/SUM(I$6:I$7,I$14:I$15))</f>
        <v>0.2224076273206973</v>
      </c>
      <c r="J51">
        <f>('AEO 42'!M75/100)*(SUM(J$6:J$7)/SUM(J$6:J$7,J$14:J$15))</f>
        <v>0.20547719490551627</v>
      </c>
      <c r="K51">
        <f>('AEO 42'!N75/100)*(SUM(K$6:K$7)/SUM(K$6:K$7,K$14:K$15))</f>
        <v>0.19187183854984866</v>
      </c>
      <c r="L51">
        <f>('AEO 42'!O75/100)*(SUM(L$6:L$7)/SUM(L$6:L$7,L$14:L$15))</f>
        <v>0.17901887253591628</v>
      </c>
      <c r="M51">
        <f>('AEO 42'!P75/100)*(SUM(M$6:M$7)/SUM(M$6:M$7,M$14:M$15))</f>
        <v>0.17408714870464922</v>
      </c>
      <c r="N51">
        <f>('AEO 42'!Q75/100)*(SUM(N$6:N$7)/SUM(N$6:N$7,N$14:N$15))</f>
        <v>0.1654254958131296</v>
      </c>
      <c r="O51">
        <f>('AEO 42'!R75/100)*(SUM(O$6:O$7)/SUM(O$6:O$7,O$14:O$15))</f>
        <v>0.15932828093416229</v>
      </c>
      <c r="P51">
        <f>('AEO 42'!S75/100)*(SUM(P$6:P$7)/SUM(P$6:P$7,P$14:P$15))</f>
        <v>0.15300629732746659</v>
      </c>
      <c r="Q51">
        <f>('AEO 42'!T75/100)*(SUM(Q$6:Q$7)/SUM(Q$6:Q$7,Q$14:Q$15))</f>
        <v>0.1497943670199598</v>
      </c>
      <c r="R51">
        <f>('AEO 42'!U75/100)*(SUM(R$6:R$7)/SUM(R$6:R$7,R$14:R$15))</f>
        <v>0.14487761420930664</v>
      </c>
      <c r="S51">
        <f>('AEO 42'!V75/100)*(SUM(S$6:S$7)/SUM(S$6:S$7,S$14:S$15))</f>
        <v>0.14103887496467177</v>
      </c>
      <c r="T51">
        <f>('AEO 42'!W75/100)*(SUM(T$6:T$7)/SUM(T$6:T$7,T$14:T$15))</f>
        <v>0.13801395939787037</v>
      </c>
      <c r="U51">
        <f>('AEO 42'!X75/100)*(SUM(U$6:U$7)/SUM(U$6:U$7,U$14:U$15))</f>
        <v>0.1358248532550306</v>
      </c>
      <c r="V51">
        <f>('AEO 42'!Y75/100)*(SUM(V$6:V$7)/SUM(V$6:V$7,V$14:V$15))</f>
        <v>0.13314601969695747</v>
      </c>
      <c r="W51">
        <f>('AEO 42'!Z75/100)*(SUM(W$6:W$7)/SUM(W$6:W$7,W$14:W$15))</f>
        <v>0.13121501827027224</v>
      </c>
      <c r="X51">
        <f>('AEO 42'!AA75/100)*(SUM(X$6:X$7)/SUM(X$6:X$7,X$14:X$15))</f>
        <v>0.12957158856214357</v>
      </c>
      <c r="Y51">
        <f>('AEO 42'!AB75/100)*(SUM(Y$6:Y$7)/SUM(Y$6:Y$7,Y$14:Y$15))</f>
        <v>0.12755799772325718</v>
      </c>
      <c r="Z51">
        <f>('AEO 42'!AC75/100)*(SUM(Z$6:Z$7)/SUM(Z$6:Z$7,Z$14:Z$15))</f>
        <v>0.12569607410013359</v>
      </c>
      <c r="AA51">
        <f>('AEO 42'!AD75/100)*(SUM(AA$6:AA$7)/SUM(AA$6:AA$7,AA$14:AA$15))</f>
        <v>0.12372026849236584</v>
      </c>
      <c r="AB51">
        <f>('AEO 42'!AE75/100)*(SUM(AB$6:AB$7)/SUM(AB$6:AB$7,AB$14:AB$15))</f>
        <v>0.12238687900354311</v>
      </c>
      <c r="AC51">
        <f>('AEO 42'!AF75/100)*(SUM(AC$6:AC$7)/SUM(AC$6:AC$7,AC$14:AC$15))</f>
        <v>0.12049783147978071</v>
      </c>
      <c r="AD51">
        <f>('AEO 42'!AG75/100)*(SUM(AD$6:AD$7)/SUM(AD$6:AD$7,AD$14:AD$15))</f>
        <v>0.11886267755818372</v>
      </c>
      <c r="AE51">
        <f>('AEO 42'!AH75/100)*(SUM(AE$6:AE$7)/SUM(AE$6:AE$7,AE$14:AE$15))</f>
        <v>0.1166877469302469</v>
      </c>
      <c r="AF51">
        <f>('AEO 42'!AI75/100)*(SUM(AF$6:AF$7)/SUM(AF$6:AF$7,AF$14:AF$15))</f>
        <v>0.11495067915184004</v>
      </c>
      <c r="AG51">
        <f>('AEO 42'!AJ75/100)*(SUM(AG$6:AG$7)/SUM(AG$6:AG$7,AG$14:AG$15))</f>
        <v>-1.4230769230769232E-5</v>
      </c>
    </row>
    <row r="52" spans="1:33" x14ac:dyDescent="0.25">
      <c r="A52" t="str">
        <f t="shared" si="7"/>
        <v>Large</v>
      </c>
      <c r="B52">
        <f>('AEO 42'!E76/100)*(SUM(B$6:B$7)/SUM(B$6:B$7,B$14:B$15))</f>
        <v>0.15383321074025702</v>
      </c>
      <c r="C52">
        <f>('AEO 42'!F76/100)*(SUM(C$6:C$7)/SUM(C$6:C$7,C$14:C$15))</f>
        <v>0.10297060277758262</v>
      </c>
      <c r="D52">
        <f>('AEO 42'!G76/100)*(SUM(D$6:D$7)/SUM(D$6:D$7,D$14:D$15))</f>
        <v>0.10699931196235386</v>
      </c>
      <c r="E52">
        <f>('AEO 42'!H76/100)*(SUM(E$6:E$7)/SUM(E$6:E$7,E$14:E$15))</f>
        <v>0.10823448884371309</v>
      </c>
      <c r="F52">
        <f>('AEO 42'!I76/100)*(SUM(F$6:F$7)/SUM(F$6:F$7,F$14:F$15))</f>
        <v>0.10497078467010562</v>
      </c>
      <c r="G52">
        <f>('AEO 42'!J76/100)*(SUM(G$6:G$7)/SUM(G$6:G$7,G$14:G$15))</f>
        <v>0.10069909604871437</v>
      </c>
      <c r="H52">
        <f>('AEO 42'!K76/100)*(SUM(H$6:H$7)/SUM(H$6:H$7,H$14:H$15))</f>
        <v>8.8776954998044097E-2</v>
      </c>
      <c r="I52">
        <f>('AEO 42'!L76/100)*(SUM(I$6:I$7)/SUM(I$6:I$7,I$14:I$15))</f>
        <v>7.8691841361730269E-2</v>
      </c>
      <c r="J52">
        <f>('AEO 42'!M76/100)*(SUM(J$6:J$7)/SUM(J$6:J$7,J$14:J$15))</f>
        <v>7.2620665963414863E-2</v>
      </c>
      <c r="K52">
        <f>('AEO 42'!N76/100)*(SUM(K$6:K$7)/SUM(K$6:K$7,K$14:K$15))</f>
        <v>6.7466776546438623E-2</v>
      </c>
      <c r="L52">
        <f>('AEO 42'!O76/100)*(SUM(L$6:L$7)/SUM(L$6:L$7,L$14:L$15))</f>
        <v>6.2166411360152711E-2</v>
      </c>
      <c r="M52">
        <f>('AEO 42'!P76/100)*(SUM(M$6:M$7)/SUM(M$6:M$7,M$14:M$15))</f>
        <v>6.1071540081125558E-2</v>
      </c>
      <c r="N52">
        <f>('AEO 42'!Q76/100)*(SUM(N$6:N$7)/SUM(N$6:N$7,N$14:N$15))</f>
        <v>5.7603702317693635E-2</v>
      </c>
      <c r="O52">
        <f>('AEO 42'!R76/100)*(SUM(O$6:O$7)/SUM(O$6:O$7,O$14:O$15))</f>
        <v>5.5415082169700695E-2</v>
      </c>
      <c r="P52">
        <f>('AEO 42'!S76/100)*(SUM(P$6:P$7)/SUM(P$6:P$7,P$14:P$15))</f>
        <v>5.2957042156860146E-2</v>
      </c>
      <c r="Q52">
        <f>('AEO 42'!T76/100)*(SUM(Q$6:Q$7)/SUM(Q$6:Q$7,Q$14:Q$15))</f>
        <v>5.2145645268747702E-2</v>
      </c>
      <c r="R52">
        <f>('AEO 42'!U76/100)*(SUM(R$6:R$7)/SUM(R$6:R$7,R$14:R$15))</f>
        <v>5.0147641532612773E-2</v>
      </c>
      <c r="S52">
        <f>('AEO 42'!V76/100)*(SUM(S$6:S$7)/SUM(S$6:S$7,S$14:S$15))</f>
        <v>4.8632457564006894E-2</v>
      </c>
      <c r="T52">
        <f>('AEO 42'!W76/100)*(SUM(T$6:T$7)/SUM(T$6:T$7,T$14:T$15))</f>
        <v>4.7478196708894471E-2</v>
      </c>
      <c r="U52">
        <f>('AEO 42'!X76/100)*(SUM(U$6:U$7)/SUM(U$6:U$7,U$14:U$15))</f>
        <v>4.6756533484324937E-2</v>
      </c>
      <c r="V52">
        <f>('AEO 42'!Y76/100)*(SUM(V$6:V$7)/SUM(V$6:V$7,V$14:V$15))</f>
        <v>4.5666709241454141E-2</v>
      </c>
      <c r="W52">
        <f>('AEO 42'!Z76/100)*(SUM(W$6:W$7)/SUM(W$6:W$7,W$14:W$15))</f>
        <v>4.4945271103162245E-2</v>
      </c>
      <c r="X52">
        <f>('AEO 42'!AA76/100)*(SUM(X$6:X$7)/SUM(X$6:X$7,X$14:X$15))</f>
        <v>4.436014471504348E-2</v>
      </c>
      <c r="Y52">
        <f>('AEO 42'!AB76/100)*(SUM(Y$6:Y$7)/SUM(Y$6:Y$7,Y$14:Y$15))</f>
        <v>4.356330099523073E-2</v>
      </c>
      <c r="Z52">
        <f>('AEO 42'!AC76/100)*(SUM(Z$6:Z$7)/SUM(Z$6:Z$7,Z$14:Z$15))</f>
        <v>4.2838280118006299E-2</v>
      </c>
      <c r="AA52">
        <f>('AEO 42'!AD76/100)*(SUM(AA$6:AA$7)/SUM(AA$6:AA$7,AA$14:AA$15))</f>
        <v>4.2071948455911133E-2</v>
      </c>
      <c r="AB52">
        <f>('AEO 42'!AE76/100)*(SUM(AB$6:AB$7)/SUM(AB$6:AB$7,AB$14:AB$15))</f>
        <v>4.1652775494515668E-2</v>
      </c>
      <c r="AC52">
        <f>('AEO 42'!AF76/100)*(SUM(AC$6:AC$7)/SUM(AC$6:AC$7,AC$14:AC$15))</f>
        <v>4.0927459127489831E-2</v>
      </c>
      <c r="AD52">
        <f>('AEO 42'!AG76/100)*(SUM(AD$6:AD$7)/SUM(AD$6:AD$7,AD$14:AD$15))</f>
        <v>4.0387396444251093E-2</v>
      </c>
      <c r="AE52">
        <f>('AEO 42'!AH76/100)*(SUM(AE$6:AE$7)/SUM(AE$6:AE$7,AE$14:AE$15))</f>
        <v>3.9508760826645367E-2</v>
      </c>
      <c r="AF52">
        <f>('AEO 42'!AI76/100)*(SUM(AF$6:AF$7)/SUM(AF$6:AF$7,AF$14:AF$15))</f>
        <v>3.8925257473112408E-2</v>
      </c>
      <c r="AG52">
        <f>('AEO 42'!AJ76/100)*(SUM(AG$6:AG$7)/SUM(AG$6:AG$7,AG$14:AG$15))</f>
        <v>-2.6428571428571428E-5</v>
      </c>
    </row>
    <row r="53" spans="1:33" x14ac:dyDescent="0.25">
      <c r="A53" t="str">
        <f t="shared" si="7"/>
        <v>Two Seater</v>
      </c>
      <c r="B53">
        <f>('AEO 42'!E77/100)*(SUM(B$6:B$7)/SUM(B$6:B$7,B$14:B$15))</f>
        <v>9.1898138644882135E-3</v>
      </c>
      <c r="C53">
        <f>('AEO 42'!F77/100)*(SUM(C$6:C$7)/SUM(C$6:C$7,C$14:C$15))</f>
        <v>7.9428429537841943E-3</v>
      </c>
      <c r="D53">
        <f>('AEO 42'!G77/100)*(SUM(D$6:D$7)/SUM(D$6:D$7,D$14:D$15))</f>
        <v>7.9304826398098414E-3</v>
      </c>
      <c r="E53">
        <f>('AEO 42'!H77/100)*(SUM(E$6:E$7)/SUM(E$6:E$7,E$14:E$15))</f>
        <v>7.8173247648466553E-3</v>
      </c>
      <c r="F53">
        <f>('AEO 42'!I77/100)*(SUM(F$6:F$7)/SUM(F$6:F$7,F$14:F$15))</f>
        <v>7.6696374988744096E-3</v>
      </c>
      <c r="G53">
        <f>('AEO 42'!J77/100)*(SUM(G$6:G$7)/SUM(G$6:G$7,G$14:G$15))</f>
        <v>7.4358050388153357E-3</v>
      </c>
      <c r="H53">
        <f>('AEO 42'!K77/100)*(SUM(H$6:H$7)/SUM(H$6:H$7,H$14:H$15))</f>
        <v>6.6448617845538127E-3</v>
      </c>
      <c r="I53">
        <f>('AEO 42'!L77/100)*(SUM(I$6:I$7)/SUM(I$6:I$7,I$14:I$15))</f>
        <v>5.9575237072340718E-3</v>
      </c>
      <c r="J53">
        <f>('AEO 42'!M77/100)*(SUM(J$6:J$7)/SUM(J$6:J$7,J$14:J$15))</f>
        <v>5.5067248931023735E-3</v>
      </c>
      <c r="K53">
        <f>('AEO 42'!N77/100)*(SUM(K$6:K$7)/SUM(K$6:K$7,K$14:K$15))</f>
        <v>5.1570302069231678E-3</v>
      </c>
      <c r="L53">
        <f>('AEO 42'!O77/100)*(SUM(L$6:L$7)/SUM(L$6:L$7,L$14:L$15))</f>
        <v>4.8676331050622173E-3</v>
      </c>
      <c r="M53">
        <f>('AEO 42'!P77/100)*(SUM(M$6:M$7)/SUM(M$6:M$7,M$14:M$15))</f>
        <v>4.6861148706830993E-3</v>
      </c>
      <c r="N53">
        <f>('AEO 42'!Q77/100)*(SUM(N$6:N$7)/SUM(N$6:N$7,N$14:N$15))</f>
        <v>4.4803397251093622E-3</v>
      </c>
      <c r="O53">
        <f>('AEO 42'!R77/100)*(SUM(O$6:O$7)/SUM(O$6:O$7,O$14:O$15))</f>
        <v>4.3163991940713548E-3</v>
      </c>
      <c r="P53">
        <f>('AEO 42'!S77/100)*(SUM(P$6:P$7)/SUM(P$6:P$7,P$14:P$15))</f>
        <v>4.1598898983012025E-3</v>
      </c>
      <c r="Q53">
        <f>('AEO 42'!T77/100)*(SUM(Q$6:Q$7)/SUM(Q$6:Q$7,Q$14:Q$15))</f>
        <v>4.0508646725421682E-3</v>
      </c>
      <c r="R53">
        <f>('AEO 42'!U77/100)*(SUM(R$6:R$7)/SUM(R$6:R$7,R$14:R$15))</f>
        <v>3.934354691138264E-3</v>
      </c>
      <c r="S53">
        <f>('AEO 42'!V77/100)*(SUM(S$6:S$7)/SUM(S$6:S$7,S$14:S$15))</f>
        <v>3.8392073270851249E-3</v>
      </c>
      <c r="T53">
        <f>('AEO 42'!W77/100)*(SUM(T$6:T$7)/SUM(T$6:T$7,T$14:T$15))</f>
        <v>3.7595533139551619E-3</v>
      </c>
      <c r="U53">
        <f>('AEO 42'!X77/100)*(SUM(U$6:U$7)/SUM(U$6:U$7,U$14:U$15))</f>
        <v>3.6974213718458725E-3</v>
      </c>
      <c r="V53">
        <f>('AEO 42'!Y77/100)*(SUM(V$6:V$7)/SUM(V$6:V$7,V$14:V$15))</f>
        <v>3.6343060290628597E-3</v>
      </c>
      <c r="W53">
        <f>('AEO 42'!Z77/100)*(SUM(W$6:W$7)/SUM(W$6:W$7,W$14:W$15))</f>
        <v>3.5831912317551193E-3</v>
      </c>
      <c r="X53">
        <f>('AEO 42'!AA77/100)*(SUM(X$6:X$7)/SUM(X$6:X$7,X$14:X$15))</f>
        <v>3.5373183376357555E-3</v>
      </c>
      <c r="Y53">
        <f>('AEO 42'!AB77/100)*(SUM(Y$6:Y$7)/SUM(Y$6:Y$7,Y$14:Y$15))</f>
        <v>3.4885144933605398E-3</v>
      </c>
      <c r="Z53">
        <f>('AEO 42'!AC77/100)*(SUM(Z$6:Z$7)/SUM(Z$6:Z$7,Z$14:Z$15))</f>
        <v>3.4405279358230944E-3</v>
      </c>
      <c r="AA53">
        <f>('AEO 42'!AD77/100)*(SUM(AA$6:AA$7)/SUM(AA$6:AA$7,AA$14:AA$15))</f>
        <v>3.3923674798006418E-3</v>
      </c>
      <c r="AB53">
        <f>('AEO 42'!AE77/100)*(SUM(AB$6:AB$7)/SUM(AB$6:AB$7,AB$14:AB$15))</f>
        <v>3.3502521810703529E-3</v>
      </c>
      <c r="AC53">
        <f>('AEO 42'!AF77/100)*(SUM(AC$6:AC$7)/SUM(AC$6:AC$7,AC$14:AC$15))</f>
        <v>3.3022332644540181E-3</v>
      </c>
      <c r="AD53">
        <f>('AEO 42'!AG77/100)*(SUM(AD$6:AD$7)/SUM(AD$6:AD$7,AD$14:AD$15))</f>
        <v>3.2581719352756068E-3</v>
      </c>
      <c r="AE53">
        <f>('AEO 42'!AH77/100)*(SUM(AE$6:AE$7)/SUM(AE$6:AE$7,AE$14:AE$15))</f>
        <v>3.2059404383731399E-3</v>
      </c>
      <c r="AF53">
        <f>('AEO 42'!AI77/100)*(SUM(AF$6:AF$7)/SUM(AF$6:AF$7,AF$14:AF$15))</f>
        <v>3.1574312861791351E-3</v>
      </c>
      <c r="AG53">
        <f>('AEO 42'!AJ77/100)*(SUM(AG$6:AG$7)/SUM(AG$6:AG$7,AG$14:AG$15))</f>
        <v>-6.0989010989010988E-6</v>
      </c>
    </row>
    <row r="54" spans="1:33" x14ac:dyDescent="0.25">
      <c r="A54" t="str">
        <f t="shared" si="7"/>
        <v>Small Crossover Utility</v>
      </c>
      <c r="B54">
        <f>('AEO 42'!E78/100)*(SUM(B$6:B$7)/SUM(B$6:B$7,B$14:B$15))</f>
        <v>0.17831033096029725</v>
      </c>
      <c r="C54">
        <f>('AEO 42'!F78/100)*(SUM(C$6:C$7)/SUM(C$6:C$7,C$14:C$15))</f>
        <v>0.23956850781433522</v>
      </c>
      <c r="D54">
        <f>('AEO 42'!G78/100)*(SUM(D$6:D$7)/SUM(D$6:D$7,D$14:D$15))</f>
        <v>0.22641862866349535</v>
      </c>
      <c r="E54">
        <f>('AEO 42'!H78/100)*(SUM(E$6:E$7)/SUM(E$6:E$7,E$14:E$15))</f>
        <v>0.21419278324629817</v>
      </c>
      <c r="F54">
        <f>('AEO 42'!I78/100)*(SUM(F$6:F$7)/SUM(F$6:F$7,F$14:F$15))</f>
        <v>0.21317996373612311</v>
      </c>
      <c r="G54">
        <f>('AEO 42'!J78/100)*(SUM(G$6:G$7)/SUM(G$6:G$7,G$14:G$15))</f>
        <v>0.20712495415063217</v>
      </c>
      <c r="H54">
        <f>('AEO 42'!K78/100)*(SUM(H$6:H$7)/SUM(H$6:H$7,H$14:H$15))</f>
        <v>0.18819817616394841</v>
      </c>
      <c r="I54">
        <f>('AEO 42'!L78/100)*(SUM(I$6:I$7)/SUM(I$6:I$7,I$14:I$15))</f>
        <v>0.17345895479812073</v>
      </c>
      <c r="J54">
        <f>('AEO 42'!M78/100)*(SUM(J$6:J$7)/SUM(J$6:J$7,J$14:J$15))</f>
        <v>0.16074783247309959</v>
      </c>
      <c r="K54">
        <f>('AEO 42'!N78/100)*(SUM(K$6:K$7)/SUM(K$6:K$7,K$14:K$15))</f>
        <v>0.15208980987585372</v>
      </c>
      <c r="L54">
        <f>('AEO 42'!O78/100)*(SUM(L$6:L$7)/SUM(L$6:L$7,L$14:L$15))</f>
        <v>0.14766884944555997</v>
      </c>
      <c r="M54">
        <f>('AEO 42'!P78/100)*(SUM(M$6:M$7)/SUM(M$6:M$7,M$14:M$15))</f>
        <v>0.13788284248047536</v>
      </c>
      <c r="N54">
        <f>('AEO 42'!Q78/100)*(SUM(N$6:N$7)/SUM(N$6:N$7,N$14:N$15))</f>
        <v>0.13414475719368626</v>
      </c>
      <c r="O54">
        <f>('AEO 42'!R78/100)*(SUM(O$6:O$7)/SUM(O$6:O$7,O$14:O$15))</f>
        <v>0.12941226447583598</v>
      </c>
      <c r="P54">
        <f>('AEO 42'!S78/100)*(SUM(P$6:P$7)/SUM(P$6:P$7,P$14:P$15))</f>
        <v>0.12643290461524909</v>
      </c>
      <c r="Q54">
        <f>('AEO 42'!T78/100)*(SUM(Q$6:Q$7)/SUM(Q$6:Q$7,Q$14:Q$15))</f>
        <v>0.12129956244564188</v>
      </c>
      <c r="R54">
        <f>('AEO 42'!U78/100)*(SUM(R$6:R$7)/SUM(R$6:R$7,R$14:R$15))</f>
        <v>0.11933169885477955</v>
      </c>
      <c r="S54">
        <f>('AEO 42'!V78/100)*(SUM(S$6:S$7)/SUM(S$6:S$7,S$14:S$15))</f>
        <v>0.11744328626218931</v>
      </c>
      <c r="T54">
        <f>('AEO 42'!W78/100)*(SUM(T$6:T$7)/SUM(T$6:T$7,T$14:T$15))</f>
        <v>0.11558886151733552</v>
      </c>
      <c r="U54">
        <f>('AEO 42'!X78/100)*(SUM(U$6:U$7)/SUM(U$6:U$7,U$14:U$15))</f>
        <v>0.11343751936878732</v>
      </c>
      <c r="V54">
        <f>('AEO 42'!Y78/100)*(SUM(V$6:V$7)/SUM(V$6:V$7,V$14:V$15))</f>
        <v>0.11248993949869478</v>
      </c>
      <c r="W54">
        <f>('AEO 42'!Z78/100)*(SUM(W$6:W$7)/SUM(W$6:W$7,W$14:W$15))</f>
        <v>0.11120846235099571</v>
      </c>
      <c r="X54">
        <f>('AEO 42'!AA78/100)*(SUM(X$6:X$7)/SUM(X$6:X$7,X$14:X$15))</f>
        <v>0.10984496144226079</v>
      </c>
      <c r="Y54">
        <f>('AEO 42'!AB78/100)*(SUM(Y$6:Y$7)/SUM(Y$6:Y$7,Y$14:Y$15))</f>
        <v>0.10894125178042025</v>
      </c>
      <c r="Z54">
        <f>('AEO 42'!AC78/100)*(SUM(Z$6:Z$7)/SUM(Z$6:Z$7,Z$14:Z$15))</f>
        <v>0.10792605096422819</v>
      </c>
      <c r="AA54">
        <f>('AEO 42'!AD78/100)*(SUM(AA$6:AA$7)/SUM(AA$6:AA$7,AA$14:AA$15))</f>
        <v>0.10701969000203536</v>
      </c>
      <c r="AB54">
        <f>('AEO 42'!AE78/100)*(SUM(AB$6:AB$7)/SUM(AB$6:AB$7,AB$14:AB$15))</f>
        <v>0.10538258798415605</v>
      </c>
      <c r="AC54">
        <f>('AEO 42'!AF78/100)*(SUM(AC$6:AC$7)/SUM(AC$6:AC$7,AC$14:AC$15))</f>
        <v>0.10433584447763163</v>
      </c>
      <c r="AD54">
        <f>('AEO 42'!AG78/100)*(SUM(AD$6:AD$7)/SUM(AD$6:AD$7,AD$14:AD$15))</f>
        <v>0.10293899067829605</v>
      </c>
      <c r="AE54">
        <f>('AEO 42'!AH78/100)*(SUM(AE$6:AE$7)/SUM(AE$6:AE$7,AE$14:AE$15))</f>
        <v>0.10211474709601763</v>
      </c>
      <c r="AF54">
        <f>('AEO 42'!AI78/100)*(SUM(AF$6:AF$7)/SUM(AF$6:AF$7,AF$14:AF$15))</f>
        <v>0.100750059985402</v>
      </c>
      <c r="AG54">
        <f>('AEO 42'!AJ78/100)*(SUM(AG$6:AG$7)/SUM(AG$6:AG$7,AG$14:AG$15))</f>
        <v>2.8461538461538464E-5</v>
      </c>
    </row>
    <row r="55" spans="1:33" x14ac:dyDescent="0.25">
      <c r="A55" t="str">
        <f t="shared" si="7"/>
        <v>Large Crossover Utility</v>
      </c>
      <c r="B55">
        <f>('AEO 42'!E79/100)*(SUM(B$6:B$7)/SUM(B$6:B$7,B$14:B$15))</f>
        <v>4.9575697124137126E-2</v>
      </c>
      <c r="C55">
        <f>('AEO 42'!F79/100)*(SUM(C$6:C$7)/SUM(C$6:C$7,C$14:C$15))</f>
        <v>4.2973913344449E-2</v>
      </c>
      <c r="D55">
        <f>('AEO 42'!G79/100)*(SUM(D$6:D$7)/SUM(D$6:D$7,D$14:D$15))</f>
        <v>4.4564230135599653E-2</v>
      </c>
      <c r="E55">
        <f>('AEO 42'!H79/100)*(SUM(E$6:E$7)/SUM(E$6:E$7,E$14:E$15))</f>
        <v>4.5420986843940851E-2</v>
      </c>
      <c r="F55">
        <f>('AEO 42'!I79/100)*(SUM(F$6:F$7)/SUM(F$6:F$7,F$14:F$15))</f>
        <v>4.5493531412454824E-2</v>
      </c>
      <c r="G55">
        <f>('AEO 42'!J79/100)*(SUM(G$6:G$7)/SUM(G$6:G$7,G$14:G$15))</f>
        <v>4.4619469101171982E-2</v>
      </c>
      <c r="H55">
        <f>('AEO 42'!K79/100)*(SUM(H$6:H$7)/SUM(H$6:H$7,H$14:H$15))</f>
        <v>4.0311089529231153E-2</v>
      </c>
      <c r="I55">
        <f>('AEO 42'!L79/100)*(SUM(I$6:I$7)/SUM(I$6:I$7,I$14:I$15))</f>
        <v>3.676928225936188E-2</v>
      </c>
      <c r="J55">
        <f>('AEO 42'!M79/100)*(SUM(J$6:J$7)/SUM(J$6:J$7,J$14:J$15))</f>
        <v>3.4388136464914162E-2</v>
      </c>
      <c r="K55">
        <f>('AEO 42'!N79/100)*(SUM(K$6:K$7)/SUM(K$6:K$7,K$14:K$15))</f>
        <v>3.249387837116096E-2</v>
      </c>
      <c r="L55">
        <f>('AEO 42'!O79/100)*(SUM(L$6:L$7)/SUM(L$6:L$7,L$14:L$15))</f>
        <v>3.0689362017618779E-2</v>
      </c>
      <c r="M55">
        <f>('AEO 42'!P79/100)*(SUM(M$6:M$7)/SUM(M$6:M$7,M$14:M$15))</f>
        <v>3.0049863838928902E-2</v>
      </c>
      <c r="N55">
        <f>('AEO 42'!Q79/100)*(SUM(N$6:N$7)/SUM(N$6:N$7,N$14:N$15))</f>
        <v>2.8838896294574361E-2</v>
      </c>
      <c r="O55">
        <f>('AEO 42'!R79/100)*(SUM(O$6:O$7)/SUM(O$6:O$7,O$14:O$15))</f>
        <v>2.8000193072168052E-2</v>
      </c>
      <c r="P55">
        <f>('AEO 42'!S79/100)*(SUM(P$6:P$7)/SUM(P$6:P$7,P$14:P$15))</f>
        <v>2.7148761995833381E-2</v>
      </c>
      <c r="Q55">
        <f>('AEO 42'!T79/100)*(SUM(Q$6:Q$7)/SUM(Q$6:Q$7,Q$14:Q$15))</f>
        <v>2.6745823762161145E-2</v>
      </c>
      <c r="R55">
        <f>('AEO 42'!U79/100)*(SUM(R$6:R$7)/SUM(R$6:R$7,R$14:R$15))</f>
        <v>2.6070789898759796E-2</v>
      </c>
      <c r="S55">
        <f>('AEO 42'!V79/100)*(SUM(S$6:S$7)/SUM(S$6:S$7,S$14:S$15))</f>
        <v>2.5579943129019449E-2</v>
      </c>
      <c r="T55">
        <f>('AEO 42'!W79/100)*(SUM(T$6:T$7)/SUM(T$6:T$7,T$14:T$15))</f>
        <v>2.5154288637931271E-2</v>
      </c>
      <c r="U55">
        <f>('AEO 42'!X79/100)*(SUM(U$6:U$7)/SUM(U$6:U$7,U$14:U$15))</f>
        <v>2.4907057012640704E-2</v>
      </c>
      <c r="V55">
        <f>('AEO 42'!Y79/100)*(SUM(V$6:V$7)/SUM(V$6:V$7,V$14:V$15))</f>
        <v>2.4564928745948667E-2</v>
      </c>
      <c r="W55">
        <f>('AEO 42'!Z79/100)*(SUM(W$6:W$7)/SUM(W$6:W$7,W$14:W$15))</f>
        <v>2.4346712923263809E-2</v>
      </c>
      <c r="X55">
        <f>('AEO 42'!AA79/100)*(SUM(X$6:X$7)/SUM(X$6:X$7,X$14:X$15))</f>
        <v>2.4141248050557604E-2</v>
      </c>
      <c r="Y55">
        <f>('AEO 42'!AB79/100)*(SUM(Y$6:Y$7)/SUM(Y$6:Y$7,Y$14:Y$15))</f>
        <v>2.3917781686898763E-2</v>
      </c>
      <c r="Z55">
        <f>('AEO 42'!AC79/100)*(SUM(Z$6:Z$7)/SUM(Z$6:Z$7,Z$14:Z$15))</f>
        <v>2.3656545552271091E-2</v>
      </c>
      <c r="AA55">
        <f>('AEO 42'!AD79/100)*(SUM(AA$6:AA$7)/SUM(AA$6:AA$7,AA$14:AA$15))</f>
        <v>2.339633391298793E-2</v>
      </c>
      <c r="AB55">
        <f>('AEO 42'!AE79/100)*(SUM(AB$6:AB$7)/SUM(AB$6:AB$7,AB$14:AB$15))</f>
        <v>2.3235217293124357E-2</v>
      </c>
      <c r="AC55">
        <f>('AEO 42'!AF79/100)*(SUM(AC$6:AC$7)/SUM(AC$6:AC$7,AC$14:AC$15))</f>
        <v>2.2976854194317282E-2</v>
      </c>
      <c r="AD55">
        <f>('AEO 42'!AG79/100)*(SUM(AD$6:AD$7)/SUM(AD$6:AD$7,AD$14:AD$15))</f>
        <v>2.2758634233331465E-2</v>
      </c>
      <c r="AE55">
        <f>('AEO 42'!AH79/100)*(SUM(AE$6:AE$7)/SUM(AE$6:AE$7,AE$14:AE$15))</f>
        <v>2.2439711114304168E-2</v>
      </c>
      <c r="AF55">
        <f>('AEO 42'!AI79/100)*(SUM(AF$6:AF$7)/SUM(AF$6:AF$7,AF$14:AF$15))</f>
        <v>2.2214922107463821E-2</v>
      </c>
      <c r="AG55">
        <f>('AEO 42'!AJ79/100)*(SUM(AG$6:AG$7)/SUM(AG$6:AG$7,AG$14:AG$15))</f>
        <v>1.2197802197802198E-5</v>
      </c>
    </row>
    <row r="56" spans="1:33" x14ac:dyDescent="0.25">
      <c r="A56" t="str">
        <f t="shared" si="7"/>
        <v>Small Pickup</v>
      </c>
      <c r="B56">
        <f>('AEO 42'!E81/100)*(SUM(B$14:B$15)/SUM(B$6:B$7,B$14:B$15))</f>
        <v>3.503327725720322E-3</v>
      </c>
      <c r="C56">
        <f>('AEO 42'!F81/100)*(SUM(C$14:C$15)/SUM(C$6:C$7,C$14:C$15))</f>
        <v>3.8316260475203317E-3</v>
      </c>
      <c r="D56">
        <f>('AEO 42'!G81/100)*(SUM(D$14:D$15)/SUM(D$6:D$7,D$14:D$15))</f>
        <v>4.9543896306784799E-3</v>
      </c>
      <c r="E56">
        <f>('AEO 42'!H81/100)*(SUM(E$14:E$15)/SUM(E$6:E$7,E$14:E$15))</f>
        <v>5.861710995656807E-3</v>
      </c>
      <c r="F56">
        <f>('AEO 42'!I81/100)*(SUM(F$14:F$15)/SUM(F$6:F$7,F$14:F$15))</f>
        <v>6.3791405412480552E-3</v>
      </c>
      <c r="G56">
        <f>('AEO 42'!J81/100)*(SUM(G$14:G$15)/SUM(G$6:G$7,G$14:G$15))</f>
        <v>7.3896931906310944E-3</v>
      </c>
      <c r="H56">
        <f>('AEO 42'!K81/100)*(SUM(H$14:H$15)/SUM(H$6:H$7,H$14:H$15))</f>
        <v>1.0193228773237197E-2</v>
      </c>
      <c r="I56">
        <f>('AEO 42'!L81/100)*(SUM(I$14:I$15)/SUM(I$6:I$7,I$14:I$15))</f>
        <v>1.2426522884634124E-2</v>
      </c>
      <c r="J56">
        <f>('AEO 42'!M81/100)*(SUM(J$14:J$15)/SUM(J$6:J$7,J$14:J$15))</f>
        <v>1.4122348859227031E-2</v>
      </c>
      <c r="K56">
        <f>('AEO 42'!N81/100)*(SUM(K$14:K$15)/SUM(K$6:K$7,K$14:K$15))</f>
        <v>1.5321094383852062E-2</v>
      </c>
      <c r="L56">
        <f>('AEO 42'!O81/100)*(SUM(L$14:L$15)/SUM(L$6:L$7,L$14:L$15))</f>
        <v>1.6036168346634617E-2</v>
      </c>
      <c r="M56">
        <f>('AEO 42'!P81/100)*(SUM(M$14:M$15)/SUM(M$6:M$7,M$14:M$15))</f>
        <v>1.7210021898445553E-2</v>
      </c>
      <c r="N56">
        <f>('AEO 42'!Q81/100)*(SUM(N$14:N$15)/SUM(N$6:N$7,N$14:N$15))</f>
        <v>1.7735115057931582E-2</v>
      </c>
      <c r="O56">
        <f>('AEO 42'!R81/100)*(SUM(O$14:O$15)/SUM(O$6:O$7,O$14:O$15))</f>
        <v>1.8351805078872876E-2</v>
      </c>
      <c r="P56">
        <f>('AEO 42'!S81/100)*(SUM(P$14:P$15)/SUM(P$6:P$7,P$14:P$15))</f>
        <v>1.8751677196874601E-2</v>
      </c>
      <c r="Q56">
        <f>('AEO 42'!T81/100)*(SUM(Q$14:Q$15)/SUM(Q$6:Q$7,Q$14:Q$15))</f>
        <v>1.9465354736885418E-2</v>
      </c>
      <c r="R56">
        <f>('AEO 42'!U81/100)*(SUM(R$14:R$15)/SUM(R$6:R$7,R$14:R$15))</f>
        <v>1.9690308045926971E-2</v>
      </c>
      <c r="S56">
        <f>('AEO 42'!V81/100)*(SUM(S$14:S$15)/SUM(S$6:S$7,S$14:S$15))</f>
        <v>1.9918953597365695E-2</v>
      </c>
      <c r="T56">
        <f>('AEO 42'!W81/100)*(SUM(T$14:T$15)/SUM(T$6:T$7,T$14:T$15))</f>
        <v>2.0153303514902229E-2</v>
      </c>
      <c r="U56">
        <f>('AEO 42'!X81/100)*(SUM(U$14:U$15)/SUM(U$6:U$7,U$14:U$15))</f>
        <v>2.0451964377038633E-2</v>
      </c>
      <c r="V56">
        <f>('AEO 42'!Y81/100)*(SUM(V$14:V$15)/SUM(V$6:V$7,V$14:V$15))</f>
        <v>2.0548396155087235E-2</v>
      </c>
      <c r="W56">
        <f>('AEO 42'!Z81/100)*(SUM(W$14:W$15)/SUM(W$6:W$7,W$14:W$15))</f>
        <v>2.0712559107784974E-2</v>
      </c>
      <c r="X56">
        <f>('AEO 42'!AA81/100)*(SUM(X$14:X$15)/SUM(X$6:X$7,X$14:X$15))</f>
        <v>2.0897336668079268E-2</v>
      </c>
      <c r="Y56">
        <f>('AEO 42'!AB81/100)*(SUM(Y$14:Y$15)/SUM(Y$6:Y$7,Y$14:Y$15))</f>
        <v>2.0996338321496919E-2</v>
      </c>
      <c r="Z56">
        <f>('AEO 42'!AC81/100)*(SUM(Z$14:Z$15)/SUM(Z$6:Z$7,Z$14:Z$15))</f>
        <v>2.1111280568503275E-2</v>
      </c>
      <c r="AA56">
        <f>('AEO 42'!AD81/100)*(SUM(AA$14:AA$15)/SUM(AA$6:AA$7,AA$14:AA$15))</f>
        <v>2.1203203894621041E-2</v>
      </c>
      <c r="AB56">
        <f>('AEO 42'!AE81/100)*(SUM(AB$14:AB$15)/SUM(AB$6:AB$7,AB$14:AB$15))</f>
        <v>2.1439672390519179E-2</v>
      </c>
      <c r="AC56">
        <f>('AEO 42'!AF81/100)*(SUM(AC$14:AC$15)/SUM(AC$6:AC$7,AC$14:AC$15))</f>
        <v>2.1552308514046228E-2</v>
      </c>
      <c r="AD56">
        <f>('AEO 42'!AG81/100)*(SUM(AD$14:AD$15)/SUM(AD$6:AD$7,AD$14:AD$15))</f>
        <v>2.1735810956694985E-2</v>
      </c>
      <c r="AE56">
        <f>('AEO 42'!AH81/100)*(SUM(AE$14:AE$15)/SUM(AE$6:AE$7,AE$14:AE$15))</f>
        <v>2.1788656057582036E-2</v>
      </c>
      <c r="AF56">
        <f>('AEO 42'!AI81/100)*(SUM(AF$14:AF$15)/SUM(AF$6:AF$7,AF$14:AF$15))</f>
        <v>2.1960415014140752E-2</v>
      </c>
      <c r="AG56">
        <f>('AEO 42'!AJ81/100)*(SUM(AG$14:AG$15)/SUM(AG$6:AG$7,AG$14:AG$15))</f>
        <v>-6.3736263736263732E-5</v>
      </c>
    </row>
    <row r="57" spans="1:33" x14ac:dyDescent="0.25">
      <c r="A57" t="str">
        <f t="shared" si="7"/>
        <v>Large Pickup</v>
      </c>
      <c r="B57">
        <f>('AEO 42'!E82/100)*(SUM(B$14:B$15)/SUM(B$6:B$7,B$14:B$15))</f>
        <v>1.6103351393286634E-2</v>
      </c>
      <c r="C57">
        <f>('AEO 42'!F82/100)*(SUM(C$14:C$15)/SUM(C$6:C$7,C$14:C$15))</f>
        <v>2.4041577094554151E-2</v>
      </c>
      <c r="D57">
        <f>('AEO 42'!G82/100)*(SUM(D$14:D$15)/SUM(D$6:D$7,D$14:D$15))</f>
        <v>2.9202907532604471E-2</v>
      </c>
      <c r="E57">
        <f>('AEO 42'!H82/100)*(SUM(E$14:E$15)/SUM(E$6:E$7,E$14:E$15))</f>
        <v>3.3515910444583651E-2</v>
      </c>
      <c r="F57">
        <f>('AEO 42'!I82/100)*(SUM(F$14:F$15)/SUM(F$6:F$7,F$14:F$15))</f>
        <v>3.6890414276792266E-2</v>
      </c>
      <c r="G57">
        <f>('AEO 42'!J82/100)*(SUM(G$14:G$15)/SUM(G$6:G$7,G$14:G$15))</f>
        <v>4.2973548614343292E-2</v>
      </c>
      <c r="H57">
        <f>('AEO 42'!K82/100)*(SUM(H$14:H$15)/SUM(H$6:H$7,H$14:H$15))</f>
        <v>6.0050929107015441E-2</v>
      </c>
      <c r="I57">
        <f>('AEO 42'!L82/100)*(SUM(I$14:I$15)/SUM(I$6:I$7,I$14:I$15))</f>
        <v>7.4475976582456971E-2</v>
      </c>
      <c r="J57">
        <f>('AEO 42'!M82/100)*(SUM(J$14:J$15)/SUM(J$6:J$7,J$14:J$15))</f>
        <v>8.4772332412646381E-2</v>
      </c>
      <c r="K57">
        <f>('AEO 42'!N82/100)*(SUM(K$14:K$15)/SUM(K$6:K$7,K$14:K$15))</f>
        <v>9.2690664299038036E-2</v>
      </c>
      <c r="L57">
        <f>('AEO 42'!O82/100)*(SUM(L$14:L$15)/SUM(L$6:L$7,L$14:L$15))</f>
        <v>9.9070909768806559E-2</v>
      </c>
      <c r="M57">
        <f>('AEO 42'!P82/100)*(SUM(M$14:M$15)/SUM(M$6:M$7,M$14:M$15))</f>
        <v>0.10417935261122883</v>
      </c>
      <c r="N57">
        <f>('AEO 42'!Q82/100)*(SUM(N$14:N$15)/SUM(N$6:N$7,N$14:N$15))</f>
        <v>0.10878491541388995</v>
      </c>
      <c r="O57">
        <f>('AEO 42'!R82/100)*(SUM(O$14:O$15)/SUM(O$6:O$7,O$14:O$15))</f>
        <v>0.11271678871865558</v>
      </c>
      <c r="P57">
        <f>('AEO 42'!S82/100)*(SUM(P$14:P$15)/SUM(P$6:P$7,P$14:P$15))</f>
        <v>0.11624065861805913</v>
      </c>
      <c r="Q57">
        <f>('AEO 42'!T82/100)*(SUM(Q$14:Q$15)/SUM(Q$6:Q$7,Q$14:Q$15))</f>
        <v>0.11913221090362577</v>
      </c>
      <c r="R57">
        <f>('AEO 42'!U82/100)*(SUM(R$14:R$15)/SUM(R$6:R$7,R$14:R$15))</f>
        <v>0.12185565308793515</v>
      </c>
      <c r="S57">
        <f>('AEO 42'!V82/100)*(SUM(S$14:S$15)/SUM(S$6:S$7,S$14:S$15))</f>
        <v>0.12406038012000231</v>
      </c>
      <c r="T57">
        <f>('AEO 42'!W82/100)*(SUM(T$14:T$15)/SUM(T$6:T$7,T$14:T$15))</f>
        <v>0.12591930655058214</v>
      </c>
      <c r="U57">
        <f>('AEO 42'!X82/100)*(SUM(U$14:U$15)/SUM(U$6:U$7,U$14:U$15))</f>
        <v>0.12755150491061493</v>
      </c>
      <c r="V57">
        <f>('AEO 42'!Y82/100)*(SUM(V$14:V$15)/SUM(V$6:V$7,V$14:V$15))</f>
        <v>0.12902077323013383</v>
      </c>
      <c r="W57">
        <f>('AEO 42'!Z82/100)*(SUM(W$14:W$15)/SUM(W$6:W$7,W$14:W$15))</f>
        <v>0.13029870096628557</v>
      </c>
      <c r="X57">
        <f>('AEO 42'!AA82/100)*(SUM(X$14:X$15)/SUM(X$6:X$7,X$14:X$15))</f>
        <v>0.13146718802997753</v>
      </c>
      <c r="Y57">
        <f>('AEO 42'!AB82/100)*(SUM(Y$14:Y$15)/SUM(Y$6:Y$7,Y$14:Y$15))</f>
        <v>0.13267632195329465</v>
      </c>
      <c r="Z57">
        <f>('AEO 42'!AC82/100)*(SUM(Z$14:Z$15)/SUM(Z$6:Z$7,Z$14:Z$15))</f>
        <v>0.13384881560984563</v>
      </c>
      <c r="AA57">
        <f>('AEO 42'!AD82/100)*(SUM(AA$14:AA$15)/SUM(AA$6:AA$7,AA$14:AA$15))</f>
        <v>0.13499579141252774</v>
      </c>
      <c r="AB57">
        <f>('AEO 42'!AE82/100)*(SUM(AB$14:AB$15)/SUM(AB$6:AB$7,AB$14:AB$15))</f>
        <v>0.13612420238620321</v>
      </c>
      <c r="AC57">
        <f>('AEO 42'!AF82/100)*(SUM(AC$14:AC$15)/SUM(AC$6:AC$7,AC$14:AC$15))</f>
        <v>0.13730774425751133</v>
      </c>
      <c r="AD57">
        <f>('AEO 42'!AG82/100)*(SUM(AD$14:AD$15)/SUM(AD$6:AD$7,AD$14:AD$15))</f>
        <v>0.13842008796018174</v>
      </c>
      <c r="AE57">
        <f>('AEO 42'!AH82/100)*(SUM(AE$14:AE$15)/SUM(AE$6:AE$7,AE$14:AE$15))</f>
        <v>0.13965335108166269</v>
      </c>
      <c r="AF57">
        <f>('AEO 42'!AI82/100)*(SUM(AF$14:AF$15)/SUM(AF$6:AF$7,AF$14:AF$15))</f>
        <v>0.14084103804471154</v>
      </c>
      <c r="AG57">
        <f>('AEO 42'!AJ82/100)*(SUM(AG$14:AG$15)/SUM(AG$6:AG$7,AG$14:AG$15))</f>
        <v>3.1868131868131866E-5</v>
      </c>
    </row>
    <row r="58" spans="1:33" x14ac:dyDescent="0.25">
      <c r="A58" t="str">
        <f t="shared" si="7"/>
        <v>Small Van</v>
      </c>
      <c r="B58">
        <f>('AEO 42'!E83/100)*(SUM(B$14:B$15)/SUM(B$6:B$7,B$14:B$15))</f>
        <v>2.4421239574680541E-3</v>
      </c>
      <c r="C58">
        <f>('AEO 42'!F83/100)*(SUM(C$14:C$15)/SUM(C$6:C$7,C$14:C$15))</f>
        <v>4.7857520314471321E-3</v>
      </c>
      <c r="D58">
        <f>('AEO 42'!G83/100)*(SUM(D$14:D$15)/SUM(D$6:D$7,D$14:D$15))</f>
        <v>5.6789064762768392E-3</v>
      </c>
      <c r="E58">
        <f>('AEO 42'!H83/100)*(SUM(E$14:E$15)/SUM(E$6:E$7,E$14:E$15))</f>
        <v>6.129817939295284E-3</v>
      </c>
      <c r="F58">
        <f>('AEO 42'!I83/100)*(SUM(F$14:F$15)/SUM(F$6:F$7,F$14:F$15))</f>
        <v>6.7041540263966968E-3</v>
      </c>
      <c r="G58">
        <f>('AEO 42'!J83/100)*(SUM(G$14:G$15)/SUM(G$6:G$7,G$14:G$15))</f>
        <v>7.6335069338160887E-3</v>
      </c>
      <c r="H58">
        <f>('AEO 42'!K83/100)*(SUM(H$14:H$15)/SUM(H$6:H$7,H$14:H$15))</f>
        <v>1.0928236231156175E-2</v>
      </c>
      <c r="I58">
        <f>('AEO 42'!L83/100)*(SUM(I$14:I$15)/SUM(I$6:I$7,I$14:I$15))</f>
        <v>1.3702881506463351E-2</v>
      </c>
      <c r="J58">
        <f>('AEO 42'!M83/100)*(SUM(J$14:J$15)/SUM(J$6:J$7,J$14:J$15))</f>
        <v>1.5496801780398653E-2</v>
      </c>
      <c r="K58">
        <f>('AEO 42'!N83/100)*(SUM(K$14:K$15)/SUM(K$6:K$7,K$14:K$15))</f>
        <v>1.6950599933558345E-2</v>
      </c>
      <c r="L58">
        <f>('AEO 42'!O83/100)*(SUM(L$14:L$15)/SUM(L$6:L$7,L$14:L$15))</f>
        <v>1.8408634456334842E-2</v>
      </c>
      <c r="M58">
        <f>('AEO 42'!P83/100)*(SUM(M$14:M$15)/SUM(M$6:M$7,M$14:M$15))</f>
        <v>1.8749499268179884E-2</v>
      </c>
      <c r="N58">
        <f>('AEO 42'!Q83/100)*(SUM(N$14:N$15)/SUM(N$6:N$7,N$14:N$15))</f>
        <v>1.9760946493012362E-2</v>
      </c>
      <c r="O58">
        <f>('AEO 42'!R83/100)*(SUM(O$14:O$15)/SUM(O$6:O$7,O$14:O$15))</f>
        <v>2.0408853309619276E-2</v>
      </c>
      <c r="P58">
        <f>('AEO 42'!S83/100)*(SUM(P$14:P$15)/SUM(P$6:P$7,P$14:P$15))</f>
        <v>2.1263124840404681E-2</v>
      </c>
      <c r="Q58">
        <f>('AEO 42'!T83/100)*(SUM(Q$14:Q$15)/SUM(Q$6:Q$7,Q$14:Q$15))</f>
        <v>2.1389029178125542E-2</v>
      </c>
      <c r="R58">
        <f>('AEO 42'!U83/100)*(SUM(R$14:R$15)/SUM(R$6:R$7,R$14:R$15))</f>
        <v>2.1993931081283325E-2</v>
      </c>
      <c r="S58">
        <f>('AEO 42'!V83/100)*(SUM(S$14:S$15)/SUM(S$6:S$7,S$14:S$15))</f>
        <v>2.2459188208026625E-2</v>
      </c>
      <c r="T58">
        <f>('AEO 42'!W83/100)*(SUM(T$14:T$15)/SUM(T$6:T$7,T$14:T$15))</f>
        <v>2.2792081964897279E-2</v>
      </c>
      <c r="U58">
        <f>('AEO 42'!X83/100)*(SUM(U$14:U$15)/SUM(U$6:U$7,U$14:U$15))</f>
        <v>2.2939313998277151E-2</v>
      </c>
      <c r="V58">
        <f>('AEO 42'!Y83/100)*(SUM(V$14:V$15)/SUM(V$6:V$7,V$14:V$15))</f>
        <v>2.329812583917407E-2</v>
      </c>
      <c r="W58">
        <f>('AEO 42'!Z83/100)*(SUM(W$14:W$15)/SUM(W$6:W$7,W$14:W$15))</f>
        <v>2.3487881956219033E-2</v>
      </c>
      <c r="X58">
        <f>('AEO 42'!AA83/100)*(SUM(X$14:X$15)/SUM(X$6:X$7,X$14:X$15))</f>
        <v>2.3615936661348483E-2</v>
      </c>
      <c r="Y58">
        <f>('AEO 42'!AB83/100)*(SUM(Y$14:Y$15)/SUM(Y$6:Y$7,Y$14:Y$15))</f>
        <v>2.3866852195965335E-2</v>
      </c>
      <c r="Z58">
        <f>('AEO 42'!AC83/100)*(SUM(Z$14:Z$15)/SUM(Z$6:Z$7,Z$14:Z$15))</f>
        <v>2.4087534144884494E-2</v>
      </c>
      <c r="AA58">
        <f>('AEO 42'!AD83/100)*(SUM(AA$14:AA$15)/SUM(AA$6:AA$7,AA$14:AA$15))</f>
        <v>2.4343137801211029E-2</v>
      </c>
      <c r="AB58">
        <f>('AEO 42'!AE83/100)*(SUM(AB$14:AB$15)/SUM(AB$6:AB$7,AB$14:AB$15))</f>
        <v>2.4383677055470225E-2</v>
      </c>
      <c r="AC58">
        <f>('AEO 42'!AF83/100)*(SUM(AC$14:AC$15)/SUM(AC$6:AC$7,AC$14:AC$15))</f>
        <v>2.4616079513766043E-2</v>
      </c>
      <c r="AD58">
        <f>('AEO 42'!AG83/100)*(SUM(AD$14:AD$15)/SUM(AD$6:AD$7,AD$14:AD$15))</f>
        <v>2.4747841981767094E-2</v>
      </c>
      <c r="AE58">
        <f>('AEO 42'!AH83/100)*(SUM(AE$14:AE$15)/SUM(AE$6:AE$7,AE$14:AE$15))</f>
        <v>2.5082092285247909E-2</v>
      </c>
      <c r="AF58">
        <f>('AEO 42'!AI83/100)*(SUM(AF$14:AF$15)/SUM(AF$6:AF$7,AF$14:AF$15))</f>
        <v>2.5256321788529865E-2</v>
      </c>
      <c r="AG58">
        <f>('AEO 42'!AJ83/100)*(SUM(AG$14:AG$15)/SUM(AG$6:AG$7,AG$14:AG$15))</f>
        <v>7.1703296703296698E-5</v>
      </c>
    </row>
    <row r="59" spans="1:33" x14ac:dyDescent="0.25">
      <c r="A59" t="str">
        <f t="shared" si="7"/>
        <v>Large Van</v>
      </c>
      <c r="B59">
        <f>('AEO 42'!E84/100)*(SUM(B$14:B$15)/SUM(B$6:B$7,B$14:B$15))</f>
        <v>3.4338549428734747E-3</v>
      </c>
      <c r="C59">
        <f>('AEO 42'!F84/100)*(SUM(C$14:C$15)/SUM(C$6:C$7,C$14:C$15))</f>
        <v>4.858600311139917E-3</v>
      </c>
      <c r="D59">
        <f>('AEO 42'!G84/100)*(SUM(D$14:D$15)/SUM(D$6:D$7,D$14:D$15))</f>
        <v>5.9427904999804181E-3</v>
      </c>
      <c r="E59">
        <f>('AEO 42'!H84/100)*(SUM(E$14:E$15)/SUM(E$6:E$7,E$14:E$15))</f>
        <v>6.7606117887654745E-3</v>
      </c>
      <c r="F59">
        <f>('AEO 42'!I84/100)*(SUM(F$14:F$15)/SUM(F$6:F$7,F$14:F$15))</f>
        <v>7.3576362370557143E-3</v>
      </c>
      <c r="G59">
        <f>('AEO 42'!J84/100)*(SUM(G$14:G$15)/SUM(G$6:G$7,G$14:G$15))</f>
        <v>8.4547555246986001E-3</v>
      </c>
      <c r="H59">
        <f>('AEO 42'!K84/100)*(SUM(H$14:H$15)/SUM(H$6:H$7,H$14:H$15))</f>
        <v>1.1820637953809655E-2</v>
      </c>
      <c r="I59">
        <f>('AEO 42'!L84/100)*(SUM(I$14:I$15)/SUM(I$6:I$7,I$14:I$15))</f>
        <v>1.4551511364586951E-2</v>
      </c>
      <c r="J59">
        <f>('AEO 42'!M84/100)*(SUM(J$14:J$15)/SUM(J$6:J$7,J$14:J$15))</f>
        <v>1.6480790345937385E-2</v>
      </c>
      <c r="K59">
        <f>('AEO 42'!N84/100)*(SUM(K$14:K$15)/SUM(K$6:K$7,K$14:K$15))</f>
        <v>1.7925319604190724E-2</v>
      </c>
      <c r="L59">
        <f>('AEO 42'!O84/100)*(SUM(L$14:L$15)/SUM(L$6:L$7,L$14:L$15))</f>
        <v>1.9045312374236428E-2</v>
      </c>
      <c r="M59">
        <f>('AEO 42'!P84/100)*(SUM(M$14:M$15)/SUM(M$6:M$7,M$14:M$15))</f>
        <v>1.9970310106200727E-2</v>
      </c>
      <c r="N59">
        <f>('AEO 42'!Q84/100)*(SUM(N$14:N$15)/SUM(N$6:N$7,N$14:N$15))</f>
        <v>2.0759686614319029E-2</v>
      </c>
      <c r="O59">
        <f>('AEO 42'!R84/100)*(SUM(O$14:O$15)/SUM(O$6:O$7,O$14:O$15))</f>
        <v>2.1434766367568383E-2</v>
      </c>
      <c r="P59">
        <f>('AEO 42'!S84/100)*(SUM(P$14:P$15)/SUM(P$6:P$7,P$14:P$15))</f>
        <v>2.2053533283342804E-2</v>
      </c>
      <c r="Q59">
        <f>('AEO 42'!T84/100)*(SUM(Q$14:Q$15)/SUM(Q$6:Q$7,Q$14:Q$15))</f>
        <v>2.2564600178344732E-2</v>
      </c>
      <c r="R59">
        <f>('AEO 42'!U84/100)*(SUM(R$14:R$15)/SUM(R$6:R$7,R$14:R$15))</f>
        <v>2.2990052464936919E-2</v>
      </c>
      <c r="S59">
        <f>('AEO 42'!V84/100)*(SUM(S$14:S$15)/SUM(S$6:S$7,S$14:S$15))</f>
        <v>2.3337768184371364E-2</v>
      </c>
      <c r="T59">
        <f>('AEO 42'!W84/100)*(SUM(T$14:T$15)/SUM(T$6:T$7,T$14:T$15))</f>
        <v>2.3636931404466259E-2</v>
      </c>
      <c r="U59">
        <f>('AEO 42'!X84/100)*(SUM(U$14:U$15)/SUM(U$6:U$7,U$14:U$15))</f>
        <v>2.3886786390695629E-2</v>
      </c>
      <c r="V59">
        <f>('AEO 42'!Y84/100)*(SUM(V$14:V$15)/SUM(V$6:V$7,V$14:V$15))</f>
        <v>2.410141132805808E-2</v>
      </c>
      <c r="W59">
        <f>('AEO 42'!Z84/100)*(SUM(W$14:W$15)/SUM(W$6:W$7,W$14:W$15))</f>
        <v>2.4288700258209284E-2</v>
      </c>
      <c r="X59">
        <f>('AEO 42'!AA84/100)*(SUM(X$14:X$15)/SUM(X$6:X$7,X$14:X$15))</f>
        <v>2.4459995482388287E-2</v>
      </c>
      <c r="Y59">
        <f>('AEO 42'!AB84/100)*(SUM(Y$14:Y$15)/SUM(Y$6:Y$7,Y$14:Y$15))</f>
        <v>2.4627642178873071E-2</v>
      </c>
      <c r="Z59">
        <f>('AEO 42'!AC84/100)*(SUM(Z$14:Z$15)/SUM(Z$6:Z$7,Z$14:Z$15))</f>
        <v>2.4794803169532444E-2</v>
      </c>
      <c r="AA59">
        <f>('AEO 42'!AD84/100)*(SUM(AA$14:AA$15)/SUM(AA$6:AA$7,AA$14:AA$15))</f>
        <v>2.4959817763954961E-2</v>
      </c>
      <c r="AB59">
        <f>('AEO 42'!AE84/100)*(SUM(AB$14:AB$15)/SUM(AB$6:AB$7,AB$14:AB$15))</f>
        <v>2.5129077847293985E-2</v>
      </c>
      <c r="AC59">
        <f>('AEO 42'!AF84/100)*(SUM(AC$14:AC$15)/SUM(AC$6:AC$7,AC$14:AC$15))</f>
        <v>2.529951735917315E-2</v>
      </c>
      <c r="AD59">
        <f>('AEO 42'!AG84/100)*(SUM(AD$14:AD$15)/SUM(AD$6:AD$7,AD$14:AD$15))</f>
        <v>2.5470663109776488E-2</v>
      </c>
      <c r="AE59">
        <f>('AEO 42'!AH84/100)*(SUM(AE$14:AE$15)/SUM(AE$6:AE$7,AE$14:AE$15))</f>
        <v>2.5646998416879629E-2</v>
      </c>
      <c r="AF59">
        <f>('AEO 42'!AI84/100)*(SUM(AF$14:AF$15)/SUM(AF$6:AF$7,AF$14:AF$15))</f>
        <v>2.5829450332558446E-2</v>
      </c>
      <c r="AG59">
        <f>('AEO 42'!AJ84/100)*(SUM(AG$14:AG$15)/SUM(AG$6:AG$7,AG$14:AG$15))</f>
        <v>-1.5934065934065933E-5</v>
      </c>
    </row>
    <row r="60" spans="1:33" x14ac:dyDescent="0.25">
      <c r="A60" t="str">
        <f t="shared" si="7"/>
        <v>Small Utility</v>
      </c>
      <c r="B60">
        <f>('AEO 42'!E85/100)*(SUM(B$14:B$15)/SUM(B$6:B$7,B$14:B$15))</f>
        <v>4.1490435971621243E-3</v>
      </c>
      <c r="C60">
        <f>('AEO 42'!F85/100)*(SUM(C$14:C$15)/SUM(C$6:C$7,C$14:C$15))</f>
        <v>5.1626815231112016E-3</v>
      </c>
      <c r="D60">
        <f>('AEO 42'!G85/100)*(SUM(D$14:D$15)/SUM(D$6:D$7,D$14:D$15))</f>
        <v>6.4137029496314016E-3</v>
      </c>
      <c r="E60">
        <f>('AEO 42'!H85/100)*(SUM(E$14:E$15)/SUM(E$6:E$7,E$14:E$15))</f>
        <v>7.3096433087168067E-3</v>
      </c>
      <c r="F60">
        <f>('AEO 42'!I85/100)*(SUM(F$14:F$15)/SUM(F$6:F$7,F$14:F$15))</f>
        <v>7.8815110168902833E-3</v>
      </c>
      <c r="G60">
        <f>('AEO 42'!J85/100)*(SUM(G$14:G$15)/SUM(G$6:G$7,G$14:G$15))</f>
        <v>9.1307457046462849E-3</v>
      </c>
      <c r="H60">
        <f>('AEO 42'!K85/100)*(SUM(H$14:H$15)/SUM(H$6:H$7,H$14:H$15))</f>
        <v>1.2482235174093463E-2</v>
      </c>
      <c r="I60">
        <f>('AEO 42'!L85/100)*(SUM(I$14:I$15)/SUM(I$6:I$7,I$14:I$15))</f>
        <v>1.5255445501023162E-2</v>
      </c>
      <c r="J60">
        <f>('AEO 42'!M85/100)*(SUM(J$14:J$15)/SUM(J$6:J$7,J$14:J$15))</f>
        <v>1.7224651510324096E-2</v>
      </c>
      <c r="K60">
        <f>('AEO 42'!N85/100)*(SUM(K$14:K$15)/SUM(K$6:K$7,K$14:K$15))</f>
        <v>1.8652181746336125E-2</v>
      </c>
      <c r="L60">
        <f>('AEO 42'!O85/100)*(SUM(L$14:L$15)/SUM(L$6:L$7,L$14:L$15))</f>
        <v>1.9680106224519229E-2</v>
      </c>
      <c r="M60">
        <f>('AEO 42'!P85/100)*(SUM(M$14:M$15)/SUM(M$6:M$7,M$14:M$15))</f>
        <v>2.0685119373258991E-2</v>
      </c>
      <c r="N60">
        <f>('AEO 42'!Q85/100)*(SUM(N$14:N$15)/SUM(N$6:N$7,N$14:N$15))</f>
        <v>2.1390775788144651E-2</v>
      </c>
      <c r="O60">
        <f>('AEO 42'!R85/100)*(SUM(O$14:O$15)/SUM(O$6:O$7,O$14:O$15))</f>
        <v>2.2035694418783329E-2</v>
      </c>
      <c r="P60">
        <f>('AEO 42'!S85/100)*(SUM(P$14:P$15)/SUM(P$6:P$7,P$14:P$15))</f>
        <v>2.2516030468589653E-2</v>
      </c>
      <c r="Q60">
        <f>('AEO 42'!T85/100)*(SUM(Q$14:Q$15)/SUM(Q$6:Q$7,Q$14:Q$15))</f>
        <v>2.3065484233054073E-2</v>
      </c>
      <c r="R60">
        <f>('AEO 42'!U85/100)*(SUM(R$14:R$15)/SUM(R$6:R$7,R$14:R$15))</f>
        <v>2.3398755234473573E-2</v>
      </c>
      <c r="S60">
        <f>('AEO 42'!V85/100)*(SUM(S$14:S$15)/SUM(S$6:S$7,S$14:S$15))</f>
        <v>2.3678873633142909E-2</v>
      </c>
      <c r="T60">
        <f>('AEO 42'!W85/100)*(SUM(T$14:T$15)/SUM(T$6:T$7,T$14:T$15))</f>
        <v>2.3919884927654442E-2</v>
      </c>
      <c r="U60">
        <f>('AEO 42'!X85/100)*(SUM(U$14:U$15)/SUM(U$6:U$7,U$14:U$15))</f>
        <v>2.4151974810897533E-2</v>
      </c>
      <c r="V60">
        <f>('AEO 42'!Y85/100)*(SUM(V$14:V$15)/SUM(V$6:V$7,V$14:V$15))</f>
        <v>2.4294469490861864E-2</v>
      </c>
      <c r="W60">
        <f>('AEO 42'!Z85/100)*(SUM(W$14:W$15)/SUM(W$6:W$7,W$14:W$15))</f>
        <v>2.4435812776860483E-2</v>
      </c>
      <c r="X60">
        <f>('AEO 42'!AA85/100)*(SUM(X$14:X$15)/SUM(X$6:X$7,X$14:X$15))</f>
        <v>2.4579501694095864E-2</v>
      </c>
      <c r="Y60">
        <f>('AEO 42'!AB85/100)*(SUM(Y$14:Y$15)/SUM(Y$6:Y$7,Y$14:Y$15))</f>
        <v>2.4686430495734126E-2</v>
      </c>
      <c r="Z60">
        <f>('AEO 42'!AC85/100)*(SUM(Z$14:Z$15)/SUM(Z$6:Z$7,Z$14:Z$15))</f>
        <v>2.4802574050262559E-2</v>
      </c>
      <c r="AA60">
        <f>('AEO 42'!AD85/100)*(SUM(AA$14:AA$15)/SUM(AA$6:AA$7,AA$14:AA$15))</f>
        <v>2.4916876567731058E-2</v>
      </c>
      <c r="AB60">
        <f>('AEO 42'!AE85/100)*(SUM(AB$14:AB$15)/SUM(AB$6:AB$7,AB$14:AB$15))</f>
        <v>2.507374108564878E-2</v>
      </c>
      <c r="AC60">
        <f>('AEO 42'!AF85/100)*(SUM(AC$14:AC$15)/SUM(AC$6:AC$7,AC$14:AC$15))</f>
        <v>2.5192223052579458E-2</v>
      </c>
      <c r="AD60">
        <f>('AEO 42'!AG85/100)*(SUM(AD$14:AD$15)/SUM(AD$6:AD$7,AD$14:AD$15))</f>
        <v>2.5345510448940376E-2</v>
      </c>
      <c r="AE60">
        <f>('AEO 42'!AH85/100)*(SUM(AE$14:AE$15)/SUM(AE$6:AE$7,AE$14:AE$15))</f>
        <v>2.5452299369336753E-2</v>
      </c>
      <c r="AF60">
        <f>('AEO 42'!AI85/100)*(SUM(AF$14:AF$15)/SUM(AF$6:AF$7,AF$14:AF$15))</f>
        <v>2.5595647062445485E-2</v>
      </c>
      <c r="AG60">
        <f>('AEO 42'!AJ85/100)*(SUM(AG$14:AG$15)/SUM(AG$6:AG$7,AG$14:AG$15))</f>
        <v>-6.3736263736263732E-5</v>
      </c>
    </row>
    <row r="61" spans="1:33" x14ac:dyDescent="0.25">
      <c r="A61" t="str">
        <f t="shared" si="7"/>
        <v>Large Utility</v>
      </c>
      <c r="B61">
        <f>('AEO 42'!E86/100)*(SUM(B$14:B$15)/SUM(B$6:B$7,B$14:B$15))</f>
        <v>4.0097002976440281E-3</v>
      </c>
      <c r="C61">
        <f>('AEO 42'!F86/100)*(SUM(C$14:C$15)/SUM(C$6:C$7,C$14:C$15))</f>
        <v>5.4832432876996996E-3</v>
      </c>
      <c r="D61">
        <f>('AEO 42'!G86/100)*(SUM(D$14:D$15)/SUM(D$6:D$7,D$14:D$15))</f>
        <v>6.7594876652818494E-3</v>
      </c>
      <c r="E61">
        <f>('AEO 42'!H86/100)*(SUM(E$14:E$15)/SUM(E$6:E$7,E$14:E$15))</f>
        <v>7.6439042913870863E-3</v>
      </c>
      <c r="F61">
        <f>('AEO 42'!I86/100)*(SUM(F$14:F$15)/SUM(F$6:F$7,F$14:F$15))</f>
        <v>8.2870779357320182E-3</v>
      </c>
      <c r="G61">
        <f>('AEO 42'!J86/100)*(SUM(G$14:G$15)/SUM(G$6:G$7,G$14:G$15))</f>
        <v>9.5706052688010156E-3</v>
      </c>
      <c r="H61">
        <f>('AEO 42'!K86/100)*(SUM(H$14:H$15)/SUM(H$6:H$7,H$14:H$15))</f>
        <v>1.3245967368164477E-2</v>
      </c>
      <c r="I61">
        <f>('AEO 42'!L86/100)*(SUM(I$14:I$15)/SUM(I$6:I$7,I$14:I$15))</f>
        <v>1.6289640377215493E-2</v>
      </c>
      <c r="J61">
        <f>('AEO 42'!M86/100)*(SUM(J$14:J$15)/SUM(J$6:J$7,J$14:J$15))</f>
        <v>1.8424840987804472E-2</v>
      </c>
      <c r="K61">
        <f>('AEO 42'!N86/100)*(SUM(K$14:K$15)/SUM(K$6:K$7,K$14:K$15))</f>
        <v>2.0016378510851651E-2</v>
      </c>
      <c r="L61">
        <f>('AEO 42'!O86/100)*(SUM(L$14:L$15)/SUM(L$6:L$7,L$14:L$15))</f>
        <v>2.1261929732664026E-2</v>
      </c>
      <c r="M61">
        <f>('AEO 42'!P86/100)*(SUM(M$14:M$15)/SUM(M$6:M$7,M$14:M$15))</f>
        <v>2.2238438866977139E-2</v>
      </c>
      <c r="N61">
        <f>('AEO 42'!Q86/100)*(SUM(N$14:N$15)/SUM(N$6:N$7,N$14:N$15))</f>
        <v>2.3108045803183364E-2</v>
      </c>
      <c r="O61">
        <f>('AEO 42'!R86/100)*(SUM(O$14:O$15)/SUM(O$6:O$7,O$14:O$15))</f>
        <v>2.3836014503907193E-2</v>
      </c>
      <c r="P61">
        <f>('AEO 42'!S86/100)*(SUM(P$14:P$15)/SUM(P$6:P$7,P$14:P$15))</f>
        <v>2.445903334500513E-2</v>
      </c>
      <c r="Q61">
        <f>('AEO 42'!T86/100)*(SUM(Q$14:Q$15)/SUM(Q$6:Q$7,Q$14:Q$15))</f>
        <v>2.4980854176221652E-2</v>
      </c>
      <c r="R61">
        <f>('AEO 42'!U86/100)*(SUM(R$14:R$15)/SUM(R$6:R$7,R$14:R$15))</f>
        <v>2.5437434573961259E-2</v>
      </c>
      <c r="S61">
        <f>('AEO 42'!V86/100)*(SUM(S$14:S$15)/SUM(S$6:S$7,S$14:S$15))</f>
        <v>2.5810265542793975E-2</v>
      </c>
      <c r="T61">
        <f>('AEO 42'!W86/100)*(SUM(T$14:T$15)/SUM(T$6:T$7,T$14:T$15))</f>
        <v>2.6112450346296008E-2</v>
      </c>
      <c r="U61">
        <f>('AEO 42'!X86/100)*(SUM(U$14:U$15)/SUM(U$6:U$7,U$14:U$15))</f>
        <v>2.636968102875132E-2</v>
      </c>
      <c r="V61">
        <f>('AEO 42'!Y86/100)*(SUM(V$14:V$15)/SUM(V$6:V$7,V$14:V$15))</f>
        <v>2.6595528976229358E-2</v>
      </c>
      <c r="W61">
        <f>('AEO 42'!Z86/100)*(SUM(W$14:W$15)/SUM(W$6:W$7,W$14:W$15))</f>
        <v>2.6778291087612548E-2</v>
      </c>
      <c r="X61">
        <f>('AEO 42'!AA86/100)*(SUM(X$14:X$15)/SUM(X$6:X$7,X$14:X$15))</f>
        <v>2.6949470035221246E-2</v>
      </c>
      <c r="Y61">
        <f>('AEO 42'!AB86/100)*(SUM(Y$14:Y$15)/SUM(Y$6:Y$7,Y$14:Y$15))</f>
        <v>2.7119015179535303E-2</v>
      </c>
      <c r="Z61">
        <f>('AEO 42'!AC86/100)*(SUM(Z$14:Z$15)/SUM(Z$6:Z$7,Z$14:Z$15))</f>
        <v>2.7287066022179427E-2</v>
      </c>
      <c r="AA61">
        <f>('AEO 42'!AD86/100)*(SUM(AA$14:AA$15)/SUM(AA$6:AA$7,AA$14:AA$15))</f>
        <v>2.7460891832846425E-2</v>
      </c>
      <c r="AB61">
        <f>('AEO 42'!AE86/100)*(SUM(AB$14:AB$15)/SUM(AB$6:AB$7,AB$14:AB$15))</f>
        <v>2.7622675579974658E-2</v>
      </c>
      <c r="AC61">
        <f>('AEO 42'!AF86/100)*(SUM(AC$14:AC$15)/SUM(AC$6:AC$7,AC$14:AC$15))</f>
        <v>2.7794871802660614E-2</v>
      </c>
      <c r="AD61">
        <f>('AEO 42'!AG86/100)*(SUM(AD$14:AD$15)/SUM(AD$6:AD$7,AD$14:AD$15))</f>
        <v>2.7973948568549796E-2</v>
      </c>
      <c r="AE61">
        <f>('AEO 42'!AH86/100)*(SUM(AE$14:AE$15)/SUM(AE$6:AE$7,AE$14:AE$15))</f>
        <v>2.8158121402561881E-2</v>
      </c>
      <c r="AF61">
        <f>('AEO 42'!AI86/100)*(SUM(AF$14:AF$15)/SUM(AF$6:AF$7,AF$14:AF$15))</f>
        <v>2.8335792824443245E-2</v>
      </c>
      <c r="AG61">
        <f>('AEO 42'!AJ86/100)*(SUM(AG$14:AG$15)/SUM(AG$6:AG$7,AG$14:AG$15))</f>
        <v>-3.1868131868131866E-5</v>
      </c>
    </row>
    <row r="62" spans="1:33" x14ac:dyDescent="0.25">
      <c r="A62" t="str">
        <f t="shared" si="7"/>
        <v>Small Crossover Utility</v>
      </c>
      <c r="B62">
        <f>('AEO 42'!E87/100)*(SUM(B$14:B$15)/SUM(B$6:B$7,B$14:B$15))</f>
        <v>1.9248960812072183E-2</v>
      </c>
      <c r="C62">
        <f>('AEO 42'!F87/100)*(SUM(C$14:C$15)/SUM(C$6:C$7,C$14:C$15))</f>
        <v>2.5695764546640482E-2</v>
      </c>
      <c r="D62">
        <f>('AEO 42'!G87/100)*(SUM(D$14:D$15)/SUM(D$6:D$7,D$14:D$15))</f>
        <v>3.2216144978263687E-2</v>
      </c>
      <c r="E62">
        <f>('AEO 42'!H87/100)*(SUM(E$14:E$15)/SUM(E$6:E$7,E$14:E$15))</f>
        <v>3.7097229985068973E-2</v>
      </c>
      <c r="F62">
        <f>('AEO 42'!I87/100)*(SUM(F$14:F$15)/SUM(F$6:F$7,F$14:F$15))</f>
        <v>4.0550623663184841E-2</v>
      </c>
      <c r="G62">
        <f>('AEO 42'!J87/100)*(SUM(G$14:G$15)/SUM(G$6:G$7,G$14:G$15))</f>
        <v>4.714458031672053E-2</v>
      </c>
      <c r="H62">
        <f>('AEO 42'!K87/100)*(SUM(H$14:H$15)/SUM(H$6:H$7,H$14:H$15))</f>
        <v>6.5514117483355339E-2</v>
      </c>
      <c r="I62">
        <f>('AEO 42'!L87/100)*(SUM(I$14:I$15)/SUM(I$6:I$7,I$14:I$15))</f>
        <v>8.0861459355488871E-2</v>
      </c>
      <c r="J62">
        <f>('AEO 42'!M87/100)*(SUM(J$14:J$15)/SUM(J$6:J$7,J$14:J$15))</f>
        <v>9.1946511801332773E-2</v>
      </c>
      <c r="K62">
        <f>('AEO 42'!N87/100)*(SUM(K$14:K$15)/SUM(K$6:K$7,K$14:K$15))</f>
        <v>0.10025841906907035</v>
      </c>
      <c r="L62">
        <f>('AEO 42'!O87/100)*(SUM(L$14:L$15)/SUM(L$6:L$7,L$14:L$15))</f>
        <v>0.10652716167282239</v>
      </c>
      <c r="M62">
        <f>('AEO 42'!P87/100)*(SUM(M$14:M$15)/SUM(M$6:M$7,M$14:M$15))</f>
        <v>0.11234466774790541</v>
      </c>
      <c r="N62">
        <f>('AEO 42'!Q87/100)*(SUM(N$14:N$15)/SUM(N$6:N$7,N$14:N$15))</f>
        <v>0.11687535471827107</v>
      </c>
      <c r="O62">
        <f>('AEO 42'!R87/100)*(SUM(O$14:O$15)/SUM(O$6:O$7,O$14:O$15))</f>
        <v>0.1209566979934807</v>
      </c>
      <c r="P62">
        <f>('AEO 42'!S87/100)*(SUM(P$14:P$15)/SUM(P$6:P$7,P$14:P$15))</f>
        <v>0.12427985137185467</v>
      </c>
      <c r="Q62">
        <f>('AEO 42'!T87/100)*(SUM(Q$14:Q$15)/SUM(Q$6:Q$7,Q$14:Q$15))</f>
        <v>0.12764473834308471</v>
      </c>
      <c r="R62">
        <f>('AEO 42'!U87/100)*(SUM(R$14:R$15)/SUM(R$6:R$7,R$14:R$15))</f>
        <v>0.13012593301218259</v>
      </c>
      <c r="S62">
        <f>('AEO 42'!V87/100)*(SUM(S$14:S$15)/SUM(S$6:S$7,S$14:S$15))</f>
        <v>0.13222576929471203</v>
      </c>
      <c r="T62">
        <f>('AEO 42'!W87/100)*(SUM(T$14:T$15)/SUM(T$6:T$7,T$14:T$15))</f>
        <v>0.1341070952711389</v>
      </c>
      <c r="U62">
        <f>('AEO 42'!X87/100)*(SUM(U$14:U$15)/SUM(U$6:U$7,U$14:U$15))</f>
        <v>0.13582108093459938</v>
      </c>
      <c r="V62">
        <f>('AEO 42'!Y87/100)*(SUM(V$14:V$15)/SUM(V$6:V$7,V$14:V$15))</f>
        <v>0.13714050580641729</v>
      </c>
      <c r="W62">
        <f>('AEO 42'!Z87/100)*(SUM(W$14:W$15)/SUM(W$6:W$7,W$14:W$15))</f>
        <v>0.13837906853141152</v>
      </c>
      <c r="X62">
        <f>('AEO 42'!AA87/100)*(SUM(X$14:X$15)/SUM(X$6:X$7,X$14:X$15))</f>
        <v>0.13958673573886254</v>
      </c>
      <c r="Y62">
        <f>('AEO 42'!AB87/100)*(SUM(Y$14:Y$15)/SUM(Y$6:Y$7,Y$14:Y$15))</f>
        <v>0.14064263246397221</v>
      </c>
      <c r="Z62">
        <f>('AEO 42'!AC87/100)*(SUM(Z$14:Z$15)/SUM(Z$6:Z$7,Z$14:Z$15))</f>
        <v>0.14172804444108902</v>
      </c>
      <c r="AA62">
        <f>('AEO 42'!AD87/100)*(SUM(AA$14:AA$15)/SUM(AA$6:AA$7,AA$14:AA$15))</f>
        <v>0.14279549133942371</v>
      </c>
      <c r="AB62">
        <f>('AEO 42'!AE87/100)*(SUM(AB$14:AB$15)/SUM(AB$6:AB$7,AB$14:AB$15))</f>
        <v>0.14400715597599506</v>
      </c>
      <c r="AC62">
        <f>('AEO 42'!AF87/100)*(SUM(AC$14:AC$15)/SUM(AC$6:AC$7,AC$14:AC$15))</f>
        <v>0.14508381590438188</v>
      </c>
      <c r="AD62">
        <f>('AEO 42'!AG87/100)*(SUM(AD$14:AD$15)/SUM(AD$6:AD$7,AD$14:AD$15))</f>
        <v>0.14627953958615986</v>
      </c>
      <c r="AE62">
        <f>('AEO 42'!AH87/100)*(SUM(AE$14:AE$15)/SUM(AE$6:AE$7,AE$14:AE$15))</f>
        <v>0.14732075156774851</v>
      </c>
      <c r="AF62">
        <f>('AEO 42'!AI87/100)*(SUM(AF$14:AF$15)/SUM(AF$6:AF$7,AF$14:AF$15))</f>
        <v>0.14848257507963269</v>
      </c>
      <c r="AG62">
        <f>('AEO 42'!AJ87/100)*(SUM(AG$14:AG$15)/SUM(AG$6:AG$7,AG$14:AG$15))</f>
        <v>-7.9670329670329665E-6</v>
      </c>
    </row>
    <row r="63" spans="1:33" x14ac:dyDescent="0.25">
      <c r="A63" t="str">
        <f t="shared" si="7"/>
        <v>Large Crossover Utility</v>
      </c>
      <c r="B63">
        <f>('AEO 42'!E88/100)*(SUM(B$14:B$15)/SUM(B$6:B$7,B$14:B$15))</f>
        <v>3.031755365689353E-2</v>
      </c>
      <c r="C63">
        <f>('AEO 42'!F88/100)*(SUM(C$14:C$15)/SUM(C$6:C$7,C$14:C$15))</f>
        <v>4.2545235696123208E-2</v>
      </c>
      <c r="D63">
        <f>('AEO 42'!G88/100)*(SUM(D$14:D$15)/SUM(D$6:D$7,D$14:D$15))</f>
        <v>5.2562533719093911E-2</v>
      </c>
      <c r="E63">
        <f>('AEO 42'!H88/100)*(SUM(E$14:E$15)/SUM(E$6:E$7,E$14:E$15))</f>
        <v>6.0030847672189531E-2</v>
      </c>
      <c r="F63">
        <f>('AEO 42'!I88/100)*(SUM(F$14:F$15)/SUM(F$6:F$7,F$14:F$15))</f>
        <v>6.5535770219715198E-2</v>
      </c>
      <c r="G63">
        <f>('AEO 42'!J88/100)*(SUM(G$14:G$15)/SUM(G$6:G$7,G$14:G$15))</f>
        <v>7.6086754495120507E-2</v>
      </c>
      <c r="H63">
        <f>('AEO 42'!K88/100)*(SUM(H$14:H$15)/SUM(H$6:H$7,H$14:H$15))</f>
        <v>0.10585487643423411</v>
      </c>
      <c r="I63">
        <f>('AEO 42'!L88/100)*(SUM(I$14:I$15)/SUM(I$6:I$7,I$14:I$15))</f>
        <v>0.13065630701256692</v>
      </c>
      <c r="J63">
        <f>('AEO 42'!M88/100)*(SUM(J$14:J$15)/SUM(J$6:J$7,J$14:J$15))</f>
        <v>0.14837556822081543</v>
      </c>
      <c r="K63">
        <f>('AEO 42'!N88/100)*(SUM(K$14:K$15)/SUM(K$6:K$7,K$14:K$15))</f>
        <v>0.16178598301621183</v>
      </c>
      <c r="L63">
        <f>('AEO 42'!O88/100)*(SUM(L$14:L$15)/SUM(L$6:L$7,L$14:L$15))</f>
        <v>0.17216747309838801</v>
      </c>
      <c r="M63">
        <f>('AEO 42'!P88/100)*(SUM(M$14:M$15)/SUM(M$6:M$7,M$14:M$15))</f>
        <v>0.18075631927838207</v>
      </c>
      <c r="N63">
        <f>('AEO 42'!Q88/100)*(SUM(N$14:N$15)/SUM(N$6:N$7,N$14:N$15))</f>
        <v>0.18828269248762691</v>
      </c>
      <c r="O63">
        <f>('AEO 42'!R88/100)*(SUM(O$14:O$15)/SUM(O$6:O$7,O$14:O$15))</f>
        <v>0.19476462074891482</v>
      </c>
      <c r="P63">
        <f>('AEO 42'!S88/100)*(SUM(P$14:P$15)/SUM(P$6:P$7,P$14:P$15))</f>
        <v>0.2003275266324881</v>
      </c>
      <c r="Q63">
        <f>('AEO 42'!T88/100)*(SUM(Q$14:Q$15)/SUM(Q$6:Q$7,Q$14:Q$15))</f>
        <v>0.20515651200542817</v>
      </c>
      <c r="R63">
        <f>('AEO 42'!U88/100)*(SUM(R$14:R$15)/SUM(R$6:R$7,R$14:R$15))</f>
        <v>0.20936031466148006</v>
      </c>
      <c r="S63">
        <f>('AEO 42'!V88/100)*(SUM(S$14:S$15)/SUM(S$6:S$7,S$14:S$15))</f>
        <v>0.21285379695205295</v>
      </c>
      <c r="T63">
        <f>('AEO 42'!W88/100)*(SUM(T$14:T$15)/SUM(T$6:T$7,T$14:T$15))</f>
        <v>0.21584490101956469</v>
      </c>
      <c r="U63">
        <f>('AEO 42'!X88/100)*(SUM(U$14:U$15)/SUM(U$6:U$7,U$14:U$15))</f>
        <v>0.21842156569291604</v>
      </c>
      <c r="V63">
        <f>('AEO 42'!Y88/100)*(SUM(V$14:V$15)/SUM(V$6:V$7,V$14:V$15))</f>
        <v>0.22067345073703379</v>
      </c>
      <c r="W63">
        <f>('AEO 42'!Z88/100)*(SUM(W$14:W$15)/SUM(W$6:W$7,W$14:W$15))</f>
        <v>0.22262760404490578</v>
      </c>
      <c r="X63">
        <f>('AEO 42'!AA88/100)*(SUM(X$14:X$15)/SUM(X$6:X$7,X$14:X$15))</f>
        <v>0.22445537176705321</v>
      </c>
      <c r="Y63">
        <f>('AEO 42'!AB88/100)*(SUM(Y$14:Y$15)/SUM(Y$6:Y$7,Y$14:Y$15))</f>
        <v>0.22623495746887565</v>
      </c>
      <c r="Z63">
        <f>('AEO 42'!AC88/100)*(SUM(Z$14:Z$15)/SUM(Z$6:Z$7,Z$14:Z$15))</f>
        <v>0.22801454635400276</v>
      </c>
      <c r="AA63">
        <f>('AEO 42'!AD88/100)*(SUM(AA$14:AA$15)/SUM(AA$6:AA$7,AA$14:AA$15))</f>
        <v>0.22979328939762275</v>
      </c>
      <c r="AB63">
        <f>('AEO 42'!AE88/100)*(SUM(AB$14:AB$15)/SUM(AB$6:AB$7,AB$14:AB$15))</f>
        <v>0.23154451264067957</v>
      </c>
      <c r="AC63">
        <f>('AEO 42'!AF88/100)*(SUM(AC$14:AC$15)/SUM(AC$6:AC$7,AC$14:AC$15))</f>
        <v>0.23333426652723741</v>
      </c>
      <c r="AD63">
        <f>('AEO 42'!AG88/100)*(SUM(AD$14:AD$15)/SUM(AD$6:AD$7,AD$14:AD$15))</f>
        <v>0.23514330905398273</v>
      </c>
      <c r="AE63">
        <f>('AEO 42'!AH88/100)*(SUM(AE$14:AE$15)/SUM(AE$6:AE$7,AE$14:AE$15))</f>
        <v>0.23700015092572826</v>
      </c>
      <c r="AF63">
        <f>('AEO 42'!AI88/100)*(SUM(AF$14:AF$15)/SUM(AF$6:AF$7,AF$14:AF$15))</f>
        <v>0.23882988974018091</v>
      </c>
      <c r="AG63">
        <f>('AEO 42'!AJ88/100)*(SUM(AG$14:AG$15)/SUM(AG$6:AG$7,AG$14:AG$15))</f>
        <v>0</v>
      </c>
    </row>
    <row r="65" spans="1:33" s="2" customFormat="1" x14ac:dyDescent="0.25">
      <c r="A65" s="2" t="s">
        <v>204</v>
      </c>
    </row>
    <row r="67" spans="1:33" x14ac:dyDescent="0.25">
      <c r="B67">
        <f t="shared" ref="B67:AG67" si="8">B2</f>
        <v>2019</v>
      </c>
      <c r="C67">
        <f t="shared" si="8"/>
        <v>2020</v>
      </c>
      <c r="D67">
        <f t="shared" si="8"/>
        <v>2021</v>
      </c>
      <c r="E67">
        <f t="shared" si="8"/>
        <v>2022</v>
      </c>
      <c r="F67">
        <f t="shared" si="8"/>
        <v>2023</v>
      </c>
      <c r="G67">
        <f t="shared" si="8"/>
        <v>2024</v>
      </c>
      <c r="H67">
        <f t="shared" si="8"/>
        <v>2025</v>
      </c>
      <c r="I67">
        <f t="shared" si="8"/>
        <v>2026</v>
      </c>
      <c r="J67">
        <f t="shared" si="8"/>
        <v>2027</v>
      </c>
      <c r="K67">
        <f t="shared" si="8"/>
        <v>2028</v>
      </c>
      <c r="L67">
        <f t="shared" si="8"/>
        <v>2029</v>
      </c>
      <c r="M67">
        <f t="shared" si="8"/>
        <v>2030</v>
      </c>
      <c r="N67">
        <f t="shared" si="8"/>
        <v>2031</v>
      </c>
      <c r="O67">
        <f t="shared" si="8"/>
        <v>2032</v>
      </c>
      <c r="P67">
        <f t="shared" si="8"/>
        <v>2033</v>
      </c>
      <c r="Q67">
        <f t="shared" si="8"/>
        <v>2034</v>
      </c>
      <c r="R67">
        <f t="shared" si="8"/>
        <v>2035</v>
      </c>
      <c r="S67">
        <f t="shared" si="8"/>
        <v>2036</v>
      </c>
      <c r="T67">
        <f t="shared" si="8"/>
        <v>2037</v>
      </c>
      <c r="U67">
        <f t="shared" si="8"/>
        <v>2038</v>
      </c>
      <c r="V67">
        <f t="shared" si="8"/>
        <v>2039</v>
      </c>
      <c r="W67">
        <f t="shared" si="8"/>
        <v>2040</v>
      </c>
      <c r="X67">
        <f t="shared" si="8"/>
        <v>2041</v>
      </c>
      <c r="Y67">
        <f t="shared" si="8"/>
        <v>2042</v>
      </c>
      <c r="Z67">
        <f t="shared" si="8"/>
        <v>2043</v>
      </c>
      <c r="AA67">
        <f t="shared" si="8"/>
        <v>2044</v>
      </c>
      <c r="AB67">
        <f t="shared" si="8"/>
        <v>2045</v>
      </c>
      <c r="AC67">
        <f t="shared" si="8"/>
        <v>2046</v>
      </c>
      <c r="AD67">
        <f t="shared" si="8"/>
        <v>2047</v>
      </c>
      <c r="AE67">
        <f t="shared" si="8"/>
        <v>2048</v>
      </c>
      <c r="AF67">
        <f t="shared" si="8"/>
        <v>2049</v>
      </c>
      <c r="AG67">
        <f t="shared" si="8"/>
        <v>2050</v>
      </c>
    </row>
    <row r="68" spans="1:33" x14ac:dyDescent="0.25">
      <c r="A68" t="s">
        <v>24</v>
      </c>
    </row>
    <row r="69" spans="1:33" x14ac:dyDescent="0.25">
      <c r="A69" t="str">
        <f>'AEO 52'!A169</f>
        <v>Mini-compact Cars</v>
      </c>
      <c r="B69">
        <f>'AEO 52'!E169</f>
        <v>87.721962000000005</v>
      </c>
      <c r="C69">
        <f>'AEO 52'!F169</f>
        <v>87.742171999999997</v>
      </c>
      <c r="D69">
        <f>'AEO 52'!G169</f>
        <v>87.544601</v>
      </c>
      <c r="E69">
        <f>'AEO 52'!H169</f>
        <v>87.369979999999998</v>
      </c>
      <c r="F69">
        <f>'AEO 52'!I169</f>
        <v>87.233490000000003</v>
      </c>
      <c r="G69">
        <f>'AEO 52'!J169</f>
        <v>87.211783999999994</v>
      </c>
      <c r="H69">
        <f>'AEO 52'!K169</f>
        <v>87.07029</v>
      </c>
      <c r="I69">
        <f>'AEO 52'!L169</f>
        <v>86.9375</v>
      </c>
      <c r="J69">
        <f>'AEO 52'!M169</f>
        <v>86.812408000000005</v>
      </c>
      <c r="K69">
        <f>'AEO 52'!N169</f>
        <v>86.705817999999994</v>
      </c>
      <c r="L69">
        <f>'AEO 52'!O169</f>
        <v>86.615616000000003</v>
      </c>
      <c r="M69">
        <f>'AEO 52'!P169</f>
        <v>86.536713000000006</v>
      </c>
      <c r="N69">
        <f>'AEO 52'!Q169</f>
        <v>86.468163000000004</v>
      </c>
      <c r="O69">
        <f>'AEO 52'!R169</f>
        <v>86.410026999999999</v>
      </c>
      <c r="P69">
        <f>'AEO 52'!S169</f>
        <v>86.339614999999995</v>
      </c>
      <c r="Q69">
        <f>'AEO 52'!T169</f>
        <v>86.274260999999996</v>
      </c>
      <c r="R69">
        <f>'AEO 52'!U169</f>
        <v>86.217697000000001</v>
      </c>
      <c r="S69">
        <f>'AEO 52'!V169</f>
        <v>86.169121000000004</v>
      </c>
      <c r="T69">
        <f>'AEO 52'!W169</f>
        <v>86.129822000000004</v>
      </c>
      <c r="U69">
        <f>'AEO 52'!X169</f>
        <v>86.098495</v>
      </c>
      <c r="V69">
        <f>'AEO 52'!Y169</f>
        <v>86.075294</v>
      </c>
      <c r="W69">
        <f>'AEO 52'!Z169</f>
        <v>86.088722000000004</v>
      </c>
      <c r="X69">
        <f>'AEO 52'!AA169</f>
        <v>86.102187999999998</v>
      </c>
      <c r="Y69">
        <f>'AEO 52'!AB169</f>
        <v>86.116470000000007</v>
      </c>
      <c r="Z69">
        <f>'AEO 52'!AC169</f>
        <v>86.131027000000003</v>
      </c>
      <c r="AA69">
        <f>'AEO 52'!AD169</f>
        <v>86.145415999999997</v>
      </c>
      <c r="AB69">
        <f>'AEO 52'!AE169</f>
        <v>86.159874000000002</v>
      </c>
      <c r="AC69">
        <f>'AEO 52'!AF169</f>
        <v>86.174423000000004</v>
      </c>
      <c r="AD69">
        <f>'AEO 52'!AG169</f>
        <v>86.189177999999998</v>
      </c>
      <c r="AE69">
        <f>'AEO 52'!AH169</f>
        <v>86.204078999999993</v>
      </c>
      <c r="AF69">
        <f>'AEO 52'!AI169</f>
        <v>86.198929000000007</v>
      </c>
      <c r="AG69">
        <f>'AEO 52'!AJ169</f>
        <v>-1E-3</v>
      </c>
    </row>
    <row r="70" spans="1:33" x14ac:dyDescent="0.25">
      <c r="A70" t="str">
        <f>'AEO 52'!A170</f>
        <v>Subcompact Cars</v>
      </c>
      <c r="B70">
        <f>'AEO 52'!E170</f>
        <v>51.835906999999999</v>
      </c>
      <c r="C70">
        <f>'AEO 52'!F170</f>
        <v>51.712581999999998</v>
      </c>
      <c r="D70">
        <f>'AEO 52'!G170</f>
        <v>51.490482</v>
      </c>
      <c r="E70">
        <f>'AEO 52'!H170</f>
        <v>51.292732000000001</v>
      </c>
      <c r="F70">
        <f>'AEO 52'!I170</f>
        <v>51.136401999999997</v>
      </c>
      <c r="G70">
        <f>'AEO 52'!J170</f>
        <v>51.137690999999997</v>
      </c>
      <c r="H70">
        <f>'AEO 52'!K170</f>
        <v>51.085033000000003</v>
      </c>
      <c r="I70">
        <f>'AEO 52'!L170</f>
        <v>50.930416000000001</v>
      </c>
      <c r="J70">
        <f>'AEO 52'!M170</f>
        <v>50.783259999999999</v>
      </c>
      <c r="K70">
        <f>'AEO 52'!N170</f>
        <v>50.658957999999998</v>
      </c>
      <c r="L70">
        <f>'AEO 52'!O170</f>
        <v>50.553260999999999</v>
      </c>
      <c r="M70">
        <f>'AEO 52'!P170</f>
        <v>50.460354000000002</v>
      </c>
      <c r="N70">
        <f>'AEO 52'!Q170</f>
        <v>50.378956000000002</v>
      </c>
      <c r="O70">
        <f>'AEO 52'!R170</f>
        <v>50.308708000000003</v>
      </c>
      <c r="P70">
        <f>'AEO 52'!S170</f>
        <v>50.22813</v>
      </c>
      <c r="Q70">
        <f>'AEO 52'!T170</f>
        <v>50.153652000000001</v>
      </c>
      <c r="R70">
        <f>'AEO 52'!U170</f>
        <v>50.087822000000003</v>
      </c>
      <c r="S70">
        <f>'AEO 52'!V170</f>
        <v>50.031368000000001</v>
      </c>
      <c r="T70">
        <f>'AEO 52'!W170</f>
        <v>49.985225999999997</v>
      </c>
      <c r="U70">
        <f>'AEO 52'!X170</f>
        <v>49.947524999999999</v>
      </c>
      <c r="V70">
        <f>'AEO 52'!Y170</f>
        <v>49.918716000000003</v>
      </c>
      <c r="W70">
        <f>'AEO 52'!Z170</f>
        <v>49.930401000000003</v>
      </c>
      <c r="X70">
        <f>'AEO 52'!AA170</f>
        <v>49.942748999999999</v>
      </c>
      <c r="Y70">
        <f>'AEO 52'!AB170</f>
        <v>49.955199999999998</v>
      </c>
      <c r="Z70">
        <f>'AEO 52'!AC170</f>
        <v>49.968162999999997</v>
      </c>
      <c r="AA70">
        <f>'AEO 52'!AD170</f>
        <v>49.981502999999996</v>
      </c>
      <c r="AB70">
        <f>'AEO 52'!AE170</f>
        <v>49.995060000000002</v>
      </c>
      <c r="AC70">
        <f>'AEO 52'!AF170</f>
        <v>50.008643999999997</v>
      </c>
      <c r="AD70">
        <f>'AEO 52'!AG170</f>
        <v>50.022503</v>
      </c>
      <c r="AE70">
        <f>'AEO 52'!AH170</f>
        <v>50.036681999999999</v>
      </c>
      <c r="AF70">
        <f>'AEO 52'!AI170</f>
        <v>50.030684999999998</v>
      </c>
      <c r="AG70">
        <f>'AEO 52'!AJ170</f>
        <v>-1E-3</v>
      </c>
    </row>
    <row r="71" spans="1:33" x14ac:dyDescent="0.25">
      <c r="A71" t="str">
        <f>'AEO 52'!A171</f>
        <v>Compact Cars</v>
      </c>
      <c r="B71">
        <f>'AEO 52'!E171</f>
        <v>40.415759999999999</v>
      </c>
      <c r="C71">
        <f>'AEO 52'!F171</f>
        <v>40.305714000000002</v>
      </c>
      <c r="D71">
        <f>'AEO 52'!G171</f>
        <v>40.120891999999998</v>
      </c>
      <c r="E71">
        <f>'AEO 52'!H171</f>
        <v>39.979252000000002</v>
      </c>
      <c r="F71">
        <f>'AEO 52'!I171</f>
        <v>39.830734</v>
      </c>
      <c r="G71">
        <f>'AEO 52'!J171</f>
        <v>39.784542000000002</v>
      </c>
      <c r="H71">
        <f>'AEO 52'!K171</f>
        <v>39.652366999999998</v>
      </c>
      <c r="I71">
        <f>'AEO 52'!L171</f>
        <v>39.504359999999998</v>
      </c>
      <c r="J71">
        <f>'AEO 52'!M171</f>
        <v>39.367381999999999</v>
      </c>
      <c r="K71">
        <f>'AEO 52'!N171</f>
        <v>39.251438</v>
      </c>
      <c r="L71">
        <f>'AEO 52'!O171</f>
        <v>39.153377999999996</v>
      </c>
      <c r="M71">
        <f>'AEO 52'!P171</f>
        <v>39.067677000000003</v>
      </c>
      <c r="N71">
        <f>'AEO 52'!Q171</f>
        <v>38.993136999999997</v>
      </c>
      <c r="O71">
        <f>'AEO 52'!R171</f>
        <v>38.929409</v>
      </c>
      <c r="P71">
        <f>'AEO 52'!S171</f>
        <v>38.854759000000001</v>
      </c>
      <c r="Q71">
        <f>'AEO 52'!T171</f>
        <v>38.785572000000002</v>
      </c>
      <c r="R71">
        <f>'AEO 52'!U171</f>
        <v>38.725338000000001</v>
      </c>
      <c r="S71">
        <f>'AEO 52'!V171</f>
        <v>38.673926999999999</v>
      </c>
      <c r="T71">
        <f>'AEO 52'!W171</f>
        <v>38.631149000000001</v>
      </c>
      <c r="U71">
        <f>'AEO 52'!X171</f>
        <v>38.596888999999997</v>
      </c>
      <c r="V71">
        <f>'AEO 52'!Y171</f>
        <v>38.570869000000002</v>
      </c>
      <c r="W71">
        <f>'AEO 52'!Z171</f>
        <v>38.583309</v>
      </c>
      <c r="X71">
        <f>'AEO 52'!AA171</f>
        <v>38.596145999999997</v>
      </c>
      <c r="Y71">
        <f>'AEO 52'!AB171</f>
        <v>38.609341000000001</v>
      </c>
      <c r="Z71">
        <f>'AEO 52'!AC171</f>
        <v>38.622894000000002</v>
      </c>
      <c r="AA71">
        <f>'AEO 52'!AD171</f>
        <v>38.636744999999998</v>
      </c>
      <c r="AB71">
        <f>'AEO 52'!AE171</f>
        <v>38.650776</v>
      </c>
      <c r="AC71">
        <f>'AEO 52'!AF171</f>
        <v>38.665042999999997</v>
      </c>
      <c r="AD71">
        <f>'AEO 52'!AG171</f>
        <v>38.679538999999998</v>
      </c>
      <c r="AE71">
        <f>'AEO 52'!AH171</f>
        <v>38.694175999999999</v>
      </c>
      <c r="AF71">
        <f>'AEO 52'!AI171</f>
        <v>38.688709000000003</v>
      </c>
      <c r="AG71">
        <f>'AEO 52'!AJ171</f>
        <v>-1E-3</v>
      </c>
    </row>
    <row r="72" spans="1:33" x14ac:dyDescent="0.25">
      <c r="A72" t="str">
        <f>'AEO 52'!A172</f>
        <v>Midsize Cars</v>
      </c>
      <c r="B72">
        <f>'AEO 52'!E172</f>
        <v>40.282597000000003</v>
      </c>
      <c r="C72">
        <f>'AEO 52'!F172</f>
        <v>40.050426000000002</v>
      </c>
      <c r="D72">
        <f>'AEO 52'!G172</f>
        <v>39.780926000000001</v>
      </c>
      <c r="E72">
        <f>'AEO 52'!H172</f>
        <v>39.551830000000002</v>
      </c>
      <c r="F72">
        <f>'AEO 52'!I172</f>
        <v>39.329608999999998</v>
      </c>
      <c r="G72">
        <f>'AEO 52'!J172</f>
        <v>39.148659000000002</v>
      </c>
      <c r="H72">
        <f>'AEO 52'!K172</f>
        <v>38.958995999999999</v>
      </c>
      <c r="I72">
        <f>'AEO 52'!L172</f>
        <v>38.745368999999997</v>
      </c>
      <c r="J72">
        <f>'AEO 52'!M172</f>
        <v>38.551516999999997</v>
      </c>
      <c r="K72">
        <f>'AEO 52'!N172</f>
        <v>38.389580000000002</v>
      </c>
      <c r="L72">
        <f>'AEO 52'!O172</f>
        <v>38.255318000000003</v>
      </c>
      <c r="M72">
        <f>'AEO 52'!P172</f>
        <v>38.141834000000003</v>
      </c>
      <c r="N72">
        <f>'AEO 52'!Q172</f>
        <v>38.046523999999998</v>
      </c>
      <c r="O72">
        <f>'AEO 52'!R172</f>
        <v>37.967236</v>
      </c>
      <c r="P72">
        <f>'AEO 52'!S172</f>
        <v>37.880676000000001</v>
      </c>
      <c r="Q72">
        <f>'AEO 52'!T172</f>
        <v>37.802109000000002</v>
      </c>
      <c r="R72">
        <f>'AEO 52'!U172</f>
        <v>37.734470000000002</v>
      </c>
      <c r="S72">
        <f>'AEO 52'!V172</f>
        <v>37.676642999999999</v>
      </c>
      <c r="T72">
        <f>'AEO 52'!W172</f>
        <v>37.627960000000002</v>
      </c>
      <c r="U72">
        <f>'AEO 52'!X172</f>
        <v>37.588267999999999</v>
      </c>
      <c r="V72">
        <f>'AEO 52'!Y172</f>
        <v>37.556870000000004</v>
      </c>
      <c r="W72">
        <f>'AEO 52'!Z172</f>
        <v>37.569510999999999</v>
      </c>
      <c r="X72">
        <f>'AEO 52'!AA172</f>
        <v>37.582400999999997</v>
      </c>
      <c r="Y72">
        <f>'AEO 52'!AB172</f>
        <v>37.595725999999999</v>
      </c>
      <c r="Z72">
        <f>'AEO 52'!AC172</f>
        <v>37.609324999999998</v>
      </c>
      <c r="AA72">
        <f>'AEO 52'!AD172</f>
        <v>37.623123</v>
      </c>
      <c r="AB72">
        <f>'AEO 52'!AE172</f>
        <v>37.637096</v>
      </c>
      <c r="AC72">
        <f>'AEO 52'!AF172</f>
        <v>37.651336999999998</v>
      </c>
      <c r="AD72">
        <f>'AEO 52'!AG172</f>
        <v>37.66581</v>
      </c>
      <c r="AE72">
        <f>'AEO 52'!AH172</f>
        <v>37.680374</v>
      </c>
      <c r="AF72">
        <f>'AEO 52'!AI172</f>
        <v>37.674880999999999</v>
      </c>
      <c r="AG72">
        <f>'AEO 52'!AJ172</f>
        <v>-2E-3</v>
      </c>
    </row>
    <row r="73" spans="1:33" x14ac:dyDescent="0.25">
      <c r="A73" t="str">
        <f>'AEO 52'!A173</f>
        <v>Large Cars</v>
      </c>
      <c r="B73">
        <f>'AEO 52'!E173</f>
        <v>0</v>
      </c>
      <c r="C73">
        <f>'AEO 52'!F173</f>
        <v>0</v>
      </c>
      <c r="D73">
        <f>'AEO 52'!G173</f>
        <v>0</v>
      </c>
      <c r="E73">
        <f>'AEO 52'!H173</f>
        <v>0</v>
      </c>
      <c r="F73">
        <f>'AEO 52'!I173</f>
        <v>0</v>
      </c>
      <c r="G73">
        <f>'AEO 52'!J173</f>
        <v>0</v>
      </c>
      <c r="H73">
        <f>'AEO 52'!K173</f>
        <v>0</v>
      </c>
      <c r="I73">
        <f>'AEO 52'!L173</f>
        <v>0</v>
      </c>
      <c r="J73">
        <f>'AEO 52'!M173</f>
        <v>0</v>
      </c>
      <c r="K73">
        <f>'AEO 52'!N173</f>
        <v>0</v>
      </c>
      <c r="L73">
        <f>'AEO 52'!O173</f>
        <v>0</v>
      </c>
      <c r="M73">
        <f>'AEO 52'!P173</f>
        <v>0</v>
      </c>
      <c r="N73">
        <f>'AEO 52'!Q173</f>
        <v>0</v>
      </c>
      <c r="O73">
        <f>'AEO 52'!R173</f>
        <v>0</v>
      </c>
      <c r="P73">
        <f>'AEO 52'!S173</f>
        <v>0</v>
      </c>
      <c r="Q73">
        <f>'AEO 52'!T173</f>
        <v>0</v>
      </c>
      <c r="R73">
        <f>'AEO 52'!U173</f>
        <v>0</v>
      </c>
      <c r="S73">
        <f>'AEO 52'!V173</f>
        <v>0</v>
      </c>
      <c r="T73">
        <f>'AEO 52'!W173</f>
        <v>0</v>
      </c>
      <c r="U73">
        <f>'AEO 52'!X173</f>
        <v>0</v>
      </c>
      <c r="V73">
        <f>'AEO 52'!Y173</f>
        <v>0</v>
      </c>
      <c r="W73">
        <f>'AEO 52'!Z173</f>
        <v>0</v>
      </c>
      <c r="X73">
        <f>'AEO 52'!AA173</f>
        <v>0</v>
      </c>
      <c r="Y73">
        <f>'AEO 52'!AB173</f>
        <v>0</v>
      </c>
      <c r="Z73">
        <f>'AEO 52'!AC173</f>
        <v>0</v>
      </c>
      <c r="AA73">
        <f>'AEO 52'!AD173</f>
        <v>0</v>
      </c>
      <c r="AB73">
        <f>'AEO 52'!AE173</f>
        <v>0</v>
      </c>
      <c r="AC73">
        <f>'AEO 52'!AF173</f>
        <v>0</v>
      </c>
      <c r="AD73">
        <f>'AEO 52'!AG173</f>
        <v>0</v>
      </c>
      <c r="AE73">
        <f>'AEO 52'!AH173</f>
        <v>0</v>
      </c>
      <c r="AF73">
        <f>'AEO 52'!AI173</f>
        <v>0</v>
      </c>
      <c r="AG73" t="str">
        <f>'AEO 52'!AJ173</f>
        <v>- -</v>
      </c>
    </row>
    <row r="74" spans="1:33" x14ac:dyDescent="0.25">
      <c r="A74" t="str">
        <f>'AEO 52'!A174</f>
        <v>Two Seater Cars</v>
      </c>
      <c r="B74">
        <f>'AEO 52'!E174</f>
        <v>117.438866</v>
      </c>
      <c r="C74">
        <f>'AEO 52'!F174</f>
        <v>117.274078</v>
      </c>
      <c r="D74">
        <f>'AEO 52'!G174</f>
        <v>116.935806</v>
      </c>
      <c r="E74">
        <f>'AEO 52'!H174</f>
        <v>116.609413</v>
      </c>
      <c r="F74">
        <f>'AEO 52'!I174</f>
        <v>116.30867000000001</v>
      </c>
      <c r="G74">
        <f>'AEO 52'!J174</f>
        <v>116.166847</v>
      </c>
      <c r="H74">
        <f>'AEO 52'!K174</f>
        <v>115.93837000000001</v>
      </c>
      <c r="I74">
        <f>'AEO 52'!L174</f>
        <v>115.669777</v>
      </c>
      <c r="J74">
        <f>'AEO 52'!M174</f>
        <v>115.42189</v>
      </c>
      <c r="K74">
        <f>'AEO 52'!N174</f>
        <v>115.21508</v>
      </c>
      <c r="L74">
        <f>'AEO 52'!O174</f>
        <v>115.04476200000001</v>
      </c>
      <c r="M74">
        <f>'AEO 52'!P174</f>
        <v>114.903633</v>
      </c>
      <c r="N74">
        <f>'AEO 52'!Q174</f>
        <v>114.786011</v>
      </c>
      <c r="O74">
        <f>'AEO 52'!R174</f>
        <v>114.688866</v>
      </c>
      <c r="P74">
        <f>'AEO 52'!S174</f>
        <v>114.588936</v>
      </c>
      <c r="Q74">
        <f>'AEO 52'!T174</f>
        <v>114.500923</v>
      </c>
      <c r="R74">
        <f>'AEO 52'!U174</f>
        <v>114.424728</v>
      </c>
      <c r="S74">
        <f>'AEO 52'!V174</f>
        <v>114.358971</v>
      </c>
      <c r="T74">
        <f>'AEO 52'!W174</f>
        <v>114.305008</v>
      </c>
      <c r="U74">
        <f>'AEO 52'!X174</f>
        <v>114.259422</v>
      </c>
      <c r="V74">
        <f>'AEO 52'!Y174</f>
        <v>114.222549</v>
      </c>
      <c r="W74">
        <f>'AEO 52'!Z174</f>
        <v>114.23483299999999</v>
      </c>
      <c r="X74">
        <f>'AEO 52'!AA174</f>
        <v>114.247681</v>
      </c>
      <c r="Y74">
        <f>'AEO 52'!AB174</f>
        <v>114.260704</v>
      </c>
      <c r="Z74">
        <f>'AEO 52'!AC174</f>
        <v>114.27423899999999</v>
      </c>
      <c r="AA74">
        <f>'AEO 52'!AD174</f>
        <v>114.288048</v>
      </c>
      <c r="AB74">
        <f>'AEO 52'!AE174</f>
        <v>114.30201700000001</v>
      </c>
      <c r="AC74">
        <f>'AEO 52'!AF174</f>
        <v>114.316093</v>
      </c>
      <c r="AD74">
        <f>'AEO 52'!AG174</f>
        <v>114.33049800000001</v>
      </c>
      <c r="AE74">
        <f>'AEO 52'!AH174</f>
        <v>114.345085</v>
      </c>
      <c r="AF74">
        <f>'AEO 52'!AI174</f>
        <v>114.339546</v>
      </c>
      <c r="AG74">
        <f>'AEO 52'!AJ174</f>
        <v>-1E-3</v>
      </c>
    </row>
    <row r="75" spans="1:33" x14ac:dyDescent="0.25">
      <c r="A75" t="str">
        <f>'AEO 52'!A175</f>
        <v>Small Crossover Cars</v>
      </c>
      <c r="B75">
        <f>'AEO 52'!E175</f>
        <v>40.310043</v>
      </c>
      <c r="C75">
        <f>'AEO 52'!F175</f>
        <v>40.110881999999997</v>
      </c>
      <c r="D75">
        <f>'AEO 52'!G175</f>
        <v>39.830967000000001</v>
      </c>
      <c r="E75">
        <f>'AEO 52'!H175</f>
        <v>39.598351000000001</v>
      </c>
      <c r="F75">
        <f>'AEO 52'!I175</f>
        <v>39.367331999999998</v>
      </c>
      <c r="G75">
        <f>'AEO 52'!J175</f>
        <v>39.185336999999997</v>
      </c>
      <c r="H75">
        <f>'AEO 52'!K175</f>
        <v>39.010795999999999</v>
      </c>
      <c r="I75">
        <f>'AEO 52'!L175</f>
        <v>38.775345000000002</v>
      </c>
      <c r="J75">
        <f>'AEO 52'!M175</f>
        <v>38.562716999999999</v>
      </c>
      <c r="K75">
        <f>'AEO 52'!N175</f>
        <v>38.384163000000001</v>
      </c>
      <c r="L75">
        <f>'AEO 52'!O175</f>
        <v>38.236111000000001</v>
      </c>
      <c r="M75">
        <f>'AEO 52'!P175</f>
        <v>38.110992000000003</v>
      </c>
      <c r="N75">
        <f>'AEO 52'!Q175</f>
        <v>38.005763999999999</v>
      </c>
      <c r="O75">
        <f>'AEO 52'!R175</f>
        <v>37.917926999999999</v>
      </c>
      <c r="P75">
        <f>'AEO 52'!S175</f>
        <v>37.824074000000003</v>
      </c>
      <c r="Q75">
        <f>'AEO 52'!T175</f>
        <v>37.739170000000001</v>
      </c>
      <c r="R75">
        <f>'AEO 52'!U175</f>
        <v>37.665900999999998</v>
      </c>
      <c r="S75">
        <f>'AEO 52'!V175</f>
        <v>37.603107000000001</v>
      </c>
      <c r="T75">
        <f>'AEO 52'!W175</f>
        <v>37.550055999999998</v>
      </c>
      <c r="U75">
        <f>'AEO 52'!X175</f>
        <v>37.506382000000002</v>
      </c>
      <c r="V75">
        <f>'AEO 52'!Y175</f>
        <v>37.471451000000002</v>
      </c>
      <c r="W75">
        <f>'AEO 52'!Z175</f>
        <v>37.483432999999998</v>
      </c>
      <c r="X75">
        <f>'AEO 52'!AA175</f>
        <v>37.495815</v>
      </c>
      <c r="Y75">
        <f>'AEO 52'!AB175</f>
        <v>37.508564</v>
      </c>
      <c r="Z75">
        <f>'AEO 52'!AC175</f>
        <v>37.52169</v>
      </c>
      <c r="AA75">
        <f>'AEO 52'!AD175</f>
        <v>37.535114</v>
      </c>
      <c r="AB75">
        <f>'AEO 52'!AE175</f>
        <v>37.548737000000003</v>
      </c>
      <c r="AC75">
        <f>'AEO 52'!AF175</f>
        <v>37.562603000000003</v>
      </c>
      <c r="AD75">
        <f>'AEO 52'!AG175</f>
        <v>37.576709999999999</v>
      </c>
      <c r="AE75">
        <f>'AEO 52'!AH175</f>
        <v>37.590972999999998</v>
      </c>
      <c r="AF75">
        <f>'AEO 52'!AI175</f>
        <v>37.585144</v>
      </c>
      <c r="AG75">
        <f>'AEO 52'!AJ175</f>
        <v>-2E-3</v>
      </c>
    </row>
    <row r="76" spans="1:33" x14ac:dyDescent="0.25">
      <c r="A76" t="str">
        <f>'AEO 52'!A176</f>
        <v>Large Crossover Cars</v>
      </c>
      <c r="B76">
        <f>'AEO 52'!E176</f>
        <v>50.783000999999999</v>
      </c>
      <c r="C76">
        <f>'AEO 52'!F176</f>
        <v>50.442284000000001</v>
      </c>
      <c r="D76">
        <f>'AEO 52'!G176</f>
        <v>50.067107999999998</v>
      </c>
      <c r="E76">
        <f>'AEO 52'!H176</f>
        <v>49.741416999999998</v>
      </c>
      <c r="F76">
        <f>'AEO 52'!I176</f>
        <v>49.448794999999997</v>
      </c>
      <c r="G76">
        <f>'AEO 52'!J176</f>
        <v>49.187148999999998</v>
      </c>
      <c r="H76">
        <f>'AEO 52'!K176</f>
        <v>48.939940999999997</v>
      </c>
      <c r="I76">
        <f>'AEO 52'!L176</f>
        <v>48.660133000000002</v>
      </c>
      <c r="J76">
        <f>'AEO 52'!M176</f>
        <v>48.407229999999998</v>
      </c>
      <c r="K76">
        <f>'AEO 52'!N176</f>
        <v>48.194144999999999</v>
      </c>
      <c r="L76">
        <f>'AEO 52'!O176</f>
        <v>48.016621000000001</v>
      </c>
      <c r="M76">
        <f>'AEO 52'!P176</f>
        <v>47.866081000000001</v>
      </c>
      <c r="N76">
        <f>'AEO 52'!Q176</f>
        <v>47.738979</v>
      </c>
      <c r="O76">
        <f>'AEO 52'!R176</f>
        <v>47.632106999999998</v>
      </c>
      <c r="P76">
        <f>'AEO 52'!S176</f>
        <v>47.521518999999998</v>
      </c>
      <c r="Q76">
        <f>'AEO 52'!T176</f>
        <v>47.421951</v>
      </c>
      <c r="R76">
        <f>'AEO 52'!U176</f>
        <v>47.338603999999997</v>
      </c>
      <c r="S76">
        <f>'AEO 52'!V176</f>
        <v>47.268608</v>
      </c>
      <c r="T76">
        <f>'AEO 52'!W176</f>
        <v>47.205536000000002</v>
      </c>
      <c r="U76">
        <f>'AEO 52'!X176</f>
        <v>47.154324000000003</v>
      </c>
      <c r="V76">
        <f>'AEO 52'!Y176</f>
        <v>47.113064000000001</v>
      </c>
      <c r="W76">
        <f>'AEO 52'!Z176</f>
        <v>47.125484</v>
      </c>
      <c r="X76">
        <f>'AEO 52'!AA176</f>
        <v>47.136935999999999</v>
      </c>
      <c r="Y76">
        <f>'AEO 52'!AB176</f>
        <v>47.150607999999998</v>
      </c>
      <c r="Z76">
        <f>'AEO 52'!AC176</f>
        <v>47.162993999999998</v>
      </c>
      <c r="AA76">
        <f>'AEO 52'!AD176</f>
        <v>47.175483999999997</v>
      </c>
      <c r="AB76">
        <f>'AEO 52'!AE176</f>
        <v>47.188183000000002</v>
      </c>
      <c r="AC76">
        <f>'AEO 52'!AF176</f>
        <v>47.201225000000001</v>
      </c>
      <c r="AD76">
        <f>'AEO 52'!AG176</f>
        <v>47.214526999999997</v>
      </c>
      <c r="AE76">
        <f>'AEO 52'!AH176</f>
        <v>47.227974000000003</v>
      </c>
      <c r="AF76">
        <f>'AEO 52'!AI176</f>
        <v>47.221386000000003</v>
      </c>
      <c r="AG76">
        <f>'AEO 52'!AJ176</f>
        <v>-2E-3</v>
      </c>
    </row>
    <row r="77" spans="1:33" x14ac:dyDescent="0.25">
      <c r="A77" t="str">
        <f>'AEO 52'!A177</f>
        <v>Small Pickup</v>
      </c>
      <c r="B77">
        <f>'AEO 52'!E177</f>
        <v>0</v>
      </c>
      <c r="C77">
        <f>'AEO 52'!F177</f>
        <v>0</v>
      </c>
      <c r="D77">
        <f>'AEO 52'!G177</f>
        <v>0</v>
      </c>
      <c r="E77">
        <f>'AEO 52'!H177</f>
        <v>0</v>
      </c>
      <c r="F77">
        <f>'AEO 52'!I177</f>
        <v>0</v>
      </c>
      <c r="G77">
        <f>'AEO 52'!J177</f>
        <v>0</v>
      </c>
      <c r="H77">
        <f>'AEO 52'!K177</f>
        <v>0</v>
      </c>
      <c r="I77">
        <f>'AEO 52'!L177</f>
        <v>0</v>
      </c>
      <c r="J77">
        <f>'AEO 52'!M177</f>
        <v>0</v>
      </c>
      <c r="K77">
        <f>'AEO 52'!N177</f>
        <v>0</v>
      </c>
      <c r="L77">
        <f>'AEO 52'!O177</f>
        <v>0</v>
      </c>
      <c r="M77">
        <f>'AEO 52'!P177</f>
        <v>0</v>
      </c>
      <c r="N77">
        <f>'AEO 52'!Q177</f>
        <v>0</v>
      </c>
      <c r="O77">
        <f>'AEO 52'!R177</f>
        <v>0</v>
      </c>
      <c r="P77">
        <f>'AEO 52'!S177</f>
        <v>0</v>
      </c>
      <c r="Q77">
        <f>'AEO 52'!T177</f>
        <v>0</v>
      </c>
      <c r="R77">
        <f>'AEO 52'!U177</f>
        <v>0</v>
      </c>
      <c r="S77">
        <f>'AEO 52'!V177</f>
        <v>0</v>
      </c>
      <c r="T77">
        <f>'AEO 52'!W177</f>
        <v>0</v>
      </c>
      <c r="U77">
        <f>'AEO 52'!X177</f>
        <v>0</v>
      </c>
      <c r="V77">
        <f>'AEO 52'!Y177</f>
        <v>0</v>
      </c>
      <c r="W77">
        <f>'AEO 52'!Z177</f>
        <v>0</v>
      </c>
      <c r="X77">
        <f>'AEO 52'!AA177</f>
        <v>0</v>
      </c>
      <c r="Y77">
        <f>'AEO 52'!AB177</f>
        <v>0</v>
      </c>
      <c r="Z77">
        <f>'AEO 52'!AC177</f>
        <v>0</v>
      </c>
      <c r="AA77">
        <f>'AEO 52'!AD177</f>
        <v>0</v>
      </c>
      <c r="AB77">
        <f>'AEO 52'!AE177</f>
        <v>0</v>
      </c>
      <c r="AC77">
        <f>'AEO 52'!AF177</f>
        <v>0</v>
      </c>
      <c r="AD77">
        <f>'AEO 52'!AG177</f>
        <v>0</v>
      </c>
      <c r="AE77">
        <f>'AEO 52'!AH177</f>
        <v>0</v>
      </c>
      <c r="AF77">
        <f>'AEO 52'!AI177</f>
        <v>0</v>
      </c>
      <c r="AG77" t="str">
        <f>'AEO 52'!AJ177</f>
        <v>- -</v>
      </c>
    </row>
    <row r="78" spans="1:33" x14ac:dyDescent="0.25">
      <c r="A78" t="str">
        <f>'AEO 52'!A178</f>
        <v>Large Pickup</v>
      </c>
      <c r="B78">
        <f>'AEO 52'!E178</f>
        <v>0</v>
      </c>
      <c r="C78">
        <f>'AEO 52'!F178</f>
        <v>0</v>
      </c>
      <c r="D78">
        <f>'AEO 52'!G178</f>
        <v>0</v>
      </c>
      <c r="E78">
        <f>'AEO 52'!H178</f>
        <v>0</v>
      </c>
      <c r="F78">
        <f>'AEO 52'!I178</f>
        <v>0</v>
      </c>
      <c r="G78">
        <f>'AEO 52'!J178</f>
        <v>0</v>
      </c>
      <c r="H78">
        <f>'AEO 52'!K178</f>
        <v>0</v>
      </c>
      <c r="I78">
        <f>'AEO 52'!L178</f>
        <v>0</v>
      </c>
      <c r="J78">
        <f>'AEO 52'!M178</f>
        <v>0</v>
      </c>
      <c r="K78">
        <f>'AEO 52'!N178</f>
        <v>0</v>
      </c>
      <c r="L78">
        <f>'AEO 52'!O178</f>
        <v>0</v>
      </c>
      <c r="M78">
        <f>'AEO 52'!P178</f>
        <v>0</v>
      </c>
      <c r="N78">
        <f>'AEO 52'!Q178</f>
        <v>0</v>
      </c>
      <c r="O78">
        <f>'AEO 52'!R178</f>
        <v>0</v>
      </c>
      <c r="P78">
        <f>'AEO 52'!S178</f>
        <v>0</v>
      </c>
      <c r="Q78">
        <f>'AEO 52'!T178</f>
        <v>0</v>
      </c>
      <c r="R78">
        <f>'AEO 52'!U178</f>
        <v>0</v>
      </c>
      <c r="S78">
        <f>'AEO 52'!V178</f>
        <v>0</v>
      </c>
      <c r="T78">
        <f>'AEO 52'!W178</f>
        <v>0</v>
      </c>
      <c r="U78">
        <f>'AEO 52'!X178</f>
        <v>0</v>
      </c>
      <c r="V78">
        <f>'AEO 52'!Y178</f>
        <v>0</v>
      </c>
      <c r="W78">
        <f>'AEO 52'!Z178</f>
        <v>0</v>
      </c>
      <c r="X78">
        <f>'AEO 52'!AA178</f>
        <v>0</v>
      </c>
      <c r="Y78">
        <f>'AEO 52'!AB178</f>
        <v>0</v>
      </c>
      <c r="Z78">
        <f>'AEO 52'!AC178</f>
        <v>0</v>
      </c>
      <c r="AA78">
        <f>'AEO 52'!AD178</f>
        <v>0</v>
      </c>
      <c r="AB78">
        <f>'AEO 52'!AE178</f>
        <v>0</v>
      </c>
      <c r="AC78">
        <f>'AEO 52'!AF178</f>
        <v>0</v>
      </c>
      <c r="AD78">
        <f>'AEO 52'!AG178</f>
        <v>0</v>
      </c>
      <c r="AE78">
        <f>'AEO 52'!AH178</f>
        <v>0</v>
      </c>
      <c r="AF78">
        <f>'AEO 52'!AI178</f>
        <v>0</v>
      </c>
      <c r="AG78" t="str">
        <f>'AEO 52'!AJ178</f>
        <v>- -</v>
      </c>
    </row>
    <row r="79" spans="1:33" x14ac:dyDescent="0.25">
      <c r="A79" t="str">
        <f>'AEO 52'!A179</f>
        <v>Small Van</v>
      </c>
      <c r="B79">
        <f>'AEO 52'!E179</f>
        <v>0</v>
      </c>
      <c r="C79">
        <f>'AEO 52'!F179</f>
        <v>0</v>
      </c>
      <c r="D79">
        <f>'AEO 52'!G179</f>
        <v>0</v>
      </c>
      <c r="E79">
        <f>'AEO 52'!H179</f>
        <v>0</v>
      </c>
      <c r="F79">
        <f>'AEO 52'!I179</f>
        <v>0</v>
      </c>
      <c r="G79">
        <f>'AEO 52'!J179</f>
        <v>0</v>
      </c>
      <c r="H79">
        <f>'AEO 52'!K179</f>
        <v>0</v>
      </c>
      <c r="I79">
        <f>'AEO 52'!L179</f>
        <v>0</v>
      </c>
      <c r="J79">
        <f>'AEO 52'!M179</f>
        <v>0</v>
      </c>
      <c r="K79">
        <f>'AEO 52'!N179</f>
        <v>0</v>
      </c>
      <c r="L79">
        <f>'AEO 52'!O179</f>
        <v>0</v>
      </c>
      <c r="M79">
        <f>'AEO 52'!P179</f>
        <v>0</v>
      </c>
      <c r="N79">
        <f>'AEO 52'!Q179</f>
        <v>0</v>
      </c>
      <c r="O79">
        <f>'AEO 52'!R179</f>
        <v>0</v>
      </c>
      <c r="P79">
        <f>'AEO 52'!S179</f>
        <v>0</v>
      </c>
      <c r="Q79">
        <f>'AEO 52'!T179</f>
        <v>0</v>
      </c>
      <c r="R79">
        <f>'AEO 52'!U179</f>
        <v>0</v>
      </c>
      <c r="S79">
        <f>'AEO 52'!V179</f>
        <v>0</v>
      </c>
      <c r="T79">
        <f>'AEO 52'!W179</f>
        <v>0</v>
      </c>
      <c r="U79">
        <f>'AEO 52'!X179</f>
        <v>0</v>
      </c>
      <c r="V79">
        <f>'AEO 52'!Y179</f>
        <v>0</v>
      </c>
      <c r="W79">
        <f>'AEO 52'!Z179</f>
        <v>0</v>
      </c>
      <c r="X79">
        <f>'AEO 52'!AA179</f>
        <v>0</v>
      </c>
      <c r="Y79">
        <f>'AEO 52'!AB179</f>
        <v>0</v>
      </c>
      <c r="Z79">
        <f>'AEO 52'!AC179</f>
        <v>0</v>
      </c>
      <c r="AA79">
        <f>'AEO 52'!AD179</f>
        <v>0</v>
      </c>
      <c r="AB79">
        <f>'AEO 52'!AE179</f>
        <v>0</v>
      </c>
      <c r="AC79">
        <f>'AEO 52'!AF179</f>
        <v>0</v>
      </c>
      <c r="AD79">
        <f>'AEO 52'!AG179</f>
        <v>0</v>
      </c>
      <c r="AE79">
        <f>'AEO 52'!AH179</f>
        <v>0</v>
      </c>
      <c r="AF79">
        <f>'AEO 52'!AI179</f>
        <v>0</v>
      </c>
      <c r="AG79" t="str">
        <f>'AEO 52'!AJ179</f>
        <v>- -</v>
      </c>
    </row>
    <row r="80" spans="1:33" x14ac:dyDescent="0.25">
      <c r="A80" t="str">
        <f>'AEO 52'!A180</f>
        <v>Large Van</v>
      </c>
      <c r="B80">
        <f>'AEO 52'!E180</f>
        <v>0</v>
      </c>
      <c r="C80">
        <f>'AEO 52'!F180</f>
        <v>0</v>
      </c>
      <c r="D80">
        <f>'AEO 52'!G180</f>
        <v>0</v>
      </c>
      <c r="E80">
        <f>'AEO 52'!H180</f>
        <v>0</v>
      </c>
      <c r="F80">
        <f>'AEO 52'!I180</f>
        <v>0</v>
      </c>
      <c r="G80">
        <f>'AEO 52'!J180</f>
        <v>0</v>
      </c>
      <c r="H80">
        <f>'AEO 52'!K180</f>
        <v>0</v>
      </c>
      <c r="I80">
        <f>'AEO 52'!L180</f>
        <v>0</v>
      </c>
      <c r="J80">
        <f>'AEO 52'!M180</f>
        <v>0</v>
      </c>
      <c r="K80">
        <f>'AEO 52'!N180</f>
        <v>0</v>
      </c>
      <c r="L80">
        <f>'AEO 52'!O180</f>
        <v>0</v>
      </c>
      <c r="M80">
        <f>'AEO 52'!P180</f>
        <v>0</v>
      </c>
      <c r="N80">
        <f>'AEO 52'!Q180</f>
        <v>0</v>
      </c>
      <c r="O80">
        <f>'AEO 52'!R180</f>
        <v>0</v>
      </c>
      <c r="P80">
        <f>'AEO 52'!S180</f>
        <v>0</v>
      </c>
      <c r="Q80">
        <f>'AEO 52'!T180</f>
        <v>0</v>
      </c>
      <c r="R80">
        <f>'AEO 52'!U180</f>
        <v>0</v>
      </c>
      <c r="S80">
        <f>'AEO 52'!V180</f>
        <v>0</v>
      </c>
      <c r="T80">
        <f>'AEO 52'!W180</f>
        <v>0</v>
      </c>
      <c r="U80">
        <f>'AEO 52'!X180</f>
        <v>0</v>
      </c>
      <c r="V80">
        <f>'AEO 52'!Y180</f>
        <v>0</v>
      </c>
      <c r="W80">
        <f>'AEO 52'!Z180</f>
        <v>0</v>
      </c>
      <c r="X80">
        <f>'AEO 52'!AA180</f>
        <v>0</v>
      </c>
      <c r="Y80">
        <f>'AEO 52'!AB180</f>
        <v>0</v>
      </c>
      <c r="Z80">
        <f>'AEO 52'!AC180</f>
        <v>0</v>
      </c>
      <c r="AA80">
        <f>'AEO 52'!AD180</f>
        <v>0</v>
      </c>
      <c r="AB80">
        <f>'AEO 52'!AE180</f>
        <v>0</v>
      </c>
      <c r="AC80">
        <f>'AEO 52'!AF180</f>
        <v>0</v>
      </c>
      <c r="AD80">
        <f>'AEO 52'!AG180</f>
        <v>0</v>
      </c>
      <c r="AE80">
        <f>'AEO 52'!AH180</f>
        <v>0</v>
      </c>
      <c r="AF80">
        <f>'AEO 52'!AI180</f>
        <v>0</v>
      </c>
      <c r="AG80" t="str">
        <f>'AEO 52'!AJ180</f>
        <v>- -</v>
      </c>
    </row>
    <row r="81" spans="1:33" x14ac:dyDescent="0.25">
      <c r="A81" t="str">
        <f>'AEO 52'!A181</f>
        <v>Small Utility</v>
      </c>
      <c r="B81">
        <f>'AEO 52'!E181</f>
        <v>0</v>
      </c>
      <c r="C81">
        <f>'AEO 52'!F181</f>
        <v>0</v>
      </c>
      <c r="D81">
        <f>'AEO 52'!G181</f>
        <v>0</v>
      </c>
      <c r="E81">
        <f>'AEO 52'!H181</f>
        <v>0</v>
      </c>
      <c r="F81">
        <f>'AEO 52'!I181</f>
        <v>0</v>
      </c>
      <c r="G81">
        <f>'AEO 52'!J181</f>
        <v>0</v>
      </c>
      <c r="H81">
        <f>'AEO 52'!K181</f>
        <v>0</v>
      </c>
      <c r="I81">
        <f>'AEO 52'!L181</f>
        <v>0</v>
      </c>
      <c r="J81">
        <f>'AEO 52'!M181</f>
        <v>0</v>
      </c>
      <c r="K81">
        <f>'AEO 52'!N181</f>
        <v>0</v>
      </c>
      <c r="L81">
        <f>'AEO 52'!O181</f>
        <v>0</v>
      </c>
      <c r="M81">
        <f>'AEO 52'!P181</f>
        <v>0</v>
      </c>
      <c r="N81">
        <f>'AEO 52'!Q181</f>
        <v>0</v>
      </c>
      <c r="O81">
        <f>'AEO 52'!R181</f>
        <v>0</v>
      </c>
      <c r="P81">
        <f>'AEO 52'!S181</f>
        <v>0</v>
      </c>
      <c r="Q81">
        <f>'AEO 52'!T181</f>
        <v>0</v>
      </c>
      <c r="R81">
        <f>'AEO 52'!U181</f>
        <v>0</v>
      </c>
      <c r="S81">
        <f>'AEO 52'!V181</f>
        <v>0</v>
      </c>
      <c r="T81">
        <f>'AEO 52'!W181</f>
        <v>0</v>
      </c>
      <c r="U81">
        <f>'AEO 52'!X181</f>
        <v>0</v>
      </c>
      <c r="V81">
        <f>'AEO 52'!Y181</f>
        <v>0</v>
      </c>
      <c r="W81">
        <f>'AEO 52'!Z181</f>
        <v>0</v>
      </c>
      <c r="X81">
        <f>'AEO 52'!AA181</f>
        <v>0</v>
      </c>
      <c r="Y81">
        <f>'AEO 52'!AB181</f>
        <v>0</v>
      </c>
      <c r="Z81">
        <f>'AEO 52'!AC181</f>
        <v>0</v>
      </c>
      <c r="AA81">
        <f>'AEO 52'!AD181</f>
        <v>0</v>
      </c>
      <c r="AB81">
        <f>'AEO 52'!AE181</f>
        <v>0</v>
      </c>
      <c r="AC81">
        <f>'AEO 52'!AF181</f>
        <v>0</v>
      </c>
      <c r="AD81">
        <f>'AEO 52'!AG181</f>
        <v>0</v>
      </c>
      <c r="AE81">
        <f>'AEO 52'!AH181</f>
        <v>0</v>
      </c>
      <c r="AF81">
        <f>'AEO 52'!AI181</f>
        <v>0</v>
      </c>
      <c r="AG81" t="str">
        <f>'AEO 52'!AJ181</f>
        <v>- -</v>
      </c>
    </row>
    <row r="82" spans="1:33" x14ac:dyDescent="0.25">
      <c r="A82" t="str">
        <f>'AEO 52'!A182</f>
        <v>Large Utility</v>
      </c>
      <c r="B82">
        <f>'AEO 52'!E182</f>
        <v>0</v>
      </c>
      <c r="C82">
        <f>'AEO 52'!F182</f>
        <v>0</v>
      </c>
      <c r="D82">
        <f>'AEO 52'!G182</f>
        <v>0</v>
      </c>
      <c r="E82">
        <f>'AEO 52'!H182</f>
        <v>0</v>
      </c>
      <c r="F82">
        <f>'AEO 52'!I182</f>
        <v>0</v>
      </c>
      <c r="G82">
        <f>'AEO 52'!J182</f>
        <v>0</v>
      </c>
      <c r="H82">
        <f>'AEO 52'!K182</f>
        <v>0</v>
      </c>
      <c r="I82">
        <f>'AEO 52'!L182</f>
        <v>0</v>
      </c>
      <c r="J82">
        <f>'AEO 52'!M182</f>
        <v>0</v>
      </c>
      <c r="K82">
        <f>'AEO 52'!N182</f>
        <v>0</v>
      </c>
      <c r="L82">
        <f>'AEO 52'!O182</f>
        <v>0</v>
      </c>
      <c r="M82">
        <f>'AEO 52'!P182</f>
        <v>0</v>
      </c>
      <c r="N82">
        <f>'AEO 52'!Q182</f>
        <v>0</v>
      </c>
      <c r="O82">
        <f>'AEO 52'!R182</f>
        <v>0</v>
      </c>
      <c r="P82">
        <f>'AEO 52'!S182</f>
        <v>0</v>
      </c>
      <c r="Q82">
        <f>'AEO 52'!T182</f>
        <v>0</v>
      </c>
      <c r="R82">
        <f>'AEO 52'!U182</f>
        <v>0</v>
      </c>
      <c r="S82">
        <f>'AEO 52'!V182</f>
        <v>0</v>
      </c>
      <c r="T82">
        <f>'AEO 52'!W182</f>
        <v>0</v>
      </c>
      <c r="U82">
        <f>'AEO 52'!X182</f>
        <v>0</v>
      </c>
      <c r="V82">
        <f>'AEO 52'!Y182</f>
        <v>0</v>
      </c>
      <c r="W82">
        <f>'AEO 52'!Z182</f>
        <v>0</v>
      </c>
      <c r="X82">
        <f>'AEO 52'!AA182</f>
        <v>0</v>
      </c>
      <c r="Y82">
        <f>'AEO 52'!AB182</f>
        <v>0</v>
      </c>
      <c r="Z82">
        <f>'AEO 52'!AC182</f>
        <v>0</v>
      </c>
      <c r="AA82">
        <f>'AEO 52'!AD182</f>
        <v>0</v>
      </c>
      <c r="AB82">
        <f>'AEO 52'!AE182</f>
        <v>0</v>
      </c>
      <c r="AC82">
        <f>'AEO 52'!AF182</f>
        <v>0</v>
      </c>
      <c r="AD82">
        <f>'AEO 52'!AG182</f>
        <v>0</v>
      </c>
      <c r="AE82">
        <f>'AEO 52'!AH182</f>
        <v>0</v>
      </c>
      <c r="AF82">
        <f>'AEO 52'!AI182</f>
        <v>0</v>
      </c>
      <c r="AG82" t="str">
        <f>'AEO 52'!AJ182</f>
        <v>- -</v>
      </c>
    </row>
    <row r="83" spans="1:33" x14ac:dyDescent="0.25">
      <c r="A83" t="str">
        <f>'AEO 52'!A183</f>
        <v>Small Crossover Trucks</v>
      </c>
      <c r="B83">
        <f>'AEO 52'!E183</f>
        <v>0</v>
      </c>
      <c r="C83">
        <f>'AEO 52'!F183</f>
        <v>0</v>
      </c>
      <c r="D83">
        <f>'AEO 52'!G183</f>
        <v>0</v>
      </c>
      <c r="E83">
        <f>'AEO 52'!H183</f>
        <v>0</v>
      </c>
      <c r="F83">
        <f>'AEO 52'!I183</f>
        <v>0</v>
      </c>
      <c r="G83">
        <f>'AEO 52'!J183</f>
        <v>0</v>
      </c>
      <c r="H83">
        <f>'AEO 52'!K183</f>
        <v>0</v>
      </c>
      <c r="I83">
        <f>'AEO 52'!L183</f>
        <v>0</v>
      </c>
      <c r="J83">
        <f>'AEO 52'!M183</f>
        <v>0</v>
      </c>
      <c r="K83">
        <f>'AEO 52'!N183</f>
        <v>0</v>
      </c>
      <c r="L83">
        <f>'AEO 52'!O183</f>
        <v>0</v>
      </c>
      <c r="M83">
        <f>'AEO 52'!P183</f>
        <v>0</v>
      </c>
      <c r="N83">
        <f>'AEO 52'!Q183</f>
        <v>0</v>
      </c>
      <c r="O83">
        <f>'AEO 52'!R183</f>
        <v>0</v>
      </c>
      <c r="P83">
        <f>'AEO 52'!S183</f>
        <v>0</v>
      </c>
      <c r="Q83">
        <f>'AEO 52'!T183</f>
        <v>0</v>
      </c>
      <c r="R83">
        <f>'AEO 52'!U183</f>
        <v>0</v>
      </c>
      <c r="S83">
        <f>'AEO 52'!V183</f>
        <v>0</v>
      </c>
      <c r="T83">
        <f>'AEO 52'!W183</f>
        <v>0</v>
      </c>
      <c r="U83">
        <f>'AEO 52'!X183</f>
        <v>0</v>
      </c>
      <c r="V83">
        <f>'AEO 52'!Y183</f>
        <v>0</v>
      </c>
      <c r="W83">
        <f>'AEO 52'!Z183</f>
        <v>0</v>
      </c>
      <c r="X83">
        <f>'AEO 52'!AA183</f>
        <v>0</v>
      </c>
      <c r="Y83">
        <f>'AEO 52'!AB183</f>
        <v>0</v>
      </c>
      <c r="Z83">
        <f>'AEO 52'!AC183</f>
        <v>0</v>
      </c>
      <c r="AA83">
        <f>'AEO 52'!AD183</f>
        <v>0</v>
      </c>
      <c r="AB83">
        <f>'AEO 52'!AE183</f>
        <v>0</v>
      </c>
      <c r="AC83">
        <f>'AEO 52'!AF183</f>
        <v>0</v>
      </c>
      <c r="AD83">
        <f>'AEO 52'!AG183</f>
        <v>0</v>
      </c>
      <c r="AE83">
        <f>'AEO 52'!AH183</f>
        <v>0</v>
      </c>
      <c r="AF83">
        <f>'AEO 52'!AI183</f>
        <v>0</v>
      </c>
      <c r="AG83" t="str">
        <f>'AEO 52'!AJ183</f>
        <v>- -</v>
      </c>
    </row>
    <row r="84" spans="1:33" x14ac:dyDescent="0.25">
      <c r="A84" t="str">
        <f>'AEO 52'!A184</f>
        <v>Large Crossover Trucks</v>
      </c>
      <c r="B84">
        <f>'AEO 52'!E184</f>
        <v>0</v>
      </c>
      <c r="C84">
        <f>'AEO 52'!F184</f>
        <v>0</v>
      </c>
      <c r="D84">
        <f>'AEO 52'!G184</f>
        <v>0</v>
      </c>
      <c r="E84">
        <f>'AEO 52'!H184</f>
        <v>0</v>
      </c>
      <c r="F84">
        <f>'AEO 52'!I184</f>
        <v>0</v>
      </c>
      <c r="G84">
        <f>'AEO 52'!J184</f>
        <v>0</v>
      </c>
      <c r="H84">
        <f>'AEO 52'!K184</f>
        <v>0</v>
      </c>
      <c r="I84">
        <f>'AEO 52'!L184</f>
        <v>0</v>
      </c>
      <c r="J84">
        <f>'AEO 52'!M184</f>
        <v>0</v>
      </c>
      <c r="K84">
        <f>'AEO 52'!N184</f>
        <v>0</v>
      </c>
      <c r="L84">
        <f>'AEO 52'!O184</f>
        <v>0</v>
      </c>
      <c r="M84">
        <f>'AEO 52'!P184</f>
        <v>0</v>
      </c>
      <c r="N84">
        <f>'AEO 52'!Q184</f>
        <v>0</v>
      </c>
      <c r="O84">
        <f>'AEO 52'!R184</f>
        <v>0</v>
      </c>
      <c r="P84">
        <f>'AEO 52'!S184</f>
        <v>0</v>
      </c>
      <c r="Q84">
        <f>'AEO 52'!T184</f>
        <v>0</v>
      </c>
      <c r="R84">
        <f>'AEO 52'!U184</f>
        <v>0</v>
      </c>
      <c r="S84">
        <f>'AEO 52'!V184</f>
        <v>0</v>
      </c>
      <c r="T84">
        <f>'AEO 52'!W184</f>
        <v>0</v>
      </c>
      <c r="U84">
        <f>'AEO 52'!X184</f>
        <v>0</v>
      </c>
      <c r="V84">
        <f>'AEO 52'!Y184</f>
        <v>0</v>
      </c>
      <c r="W84">
        <f>'AEO 52'!Z184</f>
        <v>0</v>
      </c>
      <c r="X84">
        <f>'AEO 52'!AA184</f>
        <v>0</v>
      </c>
      <c r="Y84">
        <f>'AEO 52'!AB184</f>
        <v>0</v>
      </c>
      <c r="Z84">
        <f>'AEO 52'!AC184</f>
        <v>0</v>
      </c>
      <c r="AA84">
        <f>'AEO 52'!AD184</f>
        <v>0</v>
      </c>
      <c r="AB84">
        <f>'AEO 52'!AE184</f>
        <v>0</v>
      </c>
      <c r="AC84">
        <f>'AEO 52'!AF184</f>
        <v>0</v>
      </c>
      <c r="AD84">
        <f>'AEO 52'!AG184</f>
        <v>0</v>
      </c>
      <c r="AE84">
        <f>'AEO 52'!AH184</f>
        <v>0</v>
      </c>
      <c r="AF84">
        <f>'AEO 52'!AI184</f>
        <v>0</v>
      </c>
      <c r="AG84" t="str">
        <f>'AEO 52'!AJ184</f>
        <v>- -</v>
      </c>
    </row>
    <row r="86" spans="1:33" x14ac:dyDescent="0.25">
      <c r="A86" t="s">
        <v>23</v>
      </c>
    </row>
    <row r="87" spans="1:33" x14ac:dyDescent="0.25">
      <c r="A87" t="str">
        <f>'AEO 52'!A186</f>
        <v>Mini-compact Cars</v>
      </c>
      <c r="B87">
        <f>'AEO 52'!E186</f>
        <v>0</v>
      </c>
      <c r="C87">
        <f>'AEO 52'!F186</f>
        <v>0</v>
      </c>
      <c r="D87">
        <f>'AEO 52'!G186</f>
        <v>0</v>
      </c>
      <c r="E87">
        <f>'AEO 52'!H186</f>
        <v>0</v>
      </c>
      <c r="F87">
        <f>'AEO 52'!I186</f>
        <v>0</v>
      </c>
      <c r="G87">
        <f>'AEO 52'!J186</f>
        <v>0</v>
      </c>
      <c r="H87">
        <f>'AEO 52'!K186</f>
        <v>0</v>
      </c>
      <c r="I87">
        <f>'AEO 52'!L186</f>
        <v>0</v>
      </c>
      <c r="J87">
        <f>'AEO 52'!M186</f>
        <v>0</v>
      </c>
      <c r="K87">
        <f>'AEO 52'!N186</f>
        <v>0</v>
      </c>
      <c r="L87">
        <f>'AEO 52'!O186</f>
        <v>0</v>
      </c>
      <c r="M87">
        <f>'AEO 52'!P186</f>
        <v>0</v>
      </c>
      <c r="N87">
        <f>'AEO 52'!Q186</f>
        <v>0</v>
      </c>
      <c r="O87">
        <f>'AEO 52'!R186</f>
        <v>0</v>
      </c>
      <c r="P87">
        <f>'AEO 52'!S186</f>
        <v>0</v>
      </c>
      <c r="Q87">
        <f>'AEO 52'!T186</f>
        <v>0</v>
      </c>
      <c r="R87">
        <f>'AEO 52'!U186</f>
        <v>0</v>
      </c>
      <c r="S87">
        <f>'AEO 52'!V186</f>
        <v>0</v>
      </c>
      <c r="T87">
        <f>'AEO 52'!W186</f>
        <v>0</v>
      </c>
      <c r="U87">
        <f>'AEO 52'!X186</f>
        <v>0</v>
      </c>
      <c r="V87">
        <f>'AEO 52'!Y186</f>
        <v>0</v>
      </c>
      <c r="W87">
        <f>'AEO 52'!Z186</f>
        <v>0</v>
      </c>
      <c r="X87">
        <f>'AEO 52'!AA186</f>
        <v>0</v>
      </c>
      <c r="Y87">
        <f>'AEO 52'!AB186</f>
        <v>0</v>
      </c>
      <c r="Z87">
        <f>'AEO 52'!AC186</f>
        <v>0</v>
      </c>
      <c r="AA87">
        <f>'AEO 52'!AD186</f>
        <v>0</v>
      </c>
      <c r="AB87">
        <f>'AEO 52'!AE186</f>
        <v>0</v>
      </c>
      <c r="AC87">
        <f>'AEO 52'!AF186</f>
        <v>0</v>
      </c>
      <c r="AD87">
        <f>'AEO 52'!AG186</f>
        <v>0</v>
      </c>
      <c r="AE87">
        <f>'AEO 52'!AH186</f>
        <v>0</v>
      </c>
      <c r="AF87">
        <f>'AEO 52'!AI186</f>
        <v>0</v>
      </c>
      <c r="AG87" t="str">
        <f>'AEO 52'!AJ186</f>
        <v>- -</v>
      </c>
    </row>
    <row r="88" spans="1:33" x14ac:dyDescent="0.25">
      <c r="A88" t="str">
        <f>'AEO 52'!A187</f>
        <v>Subcompact Cars</v>
      </c>
      <c r="B88">
        <f>'AEO 52'!E187</f>
        <v>58.685035999999997</v>
      </c>
      <c r="C88">
        <f>'AEO 52'!F187</f>
        <v>58.298392999999997</v>
      </c>
      <c r="D88">
        <f>'AEO 52'!G187</f>
        <v>57.906441000000001</v>
      </c>
      <c r="E88">
        <f>'AEO 52'!H187</f>
        <v>57.534733000000003</v>
      </c>
      <c r="F88">
        <f>'AEO 52'!I187</f>
        <v>57.215580000000003</v>
      </c>
      <c r="G88">
        <f>'AEO 52'!J187</f>
        <v>57.089779</v>
      </c>
      <c r="H88">
        <f>'AEO 52'!K187</f>
        <v>56.899192999999997</v>
      </c>
      <c r="I88">
        <f>'AEO 52'!L187</f>
        <v>56.627094</v>
      </c>
      <c r="J88">
        <f>'AEO 52'!M187</f>
        <v>56.365169999999999</v>
      </c>
      <c r="K88">
        <f>'AEO 52'!N187</f>
        <v>56.139000000000003</v>
      </c>
      <c r="L88">
        <f>'AEO 52'!O187</f>
        <v>55.941462999999999</v>
      </c>
      <c r="M88">
        <f>'AEO 52'!P187</f>
        <v>55.763126</v>
      </c>
      <c r="N88">
        <f>'AEO 52'!Q187</f>
        <v>55.602314</v>
      </c>
      <c r="O88">
        <f>'AEO 52'!R187</f>
        <v>55.458775000000003</v>
      </c>
      <c r="P88">
        <f>'AEO 52'!S187</f>
        <v>55.310284000000003</v>
      </c>
      <c r="Q88">
        <f>'AEO 52'!T187</f>
        <v>55.173915999999998</v>
      </c>
      <c r="R88">
        <f>'AEO 52'!U187</f>
        <v>55.051558999999997</v>
      </c>
      <c r="S88">
        <f>'AEO 52'!V187</f>
        <v>54.944671999999997</v>
      </c>
      <c r="T88">
        <f>'AEO 52'!W187</f>
        <v>54.855007000000001</v>
      </c>
      <c r="U88">
        <f>'AEO 52'!X187</f>
        <v>54.779415</v>
      </c>
      <c r="V88">
        <f>'AEO 52'!Y187</f>
        <v>54.718800000000002</v>
      </c>
      <c r="W88">
        <f>'AEO 52'!Z187</f>
        <v>54.724735000000003</v>
      </c>
      <c r="X88">
        <f>'AEO 52'!AA187</f>
        <v>54.731785000000002</v>
      </c>
      <c r="Y88">
        <f>'AEO 52'!AB187</f>
        <v>54.738930000000003</v>
      </c>
      <c r="Z88">
        <f>'AEO 52'!AC187</f>
        <v>54.746906000000003</v>
      </c>
      <c r="AA88">
        <f>'AEO 52'!AD187</f>
        <v>54.755485999999998</v>
      </c>
      <c r="AB88">
        <f>'AEO 52'!AE187</f>
        <v>54.764434999999999</v>
      </c>
      <c r="AC88">
        <f>'AEO 52'!AF187</f>
        <v>54.773417999999999</v>
      </c>
      <c r="AD88">
        <f>'AEO 52'!AG187</f>
        <v>54.782859999999999</v>
      </c>
      <c r="AE88">
        <f>'AEO 52'!AH187</f>
        <v>54.792862</v>
      </c>
      <c r="AF88">
        <f>'AEO 52'!AI187</f>
        <v>54.782741999999999</v>
      </c>
      <c r="AG88">
        <f>'AEO 52'!AJ187</f>
        <v>-2E-3</v>
      </c>
    </row>
    <row r="89" spans="1:33" x14ac:dyDescent="0.25">
      <c r="A89" t="str">
        <f>'AEO 52'!A188</f>
        <v>Compact Cars</v>
      </c>
      <c r="B89">
        <f>'AEO 52'!E188</f>
        <v>46.553417000000003</v>
      </c>
      <c r="C89">
        <f>'AEO 52'!F188</f>
        <v>46.2742</v>
      </c>
      <c r="D89">
        <f>'AEO 52'!G188</f>
        <v>45.944781999999996</v>
      </c>
      <c r="E89">
        <f>'AEO 52'!H188</f>
        <v>45.682952999999998</v>
      </c>
      <c r="F89">
        <f>'AEO 52'!I188</f>
        <v>45.400848000000003</v>
      </c>
      <c r="G89">
        <f>'AEO 52'!J188</f>
        <v>45.237000000000002</v>
      </c>
      <c r="H89">
        <f>'AEO 52'!K188</f>
        <v>44.948672999999999</v>
      </c>
      <c r="I89">
        <f>'AEO 52'!L188</f>
        <v>44.687415999999999</v>
      </c>
      <c r="J89">
        <f>'AEO 52'!M188</f>
        <v>44.442355999999997</v>
      </c>
      <c r="K89">
        <f>'AEO 52'!N188</f>
        <v>44.230099000000003</v>
      </c>
      <c r="L89">
        <f>'AEO 52'!O188</f>
        <v>44.045344999999998</v>
      </c>
      <c r="M89">
        <f>'AEO 52'!P188</f>
        <v>43.879013</v>
      </c>
      <c r="N89">
        <f>'AEO 52'!Q188</f>
        <v>43.729495999999997</v>
      </c>
      <c r="O89">
        <f>'AEO 52'!R188</f>
        <v>43.596615</v>
      </c>
      <c r="P89">
        <f>'AEO 52'!S188</f>
        <v>43.457836</v>
      </c>
      <c r="Q89">
        <f>'AEO 52'!T188</f>
        <v>43.330131999999999</v>
      </c>
      <c r="R89">
        <f>'AEO 52'!U188</f>
        <v>43.216923000000001</v>
      </c>
      <c r="S89">
        <f>'AEO 52'!V188</f>
        <v>43.118343000000003</v>
      </c>
      <c r="T89">
        <f>'AEO 52'!W188</f>
        <v>43.034213999999999</v>
      </c>
      <c r="U89">
        <f>'AEO 52'!X188</f>
        <v>42.964309999999998</v>
      </c>
      <c r="V89">
        <f>'AEO 52'!Y188</f>
        <v>42.908298000000002</v>
      </c>
      <c r="W89">
        <f>'AEO 52'!Z188</f>
        <v>42.915455000000001</v>
      </c>
      <c r="X89">
        <f>'AEO 52'!AA188</f>
        <v>42.923264000000003</v>
      </c>
      <c r="Y89">
        <f>'AEO 52'!AB188</f>
        <v>42.931637000000002</v>
      </c>
      <c r="Z89">
        <f>'AEO 52'!AC188</f>
        <v>42.940578000000002</v>
      </c>
      <c r="AA89">
        <f>'AEO 52'!AD188</f>
        <v>42.950015999999998</v>
      </c>
      <c r="AB89">
        <f>'AEO 52'!AE188</f>
        <v>42.959763000000002</v>
      </c>
      <c r="AC89">
        <f>'AEO 52'!AF188</f>
        <v>42.969887</v>
      </c>
      <c r="AD89">
        <f>'AEO 52'!AG188</f>
        <v>42.980407999999997</v>
      </c>
      <c r="AE89">
        <f>'AEO 52'!AH188</f>
        <v>42.991157999999999</v>
      </c>
      <c r="AF89">
        <f>'AEO 52'!AI188</f>
        <v>42.981940999999999</v>
      </c>
      <c r="AG89">
        <f>'AEO 52'!AJ188</f>
        <v>-3.0000000000000001E-3</v>
      </c>
    </row>
    <row r="90" spans="1:33" x14ac:dyDescent="0.25">
      <c r="A90" t="str">
        <f>'AEO 52'!A189</f>
        <v>Midsize Cars</v>
      </c>
      <c r="B90">
        <f>'AEO 52'!E189</f>
        <v>46.540622999999997</v>
      </c>
      <c r="C90">
        <f>'AEO 52'!F189</f>
        <v>46.112476000000001</v>
      </c>
      <c r="D90">
        <f>'AEO 52'!G189</f>
        <v>45.679169000000002</v>
      </c>
      <c r="E90">
        <f>'AEO 52'!H189</f>
        <v>45.311915999999997</v>
      </c>
      <c r="F90">
        <f>'AEO 52'!I189</f>
        <v>44.952292999999997</v>
      </c>
      <c r="G90">
        <f>'AEO 52'!J189</f>
        <v>44.642952000000001</v>
      </c>
      <c r="H90">
        <f>'AEO 52'!K189</f>
        <v>44.328499000000001</v>
      </c>
      <c r="I90">
        <f>'AEO 52'!L189</f>
        <v>43.998866999999997</v>
      </c>
      <c r="J90">
        <f>'AEO 52'!M189</f>
        <v>43.694282999999999</v>
      </c>
      <c r="K90">
        <f>'AEO 52'!N189</f>
        <v>43.434325999999999</v>
      </c>
      <c r="L90">
        <f>'AEO 52'!O189</f>
        <v>43.211894999999998</v>
      </c>
      <c r="M90">
        <f>'AEO 52'!P189</f>
        <v>43.016295999999997</v>
      </c>
      <c r="N90">
        <f>'AEO 52'!Q189</f>
        <v>42.844577999999998</v>
      </c>
      <c r="O90">
        <f>'AEO 52'!R189</f>
        <v>42.694881000000002</v>
      </c>
      <c r="P90">
        <f>'AEO 52'!S189</f>
        <v>42.543166999999997</v>
      </c>
      <c r="Q90">
        <f>'AEO 52'!T189</f>
        <v>42.405014000000001</v>
      </c>
      <c r="R90">
        <f>'AEO 52'!U189</f>
        <v>42.283546000000001</v>
      </c>
      <c r="S90">
        <f>'AEO 52'!V189</f>
        <v>42.177795000000003</v>
      </c>
      <c r="T90">
        <f>'AEO 52'!W189</f>
        <v>42.087124000000003</v>
      </c>
      <c r="U90">
        <f>'AEO 52'!X189</f>
        <v>42.011246</v>
      </c>
      <c r="V90">
        <f>'AEO 52'!Y189</f>
        <v>41.949455</v>
      </c>
      <c r="W90">
        <f>'AEO 52'!Z189</f>
        <v>41.956833000000003</v>
      </c>
      <c r="X90">
        <f>'AEO 52'!AA189</f>
        <v>41.964680000000001</v>
      </c>
      <c r="Y90">
        <f>'AEO 52'!AB189</f>
        <v>41.973193999999999</v>
      </c>
      <c r="Z90">
        <f>'AEO 52'!AC189</f>
        <v>41.982177999999998</v>
      </c>
      <c r="AA90">
        <f>'AEO 52'!AD189</f>
        <v>41.991508000000003</v>
      </c>
      <c r="AB90">
        <f>'AEO 52'!AE189</f>
        <v>42.001148000000001</v>
      </c>
      <c r="AC90">
        <f>'AEO 52'!AF189</f>
        <v>42.011226999999998</v>
      </c>
      <c r="AD90">
        <f>'AEO 52'!AG189</f>
        <v>42.021675000000002</v>
      </c>
      <c r="AE90">
        <f>'AEO 52'!AH189</f>
        <v>42.032307000000003</v>
      </c>
      <c r="AF90">
        <f>'AEO 52'!AI189</f>
        <v>42.023009999999999</v>
      </c>
      <c r="AG90">
        <f>'AEO 52'!AJ189</f>
        <v>-3.0000000000000001E-3</v>
      </c>
    </row>
    <row r="91" spans="1:33" x14ac:dyDescent="0.25">
      <c r="A91" t="str">
        <f>'AEO 52'!A190</f>
        <v>Large Cars</v>
      </c>
      <c r="B91">
        <f>'AEO 52'!E190</f>
        <v>57.054974000000001</v>
      </c>
      <c r="C91">
        <f>'AEO 52'!F190</f>
        <v>56.473559999999999</v>
      </c>
      <c r="D91">
        <f>'AEO 52'!G190</f>
        <v>55.926712000000002</v>
      </c>
      <c r="E91">
        <f>'AEO 52'!H190</f>
        <v>55.410556999999997</v>
      </c>
      <c r="F91">
        <f>'AEO 52'!I190</f>
        <v>54.969237999999997</v>
      </c>
      <c r="G91">
        <f>'AEO 52'!J190</f>
        <v>54.538269</v>
      </c>
      <c r="H91">
        <f>'AEO 52'!K190</f>
        <v>54.116095999999999</v>
      </c>
      <c r="I91">
        <f>'AEO 52'!L190</f>
        <v>53.691265000000001</v>
      </c>
      <c r="J91">
        <f>'AEO 52'!M190</f>
        <v>53.299801000000002</v>
      </c>
      <c r="K91">
        <f>'AEO 52'!N190</f>
        <v>52.967269999999999</v>
      </c>
      <c r="L91">
        <f>'AEO 52'!O190</f>
        <v>52.685054999999998</v>
      </c>
      <c r="M91">
        <f>'AEO 52'!P190</f>
        <v>52.440277000000002</v>
      </c>
      <c r="N91">
        <f>'AEO 52'!Q190</f>
        <v>52.228335999999999</v>
      </c>
      <c r="O91">
        <f>'AEO 52'!R190</f>
        <v>52.045020999999998</v>
      </c>
      <c r="P91">
        <f>'AEO 52'!S190</f>
        <v>51.865245999999999</v>
      </c>
      <c r="Q91">
        <f>'AEO 52'!T190</f>
        <v>51.703586999999999</v>
      </c>
      <c r="R91">
        <f>'AEO 52'!U190</f>
        <v>51.561905000000003</v>
      </c>
      <c r="S91">
        <f>'AEO 52'!V190</f>
        <v>51.438212999999998</v>
      </c>
      <c r="T91">
        <f>'AEO 52'!W190</f>
        <v>51.331974000000002</v>
      </c>
      <c r="U91">
        <f>'AEO 52'!X190</f>
        <v>51.242046000000002</v>
      </c>
      <c r="V91">
        <f>'AEO 52'!Y190</f>
        <v>51.167552999999998</v>
      </c>
      <c r="W91">
        <f>'AEO 52'!Z190</f>
        <v>51.173552999999998</v>
      </c>
      <c r="X91">
        <f>'AEO 52'!AA190</f>
        <v>51.180194999999998</v>
      </c>
      <c r="Y91">
        <f>'AEO 52'!AB190</f>
        <v>51.187503999999997</v>
      </c>
      <c r="Z91">
        <f>'AEO 52'!AC190</f>
        <v>51.195388999999999</v>
      </c>
      <c r="AA91">
        <f>'AEO 52'!AD190</f>
        <v>51.203704999999999</v>
      </c>
      <c r="AB91">
        <f>'AEO 52'!AE190</f>
        <v>51.212341000000002</v>
      </c>
      <c r="AC91">
        <f>'AEO 52'!AF190</f>
        <v>51.221457999999998</v>
      </c>
      <c r="AD91">
        <f>'AEO 52'!AG190</f>
        <v>51.232208</v>
      </c>
      <c r="AE91">
        <f>'AEO 52'!AH190</f>
        <v>51.242576999999997</v>
      </c>
      <c r="AF91">
        <f>'AEO 52'!AI190</f>
        <v>51.233578000000001</v>
      </c>
      <c r="AG91">
        <f>'AEO 52'!AJ190</f>
        <v>-4.0000000000000001E-3</v>
      </c>
    </row>
    <row r="92" spans="1:33" x14ac:dyDescent="0.25">
      <c r="A92" t="str">
        <f>'AEO 52'!A191</f>
        <v>Two Seater Cars</v>
      </c>
      <c r="B92">
        <f>'AEO 52'!E191</f>
        <v>123.63664199999999</v>
      </c>
      <c r="C92">
        <f>'AEO 52'!F191</f>
        <v>123.256058</v>
      </c>
      <c r="D92">
        <f>'AEO 52'!G191</f>
        <v>122.74945099999999</v>
      </c>
      <c r="E92">
        <f>'AEO 52'!H191</f>
        <v>122.270996</v>
      </c>
      <c r="F92">
        <f>'AEO 52'!I191</f>
        <v>121.828514</v>
      </c>
      <c r="G92">
        <f>'AEO 52'!J191</f>
        <v>121.591217</v>
      </c>
      <c r="H92">
        <f>'AEO 52'!K191</f>
        <v>121.229675</v>
      </c>
      <c r="I92">
        <f>'AEO 52'!L191</f>
        <v>120.853058</v>
      </c>
      <c r="J92">
        <f>'AEO 52'!M191</f>
        <v>120.497429</v>
      </c>
      <c r="K92">
        <f>'AEO 52'!N191</f>
        <v>120.195053</v>
      </c>
      <c r="L92">
        <f>'AEO 52'!O191</f>
        <v>119.937996</v>
      </c>
      <c r="M92">
        <f>'AEO 52'!P191</f>
        <v>119.715958</v>
      </c>
      <c r="N92">
        <f>'AEO 52'!Q191</f>
        <v>119.52224</v>
      </c>
      <c r="O92">
        <f>'AEO 52'!R191</f>
        <v>119.354187</v>
      </c>
      <c r="P92">
        <f>'AEO 52'!S191</f>
        <v>119.188759</v>
      </c>
      <c r="Q92">
        <f>'AEO 52'!T191</f>
        <v>119.041878</v>
      </c>
      <c r="R92">
        <f>'AEO 52'!U191</f>
        <v>118.91211699999999</v>
      </c>
      <c r="S92">
        <f>'AEO 52'!V191</f>
        <v>118.79817199999999</v>
      </c>
      <c r="T92">
        <f>'AEO 52'!W191</f>
        <v>118.703064</v>
      </c>
      <c r="U92">
        <f>'AEO 52'!X191</f>
        <v>118.621407</v>
      </c>
      <c r="V92">
        <f>'AEO 52'!Y191</f>
        <v>118.55452</v>
      </c>
      <c r="W92">
        <f>'AEO 52'!Z191</f>
        <v>118.56141700000001</v>
      </c>
      <c r="X92">
        <f>'AEO 52'!AA191</f>
        <v>118.56925200000001</v>
      </c>
      <c r="Y92">
        <f>'AEO 52'!AB191</f>
        <v>118.577347</v>
      </c>
      <c r="Z92">
        <f>'AEO 52'!AC191</f>
        <v>118.58620500000001</v>
      </c>
      <c r="AA92">
        <f>'AEO 52'!AD191</f>
        <v>118.595573</v>
      </c>
      <c r="AB92">
        <f>'AEO 52'!AE191</f>
        <v>118.605225</v>
      </c>
      <c r="AC92">
        <f>'AEO 52'!AF191</f>
        <v>118.615044</v>
      </c>
      <c r="AD92">
        <f>'AEO 52'!AG191</f>
        <v>118.62542000000001</v>
      </c>
      <c r="AE92">
        <f>'AEO 52'!AH191</f>
        <v>118.63610799999999</v>
      </c>
      <c r="AF92">
        <f>'AEO 52'!AI191</f>
        <v>118.626762</v>
      </c>
      <c r="AG92">
        <f>'AEO 52'!AJ191</f>
        <v>-1E-3</v>
      </c>
    </row>
    <row r="93" spans="1:33" x14ac:dyDescent="0.25">
      <c r="A93" t="str">
        <f>'AEO 52'!A192</f>
        <v>Small Crossover Cars</v>
      </c>
      <c r="B93">
        <f>'AEO 52'!E192</f>
        <v>46.846187999999998</v>
      </c>
      <c r="C93">
        <f>'AEO 52'!F192</f>
        <v>46.462158000000002</v>
      </c>
      <c r="D93">
        <f>'AEO 52'!G192</f>
        <v>46.020763000000002</v>
      </c>
      <c r="E93">
        <f>'AEO 52'!H192</f>
        <v>45.650607999999998</v>
      </c>
      <c r="F93">
        <f>'AEO 52'!I192</f>
        <v>45.275298999999997</v>
      </c>
      <c r="G93">
        <f>'AEO 52'!J192</f>
        <v>44.951714000000003</v>
      </c>
      <c r="H93">
        <f>'AEO 52'!K192</f>
        <v>44.648445000000002</v>
      </c>
      <c r="I93">
        <f>'AEO 52'!L192</f>
        <v>44.291611000000003</v>
      </c>
      <c r="J93">
        <f>'AEO 52'!M192</f>
        <v>43.963664999999999</v>
      </c>
      <c r="K93">
        <f>'AEO 52'!N192</f>
        <v>43.682293000000001</v>
      </c>
      <c r="L93">
        <f>'AEO 52'!O192</f>
        <v>43.441611999999999</v>
      </c>
      <c r="M93">
        <f>'AEO 52'!P192</f>
        <v>43.230227999999997</v>
      </c>
      <c r="N93">
        <f>'AEO 52'!Q192</f>
        <v>43.044983000000002</v>
      </c>
      <c r="O93">
        <f>'AEO 52'!R192</f>
        <v>42.883308</v>
      </c>
      <c r="P93">
        <f>'AEO 52'!S192</f>
        <v>42.721035000000001</v>
      </c>
      <c r="Q93">
        <f>'AEO 52'!T192</f>
        <v>42.573715</v>
      </c>
      <c r="R93">
        <f>'AEO 52'!U192</f>
        <v>42.444149000000003</v>
      </c>
      <c r="S93">
        <f>'AEO 52'!V192</f>
        <v>42.331195999999998</v>
      </c>
      <c r="T93">
        <f>'AEO 52'!W192</f>
        <v>42.234096999999998</v>
      </c>
      <c r="U93">
        <f>'AEO 52'!X192</f>
        <v>42.152419999999999</v>
      </c>
      <c r="V93">
        <f>'AEO 52'!Y192</f>
        <v>42.085563999999998</v>
      </c>
      <c r="W93">
        <f>'AEO 52'!Z192</f>
        <v>42.091895999999998</v>
      </c>
      <c r="X93">
        <f>'AEO 52'!AA192</f>
        <v>42.098930000000003</v>
      </c>
      <c r="Y93">
        <f>'AEO 52'!AB192</f>
        <v>42.106532999999999</v>
      </c>
      <c r="Z93">
        <f>'AEO 52'!AC192</f>
        <v>42.114750000000001</v>
      </c>
      <c r="AA93">
        <f>'AEO 52'!AD192</f>
        <v>42.123477999999999</v>
      </c>
      <c r="AB93">
        <f>'AEO 52'!AE192</f>
        <v>42.132537999999997</v>
      </c>
      <c r="AC93">
        <f>'AEO 52'!AF192</f>
        <v>42.141987</v>
      </c>
      <c r="AD93">
        <f>'AEO 52'!AG192</f>
        <v>42.151851999999998</v>
      </c>
      <c r="AE93">
        <f>'AEO 52'!AH192</f>
        <v>42.16198</v>
      </c>
      <c r="AF93">
        <f>'AEO 52'!AI192</f>
        <v>42.152152999999998</v>
      </c>
      <c r="AG93">
        <f>'AEO 52'!AJ192</f>
        <v>-4.0000000000000001E-3</v>
      </c>
    </row>
    <row r="94" spans="1:33" x14ac:dyDescent="0.25">
      <c r="A94" t="str">
        <f>'AEO 52'!A193</f>
        <v>Large Crossover Cars</v>
      </c>
      <c r="B94">
        <f>'AEO 52'!E193</f>
        <v>58.304768000000003</v>
      </c>
      <c r="C94">
        <f>'AEO 52'!F193</f>
        <v>57.705016999999998</v>
      </c>
      <c r="D94">
        <f>'AEO 52'!G193</f>
        <v>57.114235000000001</v>
      </c>
      <c r="E94">
        <f>'AEO 52'!H193</f>
        <v>56.605457000000001</v>
      </c>
      <c r="F94">
        <f>'AEO 52'!I193</f>
        <v>56.152107000000001</v>
      </c>
      <c r="G94">
        <f>'AEO 52'!J193</f>
        <v>55.735484999999997</v>
      </c>
      <c r="H94">
        <f>'AEO 52'!K193</f>
        <v>55.329090000000001</v>
      </c>
      <c r="I94">
        <f>'AEO 52'!L193</f>
        <v>54.910705999999998</v>
      </c>
      <c r="J94">
        <f>'AEO 52'!M193</f>
        <v>54.526206999999999</v>
      </c>
      <c r="K94">
        <f>'AEO 52'!N193</f>
        <v>54.196182</v>
      </c>
      <c r="L94">
        <f>'AEO 52'!O193</f>
        <v>53.913409999999999</v>
      </c>
      <c r="M94">
        <f>'AEO 52'!P193</f>
        <v>53.664703000000003</v>
      </c>
      <c r="N94">
        <f>'AEO 52'!Q193</f>
        <v>53.446392000000003</v>
      </c>
      <c r="O94">
        <f>'AEO 52'!R193</f>
        <v>53.255553999999997</v>
      </c>
      <c r="P94">
        <f>'AEO 52'!S193</f>
        <v>53.067345000000003</v>
      </c>
      <c r="Q94">
        <f>'AEO 52'!T193</f>
        <v>52.897185999999998</v>
      </c>
      <c r="R94">
        <f>'AEO 52'!U193</f>
        <v>52.751998999999998</v>
      </c>
      <c r="S94">
        <f>'AEO 52'!V193</f>
        <v>52.627780999999999</v>
      </c>
      <c r="T94">
        <f>'AEO 52'!W193</f>
        <v>52.514732000000002</v>
      </c>
      <c r="U94">
        <f>'AEO 52'!X193</f>
        <v>52.421191999999998</v>
      </c>
      <c r="V94">
        <f>'AEO 52'!Y193</f>
        <v>52.344582000000003</v>
      </c>
      <c r="W94">
        <f>'AEO 52'!Z193</f>
        <v>52.351500999999999</v>
      </c>
      <c r="X94">
        <f>'AEO 52'!AA193</f>
        <v>52.356884000000001</v>
      </c>
      <c r="Y94">
        <f>'AEO 52'!AB193</f>
        <v>52.365887000000001</v>
      </c>
      <c r="Z94">
        <f>'AEO 52'!AC193</f>
        <v>52.372779999999999</v>
      </c>
      <c r="AA94">
        <f>'AEO 52'!AD193</f>
        <v>52.379921000000003</v>
      </c>
      <c r="AB94">
        <f>'AEO 52'!AE193</f>
        <v>52.387413000000002</v>
      </c>
      <c r="AC94">
        <f>'AEO 52'!AF193</f>
        <v>52.395415999999997</v>
      </c>
      <c r="AD94">
        <f>'AEO 52'!AG193</f>
        <v>52.403872999999997</v>
      </c>
      <c r="AE94">
        <f>'AEO 52'!AH193</f>
        <v>52.412616999999997</v>
      </c>
      <c r="AF94">
        <f>'AEO 52'!AI193</f>
        <v>52.401463</v>
      </c>
      <c r="AG94">
        <f>'AEO 52'!AJ193</f>
        <v>-4.0000000000000001E-3</v>
      </c>
    </row>
    <row r="95" spans="1:33" x14ac:dyDescent="0.25">
      <c r="A95" t="str">
        <f>'AEO 52'!A194</f>
        <v>Small Pickup</v>
      </c>
      <c r="B95">
        <f>'AEO 52'!E194</f>
        <v>53.237732000000001</v>
      </c>
      <c r="C95">
        <f>'AEO 52'!F194</f>
        <v>52.849708999999997</v>
      </c>
      <c r="D95">
        <f>'AEO 52'!G194</f>
        <v>52.367615000000001</v>
      </c>
      <c r="E95">
        <f>'AEO 52'!H194</f>
        <v>51.974105999999999</v>
      </c>
      <c r="F95">
        <f>'AEO 52'!I194</f>
        <v>51.590857999999997</v>
      </c>
      <c r="G95">
        <f>'AEO 52'!J194</f>
        <v>51.273479000000002</v>
      </c>
      <c r="H95">
        <f>'AEO 52'!K194</f>
        <v>50.971035000000001</v>
      </c>
      <c r="I95">
        <f>'AEO 52'!L194</f>
        <v>50.679049999999997</v>
      </c>
      <c r="J95">
        <f>'AEO 52'!M194</f>
        <v>50.407187999999998</v>
      </c>
      <c r="K95">
        <f>'AEO 52'!N194</f>
        <v>50.177101</v>
      </c>
      <c r="L95">
        <f>'AEO 52'!O194</f>
        <v>49.977974000000003</v>
      </c>
      <c r="M95">
        <f>'AEO 52'!P194</f>
        <v>49.796902000000003</v>
      </c>
      <c r="N95">
        <f>'AEO 52'!Q194</f>
        <v>49.634132000000001</v>
      </c>
      <c r="O95">
        <f>'AEO 52'!R194</f>
        <v>49.490127999999999</v>
      </c>
      <c r="P95">
        <f>'AEO 52'!S194</f>
        <v>49.301425999999999</v>
      </c>
      <c r="Q95">
        <f>'AEO 52'!T194</f>
        <v>49.118591000000002</v>
      </c>
      <c r="R95">
        <f>'AEO 52'!U194</f>
        <v>48.954768999999999</v>
      </c>
      <c r="S95">
        <f>'AEO 52'!V194</f>
        <v>48.809517</v>
      </c>
      <c r="T95">
        <f>'AEO 52'!W194</f>
        <v>48.684265000000003</v>
      </c>
      <c r="U95">
        <f>'AEO 52'!X194</f>
        <v>48.575862999999998</v>
      </c>
      <c r="V95">
        <f>'AEO 52'!Y194</f>
        <v>48.485832000000002</v>
      </c>
      <c r="W95">
        <f>'AEO 52'!Z194</f>
        <v>48.475512999999999</v>
      </c>
      <c r="X95">
        <f>'AEO 52'!AA194</f>
        <v>48.466408000000001</v>
      </c>
      <c r="Y95">
        <f>'AEO 52'!AB194</f>
        <v>48.456820999999998</v>
      </c>
      <c r="Z95">
        <f>'AEO 52'!AC194</f>
        <v>48.448127999999997</v>
      </c>
      <c r="AA95">
        <f>'AEO 52'!AD194</f>
        <v>48.440238999999998</v>
      </c>
      <c r="AB95">
        <f>'AEO 52'!AE194</f>
        <v>48.432682</v>
      </c>
      <c r="AC95">
        <f>'AEO 52'!AF194</f>
        <v>48.425319999999999</v>
      </c>
      <c r="AD95">
        <f>'AEO 52'!AG194</f>
        <v>48.418503000000001</v>
      </c>
      <c r="AE95">
        <f>'AEO 52'!AH194</f>
        <v>48.412211999999997</v>
      </c>
      <c r="AF95">
        <f>'AEO 52'!AI194</f>
        <v>48.399856999999997</v>
      </c>
      <c r="AG95">
        <f>'AEO 52'!AJ194</f>
        <v>-3.0000000000000001E-3</v>
      </c>
    </row>
    <row r="96" spans="1:33" x14ac:dyDescent="0.25">
      <c r="A96" t="str">
        <f>'AEO 52'!A195</f>
        <v>Large Pickup</v>
      </c>
      <c r="B96">
        <f>'AEO 52'!E195</f>
        <v>0</v>
      </c>
      <c r="C96">
        <f>'AEO 52'!F195</f>
        <v>0</v>
      </c>
      <c r="D96">
        <f>'AEO 52'!G195</f>
        <v>0</v>
      </c>
      <c r="E96">
        <f>'AEO 52'!H195</f>
        <v>0</v>
      </c>
      <c r="F96">
        <f>'AEO 52'!I195</f>
        <v>0</v>
      </c>
      <c r="G96">
        <f>'AEO 52'!J195</f>
        <v>0</v>
      </c>
      <c r="H96">
        <f>'AEO 52'!K195</f>
        <v>0</v>
      </c>
      <c r="I96">
        <f>'AEO 52'!L195</f>
        <v>0</v>
      </c>
      <c r="J96">
        <f>'AEO 52'!M195</f>
        <v>0</v>
      </c>
      <c r="K96">
        <f>'AEO 52'!N195</f>
        <v>0</v>
      </c>
      <c r="L96">
        <f>'AEO 52'!O195</f>
        <v>0</v>
      </c>
      <c r="M96">
        <f>'AEO 52'!P195</f>
        <v>0</v>
      </c>
      <c r="N96">
        <f>'AEO 52'!Q195</f>
        <v>0</v>
      </c>
      <c r="O96">
        <f>'AEO 52'!R195</f>
        <v>0</v>
      </c>
      <c r="P96">
        <f>'AEO 52'!S195</f>
        <v>0</v>
      </c>
      <c r="Q96">
        <f>'AEO 52'!T195</f>
        <v>0</v>
      </c>
      <c r="R96">
        <f>'AEO 52'!U195</f>
        <v>0</v>
      </c>
      <c r="S96">
        <f>'AEO 52'!V195</f>
        <v>0</v>
      </c>
      <c r="T96">
        <f>'AEO 52'!W195</f>
        <v>0</v>
      </c>
      <c r="U96">
        <f>'AEO 52'!X195</f>
        <v>0</v>
      </c>
      <c r="V96">
        <f>'AEO 52'!Y195</f>
        <v>0</v>
      </c>
      <c r="W96">
        <f>'AEO 52'!Z195</f>
        <v>0</v>
      </c>
      <c r="X96">
        <f>'AEO 52'!AA195</f>
        <v>0</v>
      </c>
      <c r="Y96">
        <f>'AEO 52'!AB195</f>
        <v>0</v>
      </c>
      <c r="Z96">
        <f>'AEO 52'!AC195</f>
        <v>0</v>
      </c>
      <c r="AA96">
        <f>'AEO 52'!AD195</f>
        <v>0</v>
      </c>
      <c r="AB96">
        <f>'AEO 52'!AE195</f>
        <v>0</v>
      </c>
      <c r="AC96">
        <f>'AEO 52'!AF195</f>
        <v>0</v>
      </c>
      <c r="AD96">
        <f>'AEO 52'!AG195</f>
        <v>0</v>
      </c>
      <c r="AE96">
        <f>'AEO 52'!AH195</f>
        <v>0</v>
      </c>
      <c r="AF96">
        <f>'AEO 52'!AI195</f>
        <v>0</v>
      </c>
      <c r="AG96" t="str">
        <f>'AEO 52'!AJ195</f>
        <v>- -</v>
      </c>
    </row>
    <row r="97" spans="1:33" x14ac:dyDescent="0.25">
      <c r="A97" t="str">
        <f>'AEO 52'!A196</f>
        <v>Small Van</v>
      </c>
      <c r="B97">
        <f>'AEO 52'!E196</f>
        <v>0</v>
      </c>
      <c r="C97">
        <f>'AEO 52'!F196</f>
        <v>53.722565000000003</v>
      </c>
      <c r="D97">
        <f>'AEO 52'!G196</f>
        <v>53.196823000000002</v>
      </c>
      <c r="E97">
        <f>'AEO 52'!H196</f>
        <v>52.776969999999999</v>
      </c>
      <c r="F97">
        <f>'AEO 52'!I196</f>
        <v>52.446475999999997</v>
      </c>
      <c r="G97">
        <f>'AEO 52'!J196</f>
        <v>52.215426999999998</v>
      </c>
      <c r="H97">
        <f>'AEO 52'!K196</f>
        <v>51.905833999999999</v>
      </c>
      <c r="I97">
        <f>'AEO 52'!L196</f>
        <v>51.605949000000003</v>
      </c>
      <c r="J97">
        <f>'AEO 52'!M196</f>
        <v>51.328564</v>
      </c>
      <c r="K97">
        <f>'AEO 52'!N196</f>
        <v>51.091273999999999</v>
      </c>
      <c r="L97">
        <f>'AEO 52'!O196</f>
        <v>50.886536</v>
      </c>
      <c r="M97">
        <f>'AEO 52'!P196</f>
        <v>50.702114000000002</v>
      </c>
      <c r="N97">
        <f>'AEO 52'!Q196</f>
        <v>50.537785</v>
      </c>
      <c r="O97">
        <f>'AEO 52'!R196</f>
        <v>50.400241999999999</v>
      </c>
      <c r="P97">
        <f>'AEO 52'!S196</f>
        <v>50.213164999999996</v>
      </c>
      <c r="Q97">
        <f>'AEO 52'!T196</f>
        <v>50.030251</v>
      </c>
      <c r="R97">
        <f>'AEO 52'!U196</f>
        <v>49.862301000000002</v>
      </c>
      <c r="S97">
        <f>'AEO 52'!V196</f>
        <v>49.714649000000001</v>
      </c>
      <c r="T97">
        <f>'AEO 52'!W196</f>
        <v>49.586765</v>
      </c>
      <c r="U97">
        <f>'AEO 52'!X196</f>
        <v>49.476326</v>
      </c>
      <c r="V97">
        <f>'AEO 52'!Y196</f>
        <v>49.384369</v>
      </c>
      <c r="W97">
        <f>'AEO 52'!Z196</f>
        <v>49.373905000000001</v>
      </c>
      <c r="X97">
        <f>'AEO 52'!AA196</f>
        <v>49.364432999999998</v>
      </c>
      <c r="Y97">
        <f>'AEO 52'!AB196</f>
        <v>49.354900000000001</v>
      </c>
      <c r="Z97">
        <f>'AEO 52'!AC196</f>
        <v>49.346119000000002</v>
      </c>
      <c r="AA97">
        <f>'AEO 52'!AD196</f>
        <v>49.338123000000003</v>
      </c>
      <c r="AB97">
        <f>'AEO 52'!AE196</f>
        <v>49.330246000000002</v>
      </c>
      <c r="AC97">
        <f>'AEO 52'!AF196</f>
        <v>49.322681000000003</v>
      </c>
      <c r="AD97">
        <f>'AEO 52'!AG196</f>
        <v>49.315666</v>
      </c>
      <c r="AE97">
        <f>'AEO 52'!AH196</f>
        <v>49.309131999999998</v>
      </c>
      <c r="AF97">
        <f>'AEO 52'!AI196</f>
        <v>49.296616</v>
      </c>
      <c r="AG97" t="str">
        <f>'AEO 52'!AJ196</f>
        <v>- -</v>
      </c>
    </row>
    <row r="98" spans="1:33" x14ac:dyDescent="0.25">
      <c r="A98" t="str">
        <f>'AEO 52'!A197</f>
        <v>Large Van</v>
      </c>
      <c r="B98">
        <f>'AEO 52'!E197</f>
        <v>0</v>
      </c>
      <c r="C98">
        <f>'AEO 52'!F197</f>
        <v>0</v>
      </c>
      <c r="D98">
        <f>'AEO 52'!G197</f>
        <v>0</v>
      </c>
      <c r="E98">
        <f>'AEO 52'!H197</f>
        <v>0</v>
      </c>
      <c r="F98">
        <f>'AEO 52'!I197</f>
        <v>0</v>
      </c>
      <c r="G98">
        <f>'AEO 52'!J197</f>
        <v>0</v>
      </c>
      <c r="H98">
        <f>'AEO 52'!K197</f>
        <v>0</v>
      </c>
      <c r="I98">
        <f>'AEO 52'!L197</f>
        <v>0</v>
      </c>
      <c r="J98">
        <f>'AEO 52'!M197</f>
        <v>0</v>
      </c>
      <c r="K98">
        <f>'AEO 52'!N197</f>
        <v>0</v>
      </c>
      <c r="L98">
        <f>'AEO 52'!O197</f>
        <v>0</v>
      </c>
      <c r="M98">
        <f>'AEO 52'!P197</f>
        <v>0</v>
      </c>
      <c r="N98">
        <f>'AEO 52'!Q197</f>
        <v>0</v>
      </c>
      <c r="O98">
        <f>'AEO 52'!R197</f>
        <v>0</v>
      </c>
      <c r="P98">
        <f>'AEO 52'!S197</f>
        <v>0</v>
      </c>
      <c r="Q98">
        <f>'AEO 52'!T197</f>
        <v>0</v>
      </c>
      <c r="R98">
        <f>'AEO 52'!U197</f>
        <v>0</v>
      </c>
      <c r="S98">
        <f>'AEO 52'!V197</f>
        <v>0</v>
      </c>
      <c r="T98">
        <f>'AEO 52'!W197</f>
        <v>0</v>
      </c>
      <c r="U98">
        <f>'AEO 52'!X197</f>
        <v>0</v>
      </c>
      <c r="V98">
        <f>'AEO 52'!Y197</f>
        <v>0</v>
      </c>
      <c r="W98">
        <f>'AEO 52'!Z197</f>
        <v>0</v>
      </c>
      <c r="X98">
        <f>'AEO 52'!AA197</f>
        <v>0</v>
      </c>
      <c r="Y98">
        <f>'AEO 52'!AB197</f>
        <v>0</v>
      </c>
      <c r="Z98">
        <f>'AEO 52'!AC197</f>
        <v>0</v>
      </c>
      <c r="AA98">
        <f>'AEO 52'!AD197</f>
        <v>0</v>
      </c>
      <c r="AB98">
        <f>'AEO 52'!AE197</f>
        <v>0</v>
      </c>
      <c r="AC98">
        <f>'AEO 52'!AF197</f>
        <v>0</v>
      </c>
      <c r="AD98">
        <f>'AEO 52'!AG197</f>
        <v>0</v>
      </c>
      <c r="AE98">
        <f>'AEO 52'!AH197</f>
        <v>0</v>
      </c>
      <c r="AF98">
        <f>'AEO 52'!AI197</f>
        <v>0</v>
      </c>
      <c r="AG98" t="str">
        <f>'AEO 52'!AJ197</f>
        <v>- -</v>
      </c>
    </row>
    <row r="99" spans="1:33" x14ac:dyDescent="0.25">
      <c r="A99" t="str">
        <f>'AEO 52'!A198</f>
        <v>Small Utility</v>
      </c>
      <c r="B99">
        <f>'AEO 52'!E198</f>
        <v>56.923527</v>
      </c>
      <c r="C99">
        <f>'AEO 52'!F198</f>
        <v>56.516136000000003</v>
      </c>
      <c r="D99">
        <f>'AEO 52'!G198</f>
        <v>56.017150999999998</v>
      </c>
      <c r="E99">
        <f>'AEO 52'!H198</f>
        <v>55.596718000000003</v>
      </c>
      <c r="F99">
        <f>'AEO 52'!I198</f>
        <v>55.216639999999998</v>
      </c>
      <c r="G99">
        <f>'AEO 52'!J198</f>
        <v>55.059573999999998</v>
      </c>
      <c r="H99">
        <f>'AEO 52'!K198</f>
        <v>54.755122999999998</v>
      </c>
      <c r="I99">
        <f>'AEO 52'!L198</f>
        <v>54.454524999999997</v>
      </c>
      <c r="J99">
        <f>'AEO 52'!M198</f>
        <v>54.177504999999996</v>
      </c>
      <c r="K99">
        <f>'AEO 52'!N198</f>
        <v>53.938046</v>
      </c>
      <c r="L99">
        <f>'AEO 52'!O198</f>
        <v>53.731296999999998</v>
      </c>
      <c r="M99">
        <f>'AEO 52'!P198</f>
        <v>53.545368000000003</v>
      </c>
      <c r="N99">
        <f>'AEO 52'!Q198</f>
        <v>53.378635000000003</v>
      </c>
      <c r="O99">
        <f>'AEO 52'!R198</f>
        <v>53.231026</v>
      </c>
      <c r="P99">
        <f>'AEO 52'!S198</f>
        <v>53.036906999999999</v>
      </c>
      <c r="Q99">
        <f>'AEO 52'!T198</f>
        <v>52.848571999999997</v>
      </c>
      <c r="R99">
        <f>'AEO 52'!U198</f>
        <v>52.680069000000003</v>
      </c>
      <c r="S99">
        <f>'AEO 52'!V198</f>
        <v>52.527912000000001</v>
      </c>
      <c r="T99">
        <f>'AEO 52'!W198</f>
        <v>52.397571999999997</v>
      </c>
      <c r="U99">
        <f>'AEO 52'!X198</f>
        <v>52.285904000000002</v>
      </c>
      <c r="V99">
        <f>'AEO 52'!Y198</f>
        <v>52.192982000000001</v>
      </c>
      <c r="W99">
        <f>'AEO 52'!Z198</f>
        <v>52.182006999999999</v>
      </c>
      <c r="X99">
        <f>'AEO 52'!AA198</f>
        <v>52.171939999999999</v>
      </c>
      <c r="Y99">
        <f>'AEO 52'!AB198</f>
        <v>52.162478999999998</v>
      </c>
      <c r="Z99">
        <f>'AEO 52'!AC198</f>
        <v>52.153785999999997</v>
      </c>
      <c r="AA99">
        <f>'AEO 52'!AD198</f>
        <v>52.145556999999997</v>
      </c>
      <c r="AB99">
        <f>'AEO 52'!AE198</f>
        <v>52.137714000000003</v>
      </c>
      <c r="AC99">
        <f>'AEO 52'!AF198</f>
        <v>52.130436000000003</v>
      </c>
      <c r="AD99">
        <f>'AEO 52'!AG198</f>
        <v>52.123660999999998</v>
      </c>
      <c r="AE99">
        <f>'AEO 52'!AH198</f>
        <v>52.117190999999998</v>
      </c>
      <c r="AF99">
        <f>'AEO 52'!AI198</f>
        <v>52.104900000000001</v>
      </c>
      <c r="AG99">
        <f>'AEO 52'!AJ198</f>
        <v>-3.0000000000000001E-3</v>
      </c>
    </row>
    <row r="100" spans="1:33" x14ac:dyDescent="0.25">
      <c r="A100" t="str">
        <f>'AEO 52'!A199</f>
        <v>Large Utility</v>
      </c>
      <c r="B100">
        <f>'AEO 52'!E199</f>
        <v>89.246941000000007</v>
      </c>
      <c r="C100">
        <f>'AEO 52'!F199</f>
        <v>88.674484000000007</v>
      </c>
      <c r="D100">
        <f>'AEO 52'!G199</f>
        <v>88.021797000000007</v>
      </c>
      <c r="E100">
        <f>'AEO 52'!H199</f>
        <v>87.498824999999997</v>
      </c>
      <c r="F100">
        <f>'AEO 52'!I199</f>
        <v>87.037719999999993</v>
      </c>
      <c r="G100">
        <f>'AEO 52'!J199</f>
        <v>86.599959999999996</v>
      </c>
      <c r="H100">
        <f>'AEO 52'!K199</f>
        <v>86.187247999999997</v>
      </c>
      <c r="I100">
        <f>'AEO 52'!L199</f>
        <v>85.785454000000001</v>
      </c>
      <c r="J100">
        <f>'AEO 52'!M199</f>
        <v>85.411231999999998</v>
      </c>
      <c r="K100">
        <f>'AEO 52'!N199</f>
        <v>85.087173000000007</v>
      </c>
      <c r="L100">
        <f>'AEO 52'!O199</f>
        <v>84.803748999999996</v>
      </c>
      <c r="M100">
        <f>'AEO 52'!P199</f>
        <v>84.545578000000006</v>
      </c>
      <c r="N100">
        <f>'AEO 52'!Q199</f>
        <v>84.312965000000005</v>
      </c>
      <c r="O100">
        <f>'AEO 52'!R199</f>
        <v>84.107651000000004</v>
      </c>
      <c r="P100">
        <f>'AEO 52'!S199</f>
        <v>83.859390000000005</v>
      </c>
      <c r="Q100">
        <f>'AEO 52'!T199</f>
        <v>83.623535000000004</v>
      </c>
      <c r="R100">
        <f>'AEO 52'!U199</f>
        <v>83.413971000000004</v>
      </c>
      <c r="S100">
        <f>'AEO 52'!V199</f>
        <v>83.227576999999997</v>
      </c>
      <c r="T100">
        <f>'AEO 52'!W199</f>
        <v>83.059708000000001</v>
      </c>
      <c r="U100">
        <f>'AEO 52'!X199</f>
        <v>82.916831999999999</v>
      </c>
      <c r="V100">
        <f>'AEO 52'!Y199</f>
        <v>82.797745000000006</v>
      </c>
      <c r="W100">
        <f>'AEO 52'!Z199</f>
        <v>82.782088999999999</v>
      </c>
      <c r="X100">
        <f>'AEO 52'!AA199</f>
        <v>82.767921000000001</v>
      </c>
      <c r="Y100">
        <f>'AEO 52'!AB199</f>
        <v>82.753371999999999</v>
      </c>
      <c r="Z100">
        <f>'AEO 52'!AC199</f>
        <v>82.740013000000005</v>
      </c>
      <c r="AA100">
        <f>'AEO 52'!AD199</f>
        <v>82.727424999999997</v>
      </c>
      <c r="AB100">
        <f>'AEO 52'!AE199</f>
        <v>82.715362999999996</v>
      </c>
      <c r="AC100">
        <f>'AEO 52'!AF199</f>
        <v>82.703827000000004</v>
      </c>
      <c r="AD100">
        <f>'AEO 52'!AG199</f>
        <v>82.692795000000004</v>
      </c>
      <c r="AE100">
        <f>'AEO 52'!AH199</f>
        <v>82.682372999999998</v>
      </c>
      <c r="AF100">
        <f>'AEO 52'!AI199</f>
        <v>82.666054000000003</v>
      </c>
      <c r="AG100">
        <f>'AEO 52'!AJ199</f>
        <v>-3.0000000000000001E-3</v>
      </c>
    </row>
    <row r="101" spans="1:33" x14ac:dyDescent="0.25">
      <c r="A101" t="str">
        <f>'AEO 52'!A200</f>
        <v>Small Crossover Trucks</v>
      </c>
      <c r="B101">
        <f>'AEO 52'!E200</f>
        <v>51.780602000000002</v>
      </c>
      <c r="C101">
        <f>'AEO 52'!F200</f>
        <v>51.316741999999998</v>
      </c>
      <c r="D101">
        <f>'AEO 52'!G200</f>
        <v>50.824703</v>
      </c>
      <c r="E101">
        <f>'AEO 52'!H200</f>
        <v>50.393349000000001</v>
      </c>
      <c r="F101">
        <f>'AEO 52'!I200</f>
        <v>49.994323999999999</v>
      </c>
      <c r="G101">
        <f>'AEO 52'!J200</f>
        <v>49.641109</v>
      </c>
      <c r="H101">
        <f>'AEO 52'!K200</f>
        <v>49.290061999999999</v>
      </c>
      <c r="I101">
        <f>'AEO 52'!L200</f>
        <v>48.952987999999998</v>
      </c>
      <c r="J101">
        <f>'AEO 52'!M200</f>
        <v>48.648406999999999</v>
      </c>
      <c r="K101">
        <f>'AEO 52'!N200</f>
        <v>48.393112000000002</v>
      </c>
      <c r="L101">
        <f>'AEO 52'!O200</f>
        <v>48.180194999999998</v>
      </c>
      <c r="M101">
        <f>'AEO 52'!P200</f>
        <v>47.997635000000002</v>
      </c>
      <c r="N101">
        <f>'AEO 52'!Q200</f>
        <v>47.842613</v>
      </c>
      <c r="O101">
        <f>'AEO 52'!R200</f>
        <v>47.711421999999999</v>
      </c>
      <c r="P101">
        <f>'AEO 52'!S200</f>
        <v>47.535542</v>
      </c>
      <c r="Q101">
        <f>'AEO 52'!T200</f>
        <v>47.366836999999997</v>
      </c>
      <c r="R101">
        <f>'AEO 52'!U200</f>
        <v>47.216842999999997</v>
      </c>
      <c r="S101">
        <f>'AEO 52'!V200</f>
        <v>47.084263</v>
      </c>
      <c r="T101">
        <f>'AEO 52'!W200</f>
        <v>46.968409999999999</v>
      </c>
      <c r="U101">
        <f>'AEO 52'!X200</f>
        <v>46.868533999999997</v>
      </c>
      <c r="V101">
        <f>'AEO 52'!Y200</f>
        <v>46.784213999999999</v>
      </c>
      <c r="W101">
        <f>'AEO 52'!Z200</f>
        <v>46.776558000000001</v>
      </c>
      <c r="X101">
        <f>'AEO 52'!AA200</f>
        <v>46.769432000000002</v>
      </c>
      <c r="Y101">
        <f>'AEO 52'!AB200</f>
        <v>46.762768000000001</v>
      </c>
      <c r="Z101">
        <f>'AEO 52'!AC200</f>
        <v>46.756659999999997</v>
      </c>
      <c r="AA101">
        <f>'AEO 52'!AD200</f>
        <v>46.750801000000003</v>
      </c>
      <c r="AB101">
        <f>'AEO 52'!AE200</f>
        <v>46.745255</v>
      </c>
      <c r="AC101">
        <f>'AEO 52'!AF200</f>
        <v>46.740208000000003</v>
      </c>
      <c r="AD101">
        <f>'AEO 52'!AG200</f>
        <v>46.735626000000003</v>
      </c>
      <c r="AE101">
        <f>'AEO 52'!AH200</f>
        <v>46.731273999999999</v>
      </c>
      <c r="AF101">
        <f>'AEO 52'!AI200</f>
        <v>46.721111000000001</v>
      </c>
      <c r="AG101">
        <f>'AEO 52'!AJ200</f>
        <v>-3.0000000000000001E-3</v>
      </c>
    </row>
    <row r="102" spans="1:33" x14ac:dyDescent="0.25">
      <c r="A102" t="str">
        <f>'AEO 52'!A201</f>
        <v>Large Crossover Trucks</v>
      </c>
      <c r="B102">
        <f>'AEO 52'!E201</f>
        <v>68.232512999999997</v>
      </c>
      <c r="C102">
        <f>'AEO 52'!F201</f>
        <v>67.660392999999999</v>
      </c>
      <c r="D102">
        <f>'AEO 52'!G201</f>
        <v>67.066063</v>
      </c>
      <c r="E102">
        <f>'AEO 52'!H201</f>
        <v>66.494101999999998</v>
      </c>
      <c r="F102">
        <f>'AEO 52'!I201</f>
        <v>65.956069999999997</v>
      </c>
      <c r="G102">
        <f>'AEO 52'!J201</f>
        <v>65.557922000000005</v>
      </c>
      <c r="H102">
        <f>'AEO 52'!K201</f>
        <v>65.171761000000004</v>
      </c>
      <c r="I102">
        <f>'AEO 52'!L201</f>
        <v>64.750366</v>
      </c>
      <c r="J102">
        <f>'AEO 52'!M201</f>
        <v>64.364486999999997</v>
      </c>
      <c r="K102">
        <f>'AEO 52'!N201</f>
        <v>64.038223000000002</v>
      </c>
      <c r="L102">
        <f>'AEO 52'!O201</f>
        <v>63.762520000000002</v>
      </c>
      <c r="M102">
        <f>'AEO 52'!P201</f>
        <v>63.523178000000001</v>
      </c>
      <c r="N102">
        <f>'AEO 52'!Q201</f>
        <v>63.316474999999997</v>
      </c>
      <c r="O102">
        <f>'AEO 52'!R201</f>
        <v>63.137238000000004</v>
      </c>
      <c r="P102">
        <f>'AEO 52'!S201</f>
        <v>62.918990999999998</v>
      </c>
      <c r="Q102">
        <f>'AEO 52'!T201</f>
        <v>62.712001999999998</v>
      </c>
      <c r="R102">
        <f>'AEO 52'!U201</f>
        <v>62.527011999999999</v>
      </c>
      <c r="S102">
        <f>'AEO 52'!V201</f>
        <v>62.362957000000002</v>
      </c>
      <c r="T102">
        <f>'AEO 52'!W201</f>
        <v>62.221401</v>
      </c>
      <c r="U102">
        <f>'AEO 52'!X201</f>
        <v>62.098433999999997</v>
      </c>
      <c r="V102">
        <f>'AEO 52'!Y201</f>
        <v>61.994553000000003</v>
      </c>
      <c r="W102">
        <f>'AEO 52'!Z201</f>
        <v>61.983443999999999</v>
      </c>
      <c r="X102">
        <f>'AEO 52'!AA201</f>
        <v>61.973373000000002</v>
      </c>
      <c r="Y102">
        <f>'AEO 52'!AB201</f>
        <v>61.963363999999999</v>
      </c>
      <c r="Z102">
        <f>'AEO 52'!AC201</f>
        <v>61.954070999999999</v>
      </c>
      <c r="AA102">
        <f>'AEO 52'!AD201</f>
        <v>61.945552999999997</v>
      </c>
      <c r="AB102">
        <f>'AEO 52'!AE201</f>
        <v>61.937373999999998</v>
      </c>
      <c r="AC102">
        <f>'AEO 52'!AF201</f>
        <v>61.929501000000002</v>
      </c>
      <c r="AD102">
        <f>'AEO 52'!AG201</f>
        <v>61.922187999999998</v>
      </c>
      <c r="AE102">
        <f>'AEO 52'!AH201</f>
        <v>61.915362999999999</v>
      </c>
      <c r="AF102">
        <f>'AEO 52'!AI201</f>
        <v>61.902583999999997</v>
      </c>
      <c r="AG102">
        <f>'AEO 52'!AJ201</f>
        <v>-3.0000000000000001E-3</v>
      </c>
    </row>
    <row r="104" spans="1:33" x14ac:dyDescent="0.25">
      <c r="A104" t="s">
        <v>200</v>
      </c>
    </row>
    <row r="105" spans="1:33" x14ac:dyDescent="0.25">
      <c r="A105" t="str">
        <f>'AEO 52'!A203</f>
        <v>Mini-compact Cars</v>
      </c>
      <c r="B105">
        <f>'AEO 52'!E203</f>
        <v>0</v>
      </c>
      <c r="C105">
        <f>'AEO 52'!F203</f>
        <v>0</v>
      </c>
      <c r="D105">
        <f>'AEO 52'!G203</f>
        <v>0</v>
      </c>
      <c r="E105">
        <f>'AEO 52'!H203</f>
        <v>0</v>
      </c>
      <c r="F105">
        <f>'AEO 52'!I203</f>
        <v>0</v>
      </c>
      <c r="G105">
        <f>'AEO 52'!J203</f>
        <v>0</v>
      </c>
      <c r="H105">
        <f>'AEO 52'!K203</f>
        <v>0</v>
      </c>
      <c r="I105">
        <f>'AEO 52'!L203</f>
        <v>0</v>
      </c>
      <c r="J105">
        <f>'AEO 52'!M203</f>
        <v>0</v>
      </c>
      <c r="K105">
        <f>'AEO 52'!N203</f>
        <v>0</v>
      </c>
      <c r="L105">
        <f>'AEO 52'!O203</f>
        <v>0</v>
      </c>
      <c r="M105">
        <f>'AEO 52'!P203</f>
        <v>0</v>
      </c>
      <c r="N105">
        <f>'AEO 52'!Q203</f>
        <v>0</v>
      </c>
      <c r="O105">
        <f>'AEO 52'!R203</f>
        <v>0</v>
      </c>
      <c r="P105">
        <f>'AEO 52'!S203</f>
        <v>0</v>
      </c>
      <c r="Q105">
        <f>'AEO 52'!T203</f>
        <v>0</v>
      </c>
      <c r="R105">
        <f>'AEO 52'!U203</f>
        <v>0</v>
      </c>
      <c r="S105">
        <f>'AEO 52'!V203</f>
        <v>0</v>
      </c>
      <c r="T105">
        <f>'AEO 52'!W203</f>
        <v>0</v>
      </c>
      <c r="U105">
        <f>'AEO 52'!X203</f>
        <v>0</v>
      </c>
      <c r="V105">
        <f>'AEO 52'!Y203</f>
        <v>0</v>
      </c>
      <c r="W105">
        <f>'AEO 52'!Z203</f>
        <v>0</v>
      </c>
      <c r="X105">
        <f>'AEO 52'!AA203</f>
        <v>0</v>
      </c>
      <c r="Y105">
        <f>'AEO 52'!AB203</f>
        <v>0</v>
      </c>
      <c r="Z105">
        <f>'AEO 52'!AC203</f>
        <v>0</v>
      </c>
      <c r="AA105">
        <f>'AEO 52'!AD203</f>
        <v>0</v>
      </c>
      <c r="AB105">
        <f>'AEO 52'!AE203</f>
        <v>0</v>
      </c>
      <c r="AC105">
        <f>'AEO 52'!AF203</f>
        <v>0</v>
      </c>
      <c r="AD105">
        <f>'AEO 52'!AG203</f>
        <v>0</v>
      </c>
      <c r="AE105">
        <f>'AEO 52'!AH203</f>
        <v>0</v>
      </c>
      <c r="AF105">
        <f>'AEO 52'!AI203</f>
        <v>0</v>
      </c>
      <c r="AG105" t="str">
        <f>'AEO 52'!AJ203</f>
        <v>- -</v>
      </c>
    </row>
    <row r="106" spans="1:33" x14ac:dyDescent="0.25">
      <c r="A106" t="str">
        <f>'AEO 52'!A204</f>
        <v>Subcompact Cars</v>
      </c>
      <c r="B106">
        <f>'AEO 52'!E204</f>
        <v>67.562438999999998</v>
      </c>
      <c r="C106">
        <f>'AEO 52'!F204</f>
        <v>66.841362000000004</v>
      </c>
      <c r="D106">
        <f>'AEO 52'!G204</f>
        <v>66.221885999999998</v>
      </c>
      <c r="E106">
        <f>'AEO 52'!H204</f>
        <v>65.611580000000004</v>
      </c>
      <c r="F106">
        <f>'AEO 52'!I204</f>
        <v>65.071021999999999</v>
      </c>
      <c r="G106">
        <f>'AEO 52'!J204</f>
        <v>64.709404000000006</v>
      </c>
      <c r="H106">
        <f>'AEO 52'!K204</f>
        <v>64.343788000000004</v>
      </c>
      <c r="I106">
        <f>'AEO 52'!L204</f>
        <v>63.914161999999997</v>
      </c>
      <c r="J106">
        <f>'AEO 52'!M204</f>
        <v>63.498362999999998</v>
      </c>
      <c r="K106">
        <f>'AEO 52'!N204</f>
        <v>63.135601000000001</v>
      </c>
      <c r="L106">
        <f>'AEO 52'!O204</f>
        <v>62.814929999999997</v>
      </c>
      <c r="M106">
        <f>'AEO 52'!P204</f>
        <v>62.522053</v>
      </c>
      <c r="N106">
        <f>'AEO 52'!Q204</f>
        <v>62.254829000000001</v>
      </c>
      <c r="O106">
        <f>'AEO 52'!R204</f>
        <v>62.013083999999999</v>
      </c>
      <c r="P106">
        <f>'AEO 52'!S204</f>
        <v>61.773609</v>
      </c>
      <c r="Q106">
        <f>'AEO 52'!T204</f>
        <v>61.554358999999998</v>
      </c>
      <c r="R106">
        <f>'AEO 52'!U204</f>
        <v>61.356312000000003</v>
      </c>
      <c r="S106">
        <f>'AEO 52'!V204</f>
        <v>61.181891999999998</v>
      </c>
      <c r="T106">
        <f>'AEO 52'!W204</f>
        <v>61.033912999999998</v>
      </c>
      <c r="U106">
        <f>'AEO 52'!X204</f>
        <v>60.907566000000003</v>
      </c>
      <c r="V106">
        <f>'AEO 52'!Y204</f>
        <v>60.804340000000003</v>
      </c>
      <c r="W106">
        <f>'AEO 52'!Z204</f>
        <v>60.802593000000002</v>
      </c>
      <c r="X106">
        <f>'AEO 52'!AA204</f>
        <v>60.802520999999999</v>
      </c>
      <c r="Y106">
        <f>'AEO 52'!AB204</f>
        <v>60.802582000000001</v>
      </c>
      <c r="Z106">
        <f>'AEO 52'!AC204</f>
        <v>60.803879000000002</v>
      </c>
      <c r="AA106">
        <f>'AEO 52'!AD204</f>
        <v>60.806083999999998</v>
      </c>
      <c r="AB106">
        <f>'AEO 52'!AE204</f>
        <v>60.808841999999999</v>
      </c>
      <c r="AC106">
        <f>'AEO 52'!AF204</f>
        <v>60.811667999999997</v>
      </c>
      <c r="AD106">
        <f>'AEO 52'!AG204</f>
        <v>60.815196999999998</v>
      </c>
      <c r="AE106">
        <f>'AEO 52'!AH204</f>
        <v>60.819595</v>
      </c>
      <c r="AF106">
        <f>'AEO 52'!AI204</f>
        <v>60.803955000000002</v>
      </c>
      <c r="AG106">
        <f>'AEO 52'!AJ204</f>
        <v>-4.0000000000000001E-3</v>
      </c>
    </row>
    <row r="107" spans="1:33" x14ac:dyDescent="0.25">
      <c r="A107" t="str">
        <f>'AEO 52'!A205</f>
        <v>Compact Cars</v>
      </c>
      <c r="B107">
        <f>'AEO 52'!E205</f>
        <v>54.924548999999999</v>
      </c>
      <c r="C107">
        <f>'AEO 52'!F205</f>
        <v>54.391883999999997</v>
      </c>
      <c r="D107">
        <f>'AEO 52'!G205</f>
        <v>53.868313000000001</v>
      </c>
      <c r="E107">
        <f>'AEO 52'!H205</f>
        <v>53.443123</v>
      </c>
      <c r="F107">
        <f>'AEO 52'!I205</f>
        <v>52.977352000000003</v>
      </c>
      <c r="G107">
        <f>'AEO 52'!J205</f>
        <v>52.623519999999999</v>
      </c>
      <c r="H107">
        <f>'AEO 52'!K205</f>
        <v>52.122086000000003</v>
      </c>
      <c r="I107">
        <f>'AEO 52'!L205</f>
        <v>51.708987999999998</v>
      </c>
      <c r="J107">
        <f>'AEO 52'!M205</f>
        <v>51.318989000000002</v>
      </c>
      <c r="K107">
        <f>'AEO 52'!N205</f>
        <v>50.977383000000003</v>
      </c>
      <c r="L107">
        <f>'AEO 52'!O205</f>
        <v>50.675953</v>
      </c>
      <c r="M107">
        <f>'AEO 52'!P205</f>
        <v>50.401114999999997</v>
      </c>
      <c r="N107">
        <f>'AEO 52'!Q205</f>
        <v>50.150806000000003</v>
      </c>
      <c r="O107">
        <f>'AEO 52'!R205</f>
        <v>49.924976000000001</v>
      </c>
      <c r="P107">
        <f>'AEO 52'!S205</f>
        <v>49.699966000000003</v>
      </c>
      <c r="Q107">
        <f>'AEO 52'!T205</f>
        <v>49.493564999999997</v>
      </c>
      <c r="R107">
        <f>'AEO 52'!U205</f>
        <v>49.309089999999998</v>
      </c>
      <c r="S107">
        <f>'AEO 52'!V205</f>
        <v>49.147060000000003</v>
      </c>
      <c r="T107">
        <f>'AEO 52'!W205</f>
        <v>49.007359000000001</v>
      </c>
      <c r="U107">
        <f>'AEO 52'!X205</f>
        <v>48.889557000000003</v>
      </c>
      <c r="V107">
        <f>'AEO 52'!Y205</f>
        <v>48.793258999999999</v>
      </c>
      <c r="W107">
        <f>'AEO 52'!Z205</f>
        <v>48.793278000000001</v>
      </c>
      <c r="X107">
        <f>'AEO 52'!AA205</f>
        <v>48.794319000000002</v>
      </c>
      <c r="Y107">
        <f>'AEO 52'!AB205</f>
        <v>48.796173000000003</v>
      </c>
      <c r="Z107">
        <f>'AEO 52'!AC205</f>
        <v>48.798923000000002</v>
      </c>
      <c r="AA107">
        <f>'AEO 52'!AD205</f>
        <v>48.802452000000002</v>
      </c>
      <c r="AB107">
        <f>'AEO 52'!AE205</f>
        <v>48.806441999999997</v>
      </c>
      <c r="AC107">
        <f>'AEO 52'!AF205</f>
        <v>48.811016000000002</v>
      </c>
      <c r="AD107">
        <f>'AEO 52'!AG205</f>
        <v>48.816195999999998</v>
      </c>
      <c r="AE107">
        <f>'AEO 52'!AH205</f>
        <v>48.821747000000002</v>
      </c>
      <c r="AF107">
        <f>'AEO 52'!AI205</f>
        <v>48.807487000000002</v>
      </c>
      <c r="AG107">
        <f>'AEO 52'!AJ205</f>
        <v>-4.0000000000000001E-3</v>
      </c>
    </row>
    <row r="108" spans="1:33" x14ac:dyDescent="0.25">
      <c r="A108" t="str">
        <f>'AEO 52'!A206</f>
        <v>Midsize Cars</v>
      </c>
      <c r="B108">
        <f>'AEO 52'!E206</f>
        <v>54.932079000000002</v>
      </c>
      <c r="C108">
        <f>'AEO 52'!F206</f>
        <v>54.238608999999997</v>
      </c>
      <c r="D108">
        <f>'AEO 52'!G206</f>
        <v>53.585884</v>
      </c>
      <c r="E108">
        <f>'AEO 52'!H206</f>
        <v>53.025435999999999</v>
      </c>
      <c r="F108">
        <f>'AEO 52'!I206</f>
        <v>52.482360999999997</v>
      </c>
      <c r="G108">
        <f>'AEO 52'!J206</f>
        <v>51.980705</v>
      </c>
      <c r="H108">
        <f>'AEO 52'!K206</f>
        <v>51.494712999999997</v>
      </c>
      <c r="I108">
        <f>'AEO 52'!L206</f>
        <v>51.009518</v>
      </c>
      <c r="J108">
        <f>'AEO 52'!M206</f>
        <v>50.556541000000003</v>
      </c>
      <c r="K108">
        <f>'AEO 52'!N206</f>
        <v>50.165066000000003</v>
      </c>
      <c r="L108">
        <f>'AEO 52'!O206</f>
        <v>49.824008999999997</v>
      </c>
      <c r="M108">
        <f>'AEO 52'!P206</f>
        <v>49.517989999999998</v>
      </c>
      <c r="N108">
        <f>'AEO 52'!Q206</f>
        <v>49.243792999999997</v>
      </c>
      <c r="O108">
        <f>'AEO 52'!R206</f>
        <v>48.999645000000001</v>
      </c>
      <c r="P108">
        <f>'AEO 52'!S206</f>
        <v>48.760353000000002</v>
      </c>
      <c r="Q108">
        <f>'AEO 52'!T206</f>
        <v>48.542202000000003</v>
      </c>
      <c r="R108">
        <f>'AEO 52'!U206</f>
        <v>48.348537</v>
      </c>
      <c r="S108">
        <f>'AEO 52'!V206</f>
        <v>48.178531999999997</v>
      </c>
      <c r="T108">
        <f>'AEO 52'!W206</f>
        <v>48.031528000000002</v>
      </c>
      <c r="U108">
        <f>'AEO 52'!X206</f>
        <v>47.907124000000003</v>
      </c>
      <c r="V108">
        <f>'AEO 52'!Y206</f>
        <v>47.804595999999997</v>
      </c>
      <c r="W108">
        <f>'AEO 52'!Z206</f>
        <v>47.804915999999999</v>
      </c>
      <c r="X108">
        <f>'AEO 52'!AA206</f>
        <v>47.805992000000003</v>
      </c>
      <c r="Y108">
        <f>'AEO 52'!AB206</f>
        <v>47.808056000000001</v>
      </c>
      <c r="Z108">
        <f>'AEO 52'!AC206</f>
        <v>47.810856000000001</v>
      </c>
      <c r="AA108">
        <f>'AEO 52'!AD206</f>
        <v>47.814224000000003</v>
      </c>
      <c r="AB108">
        <f>'AEO 52'!AE206</f>
        <v>47.818053999999997</v>
      </c>
      <c r="AC108">
        <f>'AEO 52'!AF206</f>
        <v>47.822544000000001</v>
      </c>
      <c r="AD108">
        <f>'AEO 52'!AG206</f>
        <v>47.827618000000001</v>
      </c>
      <c r="AE108">
        <f>'AEO 52'!AH206</f>
        <v>47.832980999999997</v>
      </c>
      <c r="AF108">
        <f>'AEO 52'!AI206</f>
        <v>47.818610999999997</v>
      </c>
      <c r="AG108">
        <f>'AEO 52'!AJ206</f>
        <v>-5.0000000000000001E-3</v>
      </c>
    </row>
    <row r="109" spans="1:33" x14ac:dyDescent="0.25">
      <c r="A109" t="str">
        <f>'AEO 52'!A207</f>
        <v>Large Cars</v>
      </c>
      <c r="B109">
        <f>'AEO 52'!E207</f>
        <v>66.300880000000006</v>
      </c>
      <c r="C109">
        <f>'AEO 52'!F207</f>
        <v>65.398246999999998</v>
      </c>
      <c r="D109">
        <f>'AEO 52'!G207</f>
        <v>64.605834999999999</v>
      </c>
      <c r="E109">
        <f>'AEO 52'!H207</f>
        <v>63.854401000000003</v>
      </c>
      <c r="F109">
        <f>'AEO 52'!I207</f>
        <v>63.210293</v>
      </c>
      <c r="G109">
        <f>'AEO 52'!J207</f>
        <v>62.574779999999997</v>
      </c>
      <c r="H109">
        <f>'AEO 52'!K207</f>
        <v>61.938842999999999</v>
      </c>
      <c r="I109">
        <f>'AEO 52'!L207</f>
        <v>61.344794999999998</v>
      </c>
      <c r="J109">
        <f>'AEO 52'!M207</f>
        <v>60.790461999999998</v>
      </c>
      <c r="K109">
        <f>'AEO 52'!N207</f>
        <v>60.313769999999998</v>
      </c>
      <c r="L109">
        <f>'AEO 52'!O207</f>
        <v>59.901587999999997</v>
      </c>
      <c r="M109">
        <f>'AEO 52'!P207</f>
        <v>59.535736</v>
      </c>
      <c r="N109">
        <f>'AEO 52'!Q207</f>
        <v>59.211436999999997</v>
      </c>
      <c r="O109">
        <f>'AEO 52'!R207</f>
        <v>58.924377</v>
      </c>
      <c r="P109">
        <f>'AEO 52'!S207</f>
        <v>58.648350000000001</v>
      </c>
      <c r="Q109">
        <f>'AEO 52'!T207</f>
        <v>58.399104999999999</v>
      </c>
      <c r="R109">
        <f>'AEO 52'!U207</f>
        <v>58.178524000000003</v>
      </c>
      <c r="S109">
        <f>'AEO 52'!V207</f>
        <v>57.984489000000004</v>
      </c>
      <c r="T109">
        <f>'AEO 52'!W207</f>
        <v>57.816738000000001</v>
      </c>
      <c r="U109">
        <f>'AEO 52'!X207</f>
        <v>57.673743999999999</v>
      </c>
      <c r="V109">
        <f>'AEO 52'!Y207</f>
        <v>57.554695000000002</v>
      </c>
      <c r="W109">
        <f>'AEO 52'!Z207</f>
        <v>57.552909999999997</v>
      </c>
      <c r="X109">
        <f>'AEO 52'!AA207</f>
        <v>57.552143000000001</v>
      </c>
      <c r="Y109">
        <f>'AEO 52'!AB207</f>
        <v>57.552394999999997</v>
      </c>
      <c r="Z109">
        <f>'AEO 52'!AC207</f>
        <v>57.553516000000002</v>
      </c>
      <c r="AA109">
        <f>'AEO 52'!AD207</f>
        <v>57.555312999999998</v>
      </c>
      <c r="AB109">
        <f>'AEO 52'!AE207</f>
        <v>57.557594000000002</v>
      </c>
      <c r="AC109">
        <f>'AEO 52'!AF207</f>
        <v>57.560603999999998</v>
      </c>
      <c r="AD109">
        <f>'AEO 52'!AG207</f>
        <v>57.566150999999998</v>
      </c>
      <c r="AE109">
        <f>'AEO 52'!AH207</f>
        <v>57.571114000000001</v>
      </c>
      <c r="AF109">
        <f>'AEO 52'!AI207</f>
        <v>57.557205000000003</v>
      </c>
      <c r="AG109">
        <f>'AEO 52'!AJ207</f>
        <v>-5.0000000000000001E-3</v>
      </c>
    </row>
    <row r="110" spans="1:33" x14ac:dyDescent="0.25">
      <c r="A110" t="str">
        <f>'AEO 52'!A208</f>
        <v>Two Seater Cars</v>
      </c>
      <c r="B110">
        <f>'AEO 52'!E208</f>
        <v>132.05917400000001</v>
      </c>
      <c r="C110">
        <f>'AEO 52'!F208</f>
        <v>131.350021</v>
      </c>
      <c r="D110">
        <f>'AEO 52'!G208</f>
        <v>130.61677599999999</v>
      </c>
      <c r="E110">
        <f>'AEO 52'!H208</f>
        <v>129.93254099999999</v>
      </c>
      <c r="F110">
        <f>'AEO 52'!I208</f>
        <v>129.29037500000001</v>
      </c>
      <c r="G110">
        <f>'AEO 52'!J208</f>
        <v>128.887833</v>
      </c>
      <c r="H110">
        <f>'AEO 52'!K208</f>
        <v>128.34811400000001</v>
      </c>
      <c r="I110">
        <f>'AEO 52'!L208</f>
        <v>127.82566799999999</v>
      </c>
      <c r="J110">
        <f>'AEO 52'!M208</f>
        <v>127.326042</v>
      </c>
      <c r="K110">
        <f>'AEO 52'!N208</f>
        <v>126.895805</v>
      </c>
      <c r="L110">
        <f>'AEO 52'!O208</f>
        <v>126.52267500000001</v>
      </c>
      <c r="M110">
        <f>'AEO 52'!P208</f>
        <v>126.192284</v>
      </c>
      <c r="N110">
        <f>'AEO 52'!Q208</f>
        <v>125.89659899999999</v>
      </c>
      <c r="O110">
        <f>'AEO 52'!R208</f>
        <v>125.63342299999999</v>
      </c>
      <c r="P110">
        <f>'AEO 52'!S208</f>
        <v>125.38016500000001</v>
      </c>
      <c r="Q110">
        <f>'AEO 52'!T208</f>
        <v>125.154259</v>
      </c>
      <c r="R110">
        <f>'AEO 52'!U208</f>
        <v>124.95253</v>
      </c>
      <c r="S110">
        <f>'AEO 52'!V208</f>
        <v>124.773911</v>
      </c>
      <c r="T110">
        <f>'AEO 52'!W208</f>
        <v>124.623581</v>
      </c>
      <c r="U110">
        <f>'AEO 52'!X208</f>
        <v>124.4935</v>
      </c>
      <c r="V110">
        <f>'AEO 52'!Y208</f>
        <v>124.38633</v>
      </c>
      <c r="W110">
        <f>'AEO 52'!Z208</f>
        <v>124.385963</v>
      </c>
      <c r="X110">
        <f>'AEO 52'!AA208</f>
        <v>124.387024</v>
      </c>
      <c r="Y110">
        <f>'AEO 52'!AB208</f>
        <v>124.388451</v>
      </c>
      <c r="Z110">
        <f>'AEO 52'!AC208</f>
        <v>124.39106</v>
      </c>
      <c r="AA110">
        <f>'AEO 52'!AD208</f>
        <v>124.394493</v>
      </c>
      <c r="AB110">
        <f>'AEO 52'!AE208</f>
        <v>124.398323</v>
      </c>
      <c r="AC110">
        <f>'AEO 52'!AF208</f>
        <v>124.402466</v>
      </c>
      <c r="AD110">
        <f>'AEO 52'!AG208</f>
        <v>124.407394</v>
      </c>
      <c r="AE110">
        <f>'AEO 52'!AH208</f>
        <v>124.41284899999999</v>
      </c>
      <c r="AF110">
        <f>'AEO 52'!AI208</f>
        <v>124.39843</v>
      </c>
      <c r="AG110">
        <f>'AEO 52'!AJ208</f>
        <v>-2E-3</v>
      </c>
    </row>
    <row r="111" spans="1:33" x14ac:dyDescent="0.25">
      <c r="A111" t="str">
        <f>'AEO 52'!A209</f>
        <v>Small Crossover Cars</v>
      </c>
      <c r="B111">
        <f>'AEO 52'!E209</f>
        <v>55.610722000000003</v>
      </c>
      <c r="C111">
        <f>'AEO 52'!F209</f>
        <v>54.971919999999997</v>
      </c>
      <c r="D111">
        <f>'AEO 52'!G209</f>
        <v>54.314036999999999</v>
      </c>
      <c r="E111">
        <f>'AEO 52'!H209</f>
        <v>53.754589000000003</v>
      </c>
      <c r="F111">
        <f>'AEO 52'!I209</f>
        <v>53.181721000000003</v>
      </c>
      <c r="G111">
        <f>'AEO 52'!J209</f>
        <v>52.638137999999998</v>
      </c>
      <c r="H111">
        <f>'AEO 52'!K209</f>
        <v>52.147700999999998</v>
      </c>
      <c r="I111">
        <f>'AEO 52'!L209</f>
        <v>51.628093999999997</v>
      </c>
      <c r="J111">
        <f>'AEO 52'!M209</f>
        <v>51.145499999999998</v>
      </c>
      <c r="K111">
        <f>'AEO 52'!N209</f>
        <v>50.726233999999998</v>
      </c>
      <c r="L111">
        <f>'AEO 52'!O209</f>
        <v>50.361319999999999</v>
      </c>
      <c r="M111">
        <f>'AEO 52'!P209</f>
        <v>50.034247999999998</v>
      </c>
      <c r="N111">
        <f>'AEO 52'!Q209</f>
        <v>49.741675999999998</v>
      </c>
      <c r="O111">
        <f>'AEO 52'!R209</f>
        <v>49.480967999999997</v>
      </c>
      <c r="P111">
        <f>'AEO 52'!S209</f>
        <v>49.226933000000002</v>
      </c>
      <c r="Q111">
        <f>'AEO 52'!T209</f>
        <v>48.995899000000001</v>
      </c>
      <c r="R111">
        <f>'AEO 52'!U209</f>
        <v>48.79081</v>
      </c>
      <c r="S111">
        <f>'AEO 52'!V209</f>
        <v>48.610591999999997</v>
      </c>
      <c r="T111">
        <f>'AEO 52'!W209</f>
        <v>48.454417999999997</v>
      </c>
      <c r="U111">
        <f>'AEO 52'!X209</f>
        <v>48.321773999999998</v>
      </c>
      <c r="V111">
        <f>'AEO 52'!Y209</f>
        <v>48.212105000000001</v>
      </c>
      <c r="W111">
        <f>'AEO 52'!Z209</f>
        <v>48.210869000000002</v>
      </c>
      <c r="X111">
        <f>'AEO 52'!AA209</f>
        <v>48.210720000000002</v>
      </c>
      <c r="Y111">
        <f>'AEO 52'!AB209</f>
        <v>48.211418000000002</v>
      </c>
      <c r="Z111">
        <f>'AEO 52'!AC209</f>
        <v>48.213062000000001</v>
      </c>
      <c r="AA111">
        <f>'AEO 52'!AD209</f>
        <v>48.215480999999997</v>
      </c>
      <c r="AB111">
        <f>'AEO 52'!AE209</f>
        <v>48.218418</v>
      </c>
      <c r="AC111">
        <f>'AEO 52'!AF209</f>
        <v>48.221950999999997</v>
      </c>
      <c r="AD111">
        <f>'AEO 52'!AG209</f>
        <v>48.226134999999999</v>
      </c>
      <c r="AE111">
        <f>'AEO 52'!AH209</f>
        <v>48.230727999999999</v>
      </c>
      <c r="AF111">
        <f>'AEO 52'!AI209</f>
        <v>48.215538000000002</v>
      </c>
      <c r="AG111">
        <f>'AEO 52'!AJ209</f>
        <v>-5.0000000000000001E-3</v>
      </c>
    </row>
    <row r="112" spans="1:33" x14ac:dyDescent="0.25">
      <c r="A112" t="str">
        <f>'AEO 52'!A210</f>
        <v>Large Crossover Cars</v>
      </c>
      <c r="B112">
        <f>'AEO 52'!E210</f>
        <v>68.392623999999998</v>
      </c>
      <c r="C112">
        <f>'AEO 52'!F210</f>
        <v>67.440910000000002</v>
      </c>
      <c r="D112">
        <f>'AEO 52'!G210</f>
        <v>66.561256</v>
      </c>
      <c r="E112">
        <f>'AEO 52'!H210</f>
        <v>65.804603999999998</v>
      </c>
      <c r="F112">
        <f>'AEO 52'!I210</f>
        <v>65.131598999999994</v>
      </c>
      <c r="G112">
        <f>'AEO 52'!J210</f>
        <v>64.491287</v>
      </c>
      <c r="H112">
        <f>'AEO 52'!K210</f>
        <v>63.850681000000002</v>
      </c>
      <c r="I112">
        <f>'AEO 52'!L210</f>
        <v>63.246448999999998</v>
      </c>
      <c r="J112">
        <f>'AEO 52'!M210</f>
        <v>62.685665</v>
      </c>
      <c r="K112">
        <f>'AEO 52'!N210</f>
        <v>62.198611999999997</v>
      </c>
      <c r="L112">
        <f>'AEO 52'!O210</f>
        <v>61.774261000000003</v>
      </c>
      <c r="M112">
        <f>'AEO 52'!P210</f>
        <v>61.393734000000002</v>
      </c>
      <c r="N112">
        <f>'AEO 52'!Q210</f>
        <v>61.053291000000002</v>
      </c>
      <c r="O112">
        <f>'AEO 52'!R210</f>
        <v>60.749687000000002</v>
      </c>
      <c r="P112">
        <f>'AEO 52'!S210</f>
        <v>60.457110999999998</v>
      </c>
      <c r="Q112">
        <f>'AEO 52'!T210</f>
        <v>60.191662000000001</v>
      </c>
      <c r="R112">
        <f>'AEO 52'!U210</f>
        <v>59.963057999999997</v>
      </c>
      <c r="S112">
        <f>'AEO 52'!V210</f>
        <v>59.766022</v>
      </c>
      <c r="T112">
        <f>'AEO 52'!W210</f>
        <v>59.585864999999998</v>
      </c>
      <c r="U112">
        <f>'AEO 52'!X210</f>
        <v>59.435504999999999</v>
      </c>
      <c r="V112">
        <f>'AEO 52'!Y210</f>
        <v>59.311439999999997</v>
      </c>
      <c r="W112">
        <f>'AEO 52'!Z210</f>
        <v>59.310986</v>
      </c>
      <c r="X112">
        <f>'AEO 52'!AA210</f>
        <v>59.308224000000003</v>
      </c>
      <c r="Y112">
        <f>'AEO 52'!AB210</f>
        <v>59.311005000000002</v>
      </c>
      <c r="Z112">
        <f>'AEO 52'!AC210</f>
        <v>59.310538999999999</v>
      </c>
      <c r="AA112">
        <f>'AEO 52'!AD210</f>
        <v>59.310504999999999</v>
      </c>
      <c r="AB112">
        <f>'AEO 52'!AE210</f>
        <v>59.311019999999999</v>
      </c>
      <c r="AC112">
        <f>'AEO 52'!AF210</f>
        <v>59.312297999999998</v>
      </c>
      <c r="AD112">
        <f>'AEO 52'!AG210</f>
        <v>59.314278000000002</v>
      </c>
      <c r="AE112">
        <f>'AEO 52'!AH210</f>
        <v>59.316715000000002</v>
      </c>
      <c r="AF112">
        <f>'AEO 52'!AI210</f>
        <v>59.299458000000001</v>
      </c>
      <c r="AG112">
        <f>'AEO 52'!AJ210</f>
        <v>-5.0000000000000001E-3</v>
      </c>
    </row>
    <row r="113" spans="1:33" x14ac:dyDescent="0.25">
      <c r="A113" t="str">
        <f>'AEO 52'!A211</f>
        <v>Small Pickup</v>
      </c>
      <c r="B113">
        <f>'AEO 52'!E211</f>
        <v>0</v>
      </c>
      <c r="C113">
        <f>'AEO 52'!F211</f>
        <v>0</v>
      </c>
      <c r="D113">
        <f>'AEO 52'!G211</f>
        <v>0</v>
      </c>
      <c r="E113">
        <f>'AEO 52'!H211</f>
        <v>0</v>
      </c>
      <c r="F113">
        <f>'AEO 52'!I211</f>
        <v>0</v>
      </c>
      <c r="G113">
        <f>'AEO 52'!J211</f>
        <v>0</v>
      </c>
      <c r="H113">
        <f>'AEO 52'!K211</f>
        <v>0</v>
      </c>
      <c r="I113">
        <f>'AEO 52'!L211</f>
        <v>0</v>
      </c>
      <c r="J113">
        <f>'AEO 52'!M211</f>
        <v>0</v>
      </c>
      <c r="K113">
        <f>'AEO 52'!N211</f>
        <v>0</v>
      </c>
      <c r="L113">
        <f>'AEO 52'!O211</f>
        <v>0</v>
      </c>
      <c r="M113">
        <f>'AEO 52'!P211</f>
        <v>0</v>
      </c>
      <c r="N113">
        <f>'AEO 52'!Q211</f>
        <v>0</v>
      </c>
      <c r="O113">
        <f>'AEO 52'!R211</f>
        <v>0</v>
      </c>
      <c r="P113">
        <f>'AEO 52'!S211</f>
        <v>0</v>
      </c>
      <c r="Q113">
        <f>'AEO 52'!T211</f>
        <v>0</v>
      </c>
      <c r="R113">
        <f>'AEO 52'!U211</f>
        <v>0</v>
      </c>
      <c r="S113">
        <f>'AEO 52'!V211</f>
        <v>0</v>
      </c>
      <c r="T113">
        <f>'AEO 52'!W211</f>
        <v>0</v>
      </c>
      <c r="U113">
        <f>'AEO 52'!X211</f>
        <v>0</v>
      </c>
      <c r="V113">
        <f>'AEO 52'!Y211</f>
        <v>0</v>
      </c>
      <c r="W113">
        <f>'AEO 52'!Z211</f>
        <v>0</v>
      </c>
      <c r="X113">
        <f>'AEO 52'!AA211</f>
        <v>0</v>
      </c>
      <c r="Y113">
        <f>'AEO 52'!AB211</f>
        <v>0</v>
      </c>
      <c r="Z113">
        <f>'AEO 52'!AC211</f>
        <v>0</v>
      </c>
      <c r="AA113">
        <f>'AEO 52'!AD211</f>
        <v>0</v>
      </c>
      <c r="AB113">
        <f>'AEO 52'!AE211</f>
        <v>0</v>
      </c>
      <c r="AC113">
        <f>'AEO 52'!AF211</f>
        <v>0</v>
      </c>
      <c r="AD113">
        <f>'AEO 52'!AG211</f>
        <v>0</v>
      </c>
      <c r="AE113">
        <f>'AEO 52'!AH211</f>
        <v>0</v>
      </c>
      <c r="AF113">
        <f>'AEO 52'!AI211</f>
        <v>0</v>
      </c>
      <c r="AG113" t="str">
        <f>'AEO 52'!AJ211</f>
        <v>- -</v>
      </c>
    </row>
    <row r="114" spans="1:33" x14ac:dyDescent="0.25">
      <c r="A114" t="str">
        <f>'AEO 52'!A212</f>
        <v>Large Pickup</v>
      </c>
      <c r="B114">
        <f>'AEO 52'!E212</f>
        <v>0</v>
      </c>
      <c r="C114">
        <f>'AEO 52'!F212</f>
        <v>0</v>
      </c>
      <c r="D114">
        <f>'AEO 52'!G212</f>
        <v>72.641632000000001</v>
      </c>
      <c r="E114">
        <f>'AEO 52'!H212</f>
        <v>71.895026999999999</v>
      </c>
      <c r="F114">
        <f>'AEO 52'!I212</f>
        <v>71.206824999999995</v>
      </c>
      <c r="G114">
        <f>'AEO 52'!J212</f>
        <v>70.592438000000001</v>
      </c>
      <c r="H114">
        <f>'AEO 52'!K212</f>
        <v>69.994011</v>
      </c>
      <c r="I114">
        <f>'AEO 52'!L212</f>
        <v>69.413764999999998</v>
      </c>
      <c r="J114">
        <f>'AEO 52'!M212</f>
        <v>68.873313999999993</v>
      </c>
      <c r="K114">
        <f>'AEO 52'!N212</f>
        <v>68.400345000000002</v>
      </c>
      <c r="L114">
        <f>'AEO 52'!O212</f>
        <v>67.982703999999998</v>
      </c>
      <c r="M114">
        <f>'AEO 52'!P212</f>
        <v>67.598808000000005</v>
      </c>
      <c r="N114">
        <f>'AEO 52'!Q212</f>
        <v>67.247398000000004</v>
      </c>
      <c r="O114">
        <f>'AEO 52'!R212</f>
        <v>66.927886999999998</v>
      </c>
      <c r="P114">
        <f>'AEO 52'!S212</f>
        <v>66.576530000000005</v>
      </c>
      <c r="Q114">
        <f>'AEO 52'!T212</f>
        <v>66.245575000000002</v>
      </c>
      <c r="R114">
        <f>'AEO 52'!U212</f>
        <v>65.949791000000005</v>
      </c>
      <c r="S114">
        <f>'AEO 52'!V212</f>
        <v>65.684821999999997</v>
      </c>
      <c r="T114">
        <f>'AEO 52'!W212</f>
        <v>65.457168999999993</v>
      </c>
      <c r="U114">
        <f>'AEO 52'!X212</f>
        <v>65.258223999999998</v>
      </c>
      <c r="V114">
        <f>'AEO 52'!Y212</f>
        <v>65.092140000000001</v>
      </c>
      <c r="W114">
        <f>'AEO 52'!Z212</f>
        <v>65.068450999999996</v>
      </c>
      <c r="X114">
        <f>'AEO 52'!AA212</f>
        <v>65.047798</v>
      </c>
      <c r="Y114">
        <f>'AEO 52'!AB212</f>
        <v>65.025299000000004</v>
      </c>
      <c r="Z114">
        <f>'AEO 52'!AC212</f>
        <v>65.005020000000002</v>
      </c>
      <c r="AA114">
        <f>'AEO 52'!AD212</f>
        <v>64.986251999999993</v>
      </c>
      <c r="AB114">
        <f>'AEO 52'!AE212</f>
        <v>64.967917999999997</v>
      </c>
      <c r="AC114">
        <f>'AEO 52'!AF212</f>
        <v>64.949843999999999</v>
      </c>
      <c r="AD114">
        <f>'AEO 52'!AG212</f>
        <v>64.932715999999999</v>
      </c>
      <c r="AE114">
        <f>'AEO 52'!AH212</f>
        <v>64.916381999999999</v>
      </c>
      <c r="AF114">
        <f>'AEO 52'!AI212</f>
        <v>64.894333000000003</v>
      </c>
      <c r="AG114" t="str">
        <f>'AEO 52'!AJ212</f>
        <v>- -</v>
      </c>
    </row>
    <row r="115" spans="1:33" x14ac:dyDescent="0.25">
      <c r="A115" t="str">
        <f>'AEO 52'!A213</f>
        <v>Small Van</v>
      </c>
      <c r="B115">
        <f>'AEO 52'!E213</f>
        <v>0</v>
      </c>
      <c r="C115">
        <f>'AEO 52'!F213</f>
        <v>0</v>
      </c>
      <c r="D115">
        <f>'AEO 52'!G213</f>
        <v>0</v>
      </c>
      <c r="E115">
        <f>'AEO 52'!H213</f>
        <v>0</v>
      </c>
      <c r="F115">
        <f>'AEO 52'!I213</f>
        <v>0</v>
      </c>
      <c r="G115">
        <f>'AEO 52'!J213</f>
        <v>0</v>
      </c>
      <c r="H115">
        <f>'AEO 52'!K213</f>
        <v>0</v>
      </c>
      <c r="I115">
        <f>'AEO 52'!L213</f>
        <v>0</v>
      </c>
      <c r="J115">
        <f>'AEO 52'!M213</f>
        <v>0</v>
      </c>
      <c r="K115">
        <f>'AEO 52'!N213</f>
        <v>0</v>
      </c>
      <c r="L115">
        <f>'AEO 52'!O213</f>
        <v>59.898417999999999</v>
      </c>
      <c r="M115">
        <f>'AEO 52'!P213</f>
        <v>59.565787999999998</v>
      </c>
      <c r="N115">
        <f>'AEO 52'!Q213</f>
        <v>59.263786000000003</v>
      </c>
      <c r="O115">
        <f>'AEO 52'!R213</f>
        <v>59.002827000000003</v>
      </c>
      <c r="P115">
        <f>'AEO 52'!S213</f>
        <v>58.700527000000001</v>
      </c>
      <c r="Q115">
        <f>'AEO 52'!T213</f>
        <v>58.411453000000002</v>
      </c>
      <c r="R115">
        <f>'AEO 52'!U213</f>
        <v>58.143935999999997</v>
      </c>
      <c r="S115">
        <f>'AEO 52'!V213</f>
        <v>57.906798999999999</v>
      </c>
      <c r="T115">
        <f>'AEO 52'!W213</f>
        <v>57.701777999999997</v>
      </c>
      <c r="U115">
        <f>'AEO 52'!X213</f>
        <v>57.524619999999999</v>
      </c>
      <c r="V115">
        <f>'AEO 52'!Y213</f>
        <v>57.377403000000001</v>
      </c>
      <c r="W115">
        <f>'AEO 52'!Z213</f>
        <v>57.359336999999996</v>
      </c>
      <c r="X115">
        <f>'AEO 52'!AA213</f>
        <v>57.344180999999999</v>
      </c>
      <c r="Y115">
        <f>'AEO 52'!AB213</f>
        <v>57.329211999999998</v>
      </c>
      <c r="Z115">
        <f>'AEO 52'!AC213</f>
        <v>57.315876000000003</v>
      </c>
      <c r="AA115">
        <f>'AEO 52'!AD213</f>
        <v>57.303925</v>
      </c>
      <c r="AB115">
        <f>'AEO 52'!AE213</f>
        <v>57.29269</v>
      </c>
      <c r="AC115">
        <f>'AEO 52'!AF213</f>
        <v>57.280869000000003</v>
      </c>
      <c r="AD115">
        <f>'AEO 52'!AG213</f>
        <v>57.269112</v>
      </c>
      <c r="AE115">
        <f>'AEO 52'!AH213</f>
        <v>57.257420000000003</v>
      </c>
      <c r="AF115">
        <f>'AEO 52'!AI213</f>
        <v>57.239455999999997</v>
      </c>
      <c r="AG115" t="str">
        <f>'AEO 52'!AJ213</f>
        <v>- -</v>
      </c>
    </row>
    <row r="116" spans="1:33" x14ac:dyDescent="0.25">
      <c r="A116" t="str">
        <f>'AEO 52'!A214</f>
        <v>Large Van</v>
      </c>
      <c r="B116">
        <f>'AEO 52'!E214</f>
        <v>0</v>
      </c>
      <c r="C116">
        <f>'AEO 52'!F214</f>
        <v>0</v>
      </c>
      <c r="D116">
        <f>'AEO 52'!G214</f>
        <v>0</v>
      </c>
      <c r="E116">
        <f>'AEO 52'!H214</f>
        <v>0</v>
      </c>
      <c r="F116">
        <f>'AEO 52'!I214</f>
        <v>0</v>
      </c>
      <c r="G116">
        <f>'AEO 52'!J214</f>
        <v>0</v>
      </c>
      <c r="H116">
        <f>'AEO 52'!K214</f>
        <v>0</v>
      </c>
      <c r="I116">
        <f>'AEO 52'!L214</f>
        <v>0</v>
      </c>
      <c r="J116">
        <f>'AEO 52'!M214</f>
        <v>0</v>
      </c>
      <c r="K116">
        <f>'AEO 52'!N214</f>
        <v>0</v>
      </c>
      <c r="L116">
        <f>'AEO 52'!O214</f>
        <v>0</v>
      </c>
      <c r="M116">
        <f>'AEO 52'!P214</f>
        <v>0</v>
      </c>
      <c r="N116">
        <f>'AEO 52'!Q214</f>
        <v>0</v>
      </c>
      <c r="O116">
        <f>'AEO 52'!R214</f>
        <v>0</v>
      </c>
      <c r="P116">
        <f>'AEO 52'!S214</f>
        <v>0</v>
      </c>
      <c r="Q116">
        <f>'AEO 52'!T214</f>
        <v>0</v>
      </c>
      <c r="R116">
        <f>'AEO 52'!U214</f>
        <v>0</v>
      </c>
      <c r="S116">
        <f>'AEO 52'!V214</f>
        <v>0</v>
      </c>
      <c r="T116">
        <f>'AEO 52'!W214</f>
        <v>0</v>
      </c>
      <c r="U116">
        <f>'AEO 52'!X214</f>
        <v>0</v>
      </c>
      <c r="V116">
        <f>'AEO 52'!Y214</f>
        <v>0</v>
      </c>
      <c r="W116">
        <f>'AEO 52'!Z214</f>
        <v>0</v>
      </c>
      <c r="X116">
        <f>'AEO 52'!AA214</f>
        <v>0</v>
      </c>
      <c r="Y116">
        <f>'AEO 52'!AB214</f>
        <v>0</v>
      </c>
      <c r="Z116">
        <f>'AEO 52'!AC214</f>
        <v>0</v>
      </c>
      <c r="AA116">
        <f>'AEO 52'!AD214</f>
        <v>0</v>
      </c>
      <c r="AB116">
        <f>'AEO 52'!AE214</f>
        <v>0</v>
      </c>
      <c r="AC116">
        <f>'AEO 52'!AF214</f>
        <v>0</v>
      </c>
      <c r="AD116">
        <f>'AEO 52'!AG214</f>
        <v>0</v>
      </c>
      <c r="AE116">
        <f>'AEO 52'!AH214</f>
        <v>0</v>
      </c>
      <c r="AF116">
        <f>'AEO 52'!AI214</f>
        <v>0</v>
      </c>
      <c r="AG116" t="str">
        <f>'AEO 52'!AJ214</f>
        <v>- -</v>
      </c>
    </row>
    <row r="117" spans="1:33" x14ac:dyDescent="0.25">
      <c r="A117" t="str">
        <f>'AEO 52'!A215</f>
        <v>Small Utility</v>
      </c>
      <c r="B117">
        <f>'AEO 52'!E215</f>
        <v>68.003822</v>
      </c>
      <c r="C117">
        <f>'AEO 52'!F215</f>
        <v>67.233756999999997</v>
      </c>
      <c r="D117">
        <f>'AEO 52'!G215</f>
        <v>66.416663999999997</v>
      </c>
      <c r="E117">
        <f>'AEO 52'!H215</f>
        <v>65.721885999999998</v>
      </c>
      <c r="F117">
        <f>'AEO 52'!I215</f>
        <v>65.090141000000003</v>
      </c>
      <c r="G117">
        <f>'AEO 52'!J215</f>
        <v>64.709038000000007</v>
      </c>
      <c r="H117">
        <f>'AEO 52'!K215</f>
        <v>64.196678000000006</v>
      </c>
      <c r="I117">
        <f>'AEO 52'!L215</f>
        <v>63.690041000000001</v>
      </c>
      <c r="J117">
        <f>'AEO 52'!M215</f>
        <v>63.219375999999997</v>
      </c>
      <c r="K117">
        <f>'AEO 52'!N215</f>
        <v>62.805885000000004</v>
      </c>
      <c r="L117">
        <f>'AEO 52'!O215</f>
        <v>62.442272000000003</v>
      </c>
      <c r="M117">
        <f>'AEO 52'!P215</f>
        <v>62.110287</v>
      </c>
      <c r="N117">
        <f>'AEO 52'!Q215</f>
        <v>61.807575</v>
      </c>
      <c r="O117">
        <f>'AEO 52'!R215</f>
        <v>61.533915999999998</v>
      </c>
      <c r="P117">
        <f>'AEO 52'!S215</f>
        <v>61.223557</v>
      </c>
      <c r="Q117">
        <f>'AEO 52'!T215</f>
        <v>60.929070000000003</v>
      </c>
      <c r="R117">
        <f>'AEO 52'!U215</f>
        <v>60.665661</v>
      </c>
      <c r="S117">
        <f>'AEO 52'!V215</f>
        <v>60.429039000000003</v>
      </c>
      <c r="T117">
        <f>'AEO 52'!W215</f>
        <v>60.225765000000003</v>
      </c>
      <c r="U117">
        <f>'AEO 52'!X215</f>
        <v>60.050991000000003</v>
      </c>
      <c r="V117">
        <f>'AEO 52'!Y215</f>
        <v>59.904975999999998</v>
      </c>
      <c r="W117">
        <f>'AEO 52'!Z215</f>
        <v>59.884995000000004</v>
      </c>
      <c r="X117">
        <f>'AEO 52'!AA215</f>
        <v>59.866309999999999</v>
      </c>
      <c r="Y117">
        <f>'AEO 52'!AB215</f>
        <v>59.848446000000003</v>
      </c>
      <c r="Z117">
        <f>'AEO 52'!AC215</f>
        <v>59.831696000000001</v>
      </c>
      <c r="AA117">
        <f>'AEO 52'!AD215</f>
        <v>59.815575000000003</v>
      </c>
      <c r="AB117">
        <f>'AEO 52'!AE215</f>
        <v>59.800037000000003</v>
      </c>
      <c r="AC117">
        <f>'AEO 52'!AF215</f>
        <v>59.785373999999997</v>
      </c>
      <c r="AD117">
        <f>'AEO 52'!AG215</f>
        <v>59.771481000000001</v>
      </c>
      <c r="AE117">
        <f>'AEO 52'!AH215</f>
        <v>59.758076000000003</v>
      </c>
      <c r="AF117">
        <f>'AEO 52'!AI215</f>
        <v>59.739086</v>
      </c>
      <c r="AG117">
        <f>'AEO 52'!AJ215</f>
        <v>-4.0000000000000001E-3</v>
      </c>
    </row>
    <row r="118" spans="1:33" x14ac:dyDescent="0.25">
      <c r="A118" t="str">
        <f>'AEO 52'!A216</f>
        <v>Large Utility</v>
      </c>
      <c r="B118">
        <f>'AEO 52'!E216</f>
        <v>103.490143</v>
      </c>
      <c r="C118">
        <f>'AEO 52'!F216</f>
        <v>102.47933999999999</v>
      </c>
      <c r="D118">
        <f>'AEO 52'!G216</f>
        <v>101.4216</v>
      </c>
      <c r="E118">
        <f>'AEO 52'!H216</f>
        <v>100.567566</v>
      </c>
      <c r="F118">
        <f>'AEO 52'!I216</f>
        <v>99.805779000000001</v>
      </c>
      <c r="G118">
        <f>'AEO 52'!J216</f>
        <v>99.080223000000004</v>
      </c>
      <c r="H118">
        <f>'AEO 52'!K216</f>
        <v>98.392769000000001</v>
      </c>
      <c r="I118">
        <f>'AEO 52'!L216</f>
        <v>97.723136999999994</v>
      </c>
      <c r="J118">
        <f>'AEO 52'!M216</f>
        <v>97.096169000000003</v>
      </c>
      <c r="K118">
        <f>'AEO 52'!N216</f>
        <v>96.546982</v>
      </c>
      <c r="L118">
        <f>'AEO 52'!O216</f>
        <v>96.060683999999995</v>
      </c>
      <c r="M118">
        <f>'AEO 52'!P216</f>
        <v>95.613533000000004</v>
      </c>
      <c r="N118">
        <f>'AEO 52'!Q216</f>
        <v>95.206001000000001</v>
      </c>
      <c r="O118">
        <f>'AEO 52'!R216</f>
        <v>94.840630000000004</v>
      </c>
      <c r="P118">
        <f>'AEO 52'!S216</f>
        <v>94.444396999999995</v>
      </c>
      <c r="Q118">
        <f>'AEO 52'!T216</f>
        <v>94.074416999999997</v>
      </c>
      <c r="R118">
        <f>'AEO 52'!U216</f>
        <v>93.745361000000003</v>
      </c>
      <c r="S118">
        <f>'AEO 52'!V216</f>
        <v>93.452468999999994</v>
      </c>
      <c r="T118">
        <f>'AEO 52'!W216</f>
        <v>93.188666999999995</v>
      </c>
      <c r="U118">
        <f>'AEO 52'!X216</f>
        <v>92.963645999999997</v>
      </c>
      <c r="V118">
        <f>'AEO 52'!Y216</f>
        <v>92.775642000000005</v>
      </c>
      <c r="W118">
        <f>'AEO 52'!Z216</f>
        <v>92.747603999999995</v>
      </c>
      <c r="X118">
        <f>'AEO 52'!AA216</f>
        <v>92.722037999999998</v>
      </c>
      <c r="Y118">
        <f>'AEO 52'!AB216</f>
        <v>92.695908000000003</v>
      </c>
      <c r="Z118">
        <f>'AEO 52'!AC216</f>
        <v>92.671745000000001</v>
      </c>
      <c r="AA118">
        <f>'AEO 52'!AD216</f>
        <v>92.648903000000004</v>
      </c>
      <c r="AB118">
        <f>'AEO 52'!AE216</f>
        <v>92.626839000000004</v>
      </c>
      <c r="AC118">
        <f>'AEO 52'!AF216</f>
        <v>92.605559999999997</v>
      </c>
      <c r="AD118">
        <f>'AEO 52'!AG216</f>
        <v>92.585091000000006</v>
      </c>
      <c r="AE118">
        <f>'AEO 52'!AH216</f>
        <v>92.565574999999995</v>
      </c>
      <c r="AF118">
        <f>'AEO 52'!AI216</f>
        <v>92.540321000000006</v>
      </c>
      <c r="AG118">
        <f>'AEO 52'!AJ216</f>
        <v>-4.0000000000000001E-3</v>
      </c>
    </row>
    <row r="119" spans="1:33" x14ac:dyDescent="0.25">
      <c r="A119" t="str">
        <f>'AEO 52'!A217</f>
        <v>Small Crossover Trucks</v>
      </c>
      <c r="B119">
        <f>'AEO 52'!E217</f>
        <v>61.116188000000001</v>
      </c>
      <c r="C119">
        <f>'AEO 52'!F217</f>
        <v>60.362900000000003</v>
      </c>
      <c r="D119">
        <f>'AEO 52'!G217</f>
        <v>59.606017999999999</v>
      </c>
      <c r="E119">
        <f>'AEO 52'!H217</f>
        <v>58.948619999999998</v>
      </c>
      <c r="F119">
        <f>'AEO 52'!I217</f>
        <v>58.346069</v>
      </c>
      <c r="G119">
        <f>'AEO 52'!J217</f>
        <v>57.766002999999998</v>
      </c>
      <c r="H119">
        <f>'AEO 52'!K217</f>
        <v>57.235290999999997</v>
      </c>
      <c r="I119">
        <f>'AEO 52'!L217</f>
        <v>56.724322999999998</v>
      </c>
      <c r="J119">
        <f>'AEO 52'!M217</f>
        <v>56.255920000000003</v>
      </c>
      <c r="K119">
        <f>'AEO 52'!N217</f>
        <v>55.854492</v>
      </c>
      <c r="L119">
        <f>'AEO 52'!O217</f>
        <v>55.509810999999999</v>
      </c>
      <c r="M119">
        <f>'AEO 52'!P217</f>
        <v>55.204436999999999</v>
      </c>
      <c r="N119">
        <f>'AEO 52'!Q217</f>
        <v>54.935547</v>
      </c>
      <c r="O119">
        <f>'AEO 52'!R217</f>
        <v>54.698917000000002</v>
      </c>
      <c r="P119">
        <f>'AEO 52'!S217</f>
        <v>54.425446000000001</v>
      </c>
      <c r="Q119">
        <f>'AEO 52'!T217</f>
        <v>54.167931000000003</v>
      </c>
      <c r="R119">
        <f>'AEO 52'!U217</f>
        <v>53.937900999999997</v>
      </c>
      <c r="S119">
        <f>'AEO 52'!V217</f>
        <v>53.734122999999997</v>
      </c>
      <c r="T119">
        <f>'AEO 52'!W217</f>
        <v>53.556193999999998</v>
      </c>
      <c r="U119">
        <f>'AEO 52'!X217</f>
        <v>53.402866000000003</v>
      </c>
      <c r="V119">
        <f>'AEO 52'!Y217</f>
        <v>53.273677999999997</v>
      </c>
      <c r="W119">
        <f>'AEO 52'!Z217</f>
        <v>53.258316000000001</v>
      </c>
      <c r="X119">
        <f>'AEO 52'!AA217</f>
        <v>53.243839000000001</v>
      </c>
      <c r="Y119">
        <f>'AEO 52'!AB217</f>
        <v>53.230049000000001</v>
      </c>
      <c r="Z119">
        <f>'AEO 52'!AC217</f>
        <v>53.217140000000001</v>
      </c>
      <c r="AA119">
        <f>'AEO 52'!AD217</f>
        <v>53.204678000000001</v>
      </c>
      <c r="AB119">
        <f>'AEO 52'!AE217</f>
        <v>53.192687999999997</v>
      </c>
      <c r="AC119">
        <f>'AEO 52'!AF217</f>
        <v>53.181449999999998</v>
      </c>
      <c r="AD119">
        <f>'AEO 52'!AG217</f>
        <v>53.170952</v>
      </c>
      <c r="AE119">
        <f>'AEO 52'!AH217</f>
        <v>53.160792999999998</v>
      </c>
      <c r="AF119">
        <f>'AEO 52'!AI217</f>
        <v>53.145080999999998</v>
      </c>
      <c r="AG119">
        <f>'AEO 52'!AJ217</f>
        <v>-5.0000000000000001E-3</v>
      </c>
    </row>
    <row r="120" spans="1:33" x14ac:dyDescent="0.25">
      <c r="A120" t="str">
        <f>'AEO 52'!A218</f>
        <v>Large Crossover Trucks</v>
      </c>
      <c r="B120">
        <f>'AEO 52'!E218</f>
        <v>79.580596999999997</v>
      </c>
      <c r="C120">
        <f>'AEO 52'!F218</f>
        <v>78.663689000000005</v>
      </c>
      <c r="D120">
        <f>'AEO 52'!G218</f>
        <v>77.759017999999998</v>
      </c>
      <c r="E120">
        <f>'AEO 52'!H218</f>
        <v>76.869888000000003</v>
      </c>
      <c r="F120">
        <f>'AEO 52'!I218</f>
        <v>76.056137000000007</v>
      </c>
      <c r="G120">
        <f>'AEO 52'!J218</f>
        <v>75.408569</v>
      </c>
      <c r="H120">
        <f>'AEO 52'!K218</f>
        <v>74.786818999999994</v>
      </c>
      <c r="I120">
        <f>'AEO 52'!L218</f>
        <v>74.156326000000007</v>
      </c>
      <c r="J120">
        <f>'AEO 52'!M218</f>
        <v>73.571601999999999</v>
      </c>
      <c r="K120">
        <f>'AEO 52'!N218</f>
        <v>73.068793999999997</v>
      </c>
      <c r="L120">
        <f>'AEO 52'!O218</f>
        <v>72.633751000000004</v>
      </c>
      <c r="M120">
        <f>'AEO 52'!P218</f>
        <v>72.245948999999996</v>
      </c>
      <c r="N120">
        <f>'AEO 52'!Q218</f>
        <v>71.901306000000005</v>
      </c>
      <c r="O120">
        <f>'AEO 52'!R218</f>
        <v>71.592926000000006</v>
      </c>
      <c r="P120">
        <f>'AEO 52'!S218</f>
        <v>71.255829000000006</v>
      </c>
      <c r="Q120">
        <f>'AEO 52'!T218</f>
        <v>70.940903000000006</v>
      </c>
      <c r="R120">
        <f>'AEO 52'!U218</f>
        <v>70.658484999999999</v>
      </c>
      <c r="S120">
        <f>'AEO 52'!V218</f>
        <v>70.407463000000007</v>
      </c>
      <c r="T120">
        <f>'AEO 52'!W218</f>
        <v>70.190697</v>
      </c>
      <c r="U120">
        <f>'AEO 52'!X218</f>
        <v>70.002135999999993</v>
      </c>
      <c r="V120">
        <f>'AEO 52'!Y218</f>
        <v>69.843292000000005</v>
      </c>
      <c r="W120">
        <f>'AEO 52'!Z218</f>
        <v>69.822372000000001</v>
      </c>
      <c r="X120">
        <f>'AEO 52'!AA218</f>
        <v>69.803214999999994</v>
      </c>
      <c r="Y120">
        <f>'AEO 52'!AB218</f>
        <v>69.784126000000001</v>
      </c>
      <c r="Z120">
        <f>'AEO 52'!AC218</f>
        <v>69.766272999999998</v>
      </c>
      <c r="AA120">
        <f>'AEO 52'!AD218</f>
        <v>69.749663999999996</v>
      </c>
      <c r="AB120">
        <f>'AEO 52'!AE218</f>
        <v>69.733620000000002</v>
      </c>
      <c r="AC120">
        <f>'AEO 52'!AF218</f>
        <v>69.717995000000002</v>
      </c>
      <c r="AD120">
        <f>'AEO 52'!AG218</f>
        <v>69.703270000000003</v>
      </c>
      <c r="AE120">
        <f>'AEO 52'!AH218</f>
        <v>69.689316000000005</v>
      </c>
      <c r="AF120">
        <f>'AEO 52'!AI218</f>
        <v>69.669539999999998</v>
      </c>
      <c r="AG120">
        <f>'AEO 52'!AJ218</f>
        <v>-4.0000000000000001E-3</v>
      </c>
    </row>
    <row r="122" spans="1:33" x14ac:dyDescent="0.25">
      <c r="A122" s="20" t="str">
        <f>A6</f>
        <v>Plug-in 10 Gasoline Hybrid</v>
      </c>
    </row>
    <row r="123" spans="1:33" x14ac:dyDescent="0.25">
      <c r="A123" t="str">
        <f>'AEO 52'!A50</f>
        <v>Mini-compact Cars</v>
      </c>
      <c r="B123">
        <f>'AEO 52'!E50</f>
        <v>0</v>
      </c>
      <c r="C123">
        <f>'AEO 52'!F50</f>
        <v>0</v>
      </c>
      <c r="D123">
        <f>'AEO 52'!G50</f>
        <v>0</v>
      </c>
      <c r="E123">
        <f>'AEO 52'!H50</f>
        <v>0</v>
      </c>
      <c r="F123">
        <f>'AEO 52'!I50</f>
        <v>0</v>
      </c>
      <c r="G123">
        <f>'AEO 52'!J50</f>
        <v>0</v>
      </c>
      <c r="H123">
        <f>'AEO 52'!K50</f>
        <v>0</v>
      </c>
      <c r="I123">
        <f>'AEO 52'!L50</f>
        <v>0</v>
      </c>
      <c r="J123">
        <f>'AEO 52'!M50</f>
        <v>0</v>
      </c>
      <c r="K123">
        <f>'AEO 52'!N50</f>
        <v>0</v>
      </c>
      <c r="L123">
        <f>'AEO 52'!O50</f>
        <v>0</v>
      </c>
      <c r="M123">
        <f>'AEO 52'!P50</f>
        <v>0</v>
      </c>
      <c r="N123">
        <f>'AEO 52'!Q50</f>
        <v>0</v>
      </c>
      <c r="O123">
        <f>'AEO 52'!R50</f>
        <v>0</v>
      </c>
      <c r="P123">
        <f>'AEO 52'!S50</f>
        <v>0</v>
      </c>
      <c r="Q123">
        <f>'AEO 52'!T50</f>
        <v>0</v>
      </c>
      <c r="R123">
        <f>'AEO 52'!U50</f>
        <v>0</v>
      </c>
      <c r="S123">
        <f>'AEO 52'!V50</f>
        <v>0</v>
      </c>
      <c r="T123">
        <f>'AEO 52'!W50</f>
        <v>0</v>
      </c>
      <c r="U123">
        <f>'AEO 52'!X50</f>
        <v>0</v>
      </c>
      <c r="V123">
        <f>'AEO 52'!Y50</f>
        <v>0</v>
      </c>
      <c r="W123">
        <f>'AEO 52'!Z50</f>
        <v>0</v>
      </c>
      <c r="X123">
        <f>'AEO 52'!AA50</f>
        <v>0</v>
      </c>
      <c r="Y123">
        <f>'AEO 52'!AB50</f>
        <v>0</v>
      </c>
      <c r="Z123">
        <f>'AEO 52'!AC50</f>
        <v>0</v>
      </c>
      <c r="AA123">
        <f>'AEO 52'!AD50</f>
        <v>0</v>
      </c>
      <c r="AB123">
        <f>'AEO 52'!AE50</f>
        <v>0</v>
      </c>
      <c r="AC123">
        <f>'AEO 52'!AF50</f>
        <v>0</v>
      </c>
      <c r="AD123">
        <f>'AEO 52'!AG50</f>
        <v>0</v>
      </c>
      <c r="AE123">
        <f>'AEO 52'!AH50</f>
        <v>0</v>
      </c>
      <c r="AF123">
        <f>'AEO 52'!AI50</f>
        <v>0</v>
      </c>
      <c r="AG123" t="str">
        <f>'AEO 52'!AJ50</f>
        <v>- -</v>
      </c>
    </row>
    <row r="124" spans="1:33" x14ac:dyDescent="0.25">
      <c r="A124" t="str">
        <f>'AEO 52'!A51</f>
        <v>Subcompact Cars</v>
      </c>
      <c r="B124">
        <f>'AEO 52'!E51</f>
        <v>0</v>
      </c>
      <c r="C124">
        <f>'AEO 52'!F51</f>
        <v>0</v>
      </c>
      <c r="D124">
        <f>'AEO 52'!G51</f>
        <v>0</v>
      </c>
      <c r="E124">
        <f>'AEO 52'!H51</f>
        <v>0</v>
      </c>
      <c r="F124">
        <f>'AEO 52'!I51</f>
        <v>0</v>
      </c>
      <c r="G124">
        <f>'AEO 52'!J51</f>
        <v>49.520648999999999</v>
      </c>
      <c r="H124">
        <f>'AEO 52'!K51</f>
        <v>49.546619</v>
      </c>
      <c r="I124">
        <f>'AEO 52'!L51</f>
        <v>49.421512999999997</v>
      </c>
      <c r="J124">
        <f>'AEO 52'!M51</f>
        <v>49.305602999999998</v>
      </c>
      <c r="K124">
        <f>'AEO 52'!N51</f>
        <v>49.216662999999997</v>
      </c>
      <c r="L124">
        <f>'AEO 52'!O51</f>
        <v>49.144024000000002</v>
      </c>
      <c r="M124">
        <f>'AEO 52'!P51</f>
        <v>49.107193000000002</v>
      </c>
      <c r="N124">
        <f>'AEO 52'!Q51</f>
        <v>49.084499000000001</v>
      </c>
      <c r="O124">
        <f>'AEO 52'!R51</f>
        <v>49.078406999999999</v>
      </c>
      <c r="P124">
        <f>'AEO 52'!S51</f>
        <v>49.060550999999997</v>
      </c>
      <c r="Q124">
        <f>'AEO 52'!T51</f>
        <v>49.056961000000001</v>
      </c>
      <c r="R124">
        <f>'AEO 52'!U51</f>
        <v>49.055069000000003</v>
      </c>
      <c r="S124">
        <f>'AEO 52'!V51</f>
        <v>49.054665</v>
      </c>
      <c r="T124">
        <f>'AEO 52'!W51</f>
        <v>49.057980000000001</v>
      </c>
      <c r="U124">
        <f>'AEO 52'!X51</f>
        <v>49.066864000000002</v>
      </c>
      <c r="V124">
        <f>'AEO 52'!Y51</f>
        <v>49.076228999999998</v>
      </c>
      <c r="W124">
        <f>'AEO 52'!Z51</f>
        <v>49.109383000000001</v>
      </c>
      <c r="X124">
        <f>'AEO 52'!AA51</f>
        <v>49.143828999999997</v>
      </c>
      <c r="Y124">
        <f>'AEO 52'!AB51</f>
        <v>49.175327000000003</v>
      </c>
      <c r="Z124">
        <f>'AEO 52'!AC51</f>
        <v>49.206310000000002</v>
      </c>
      <c r="AA124">
        <f>'AEO 52'!AD51</f>
        <v>49.237602000000003</v>
      </c>
      <c r="AB124">
        <f>'AEO 52'!AE51</f>
        <v>49.270499999999998</v>
      </c>
      <c r="AC124">
        <f>'AEO 52'!AF51</f>
        <v>49.301735000000001</v>
      </c>
      <c r="AD124">
        <f>'AEO 52'!AG51</f>
        <v>49.335498999999999</v>
      </c>
      <c r="AE124">
        <f>'AEO 52'!AH51</f>
        <v>49.366588999999998</v>
      </c>
      <c r="AF124">
        <f>'AEO 52'!AI51</f>
        <v>49.377704999999999</v>
      </c>
      <c r="AG124" t="str">
        <f>'AEO 52'!AJ51</f>
        <v>- -</v>
      </c>
    </row>
    <row r="125" spans="1:33" x14ac:dyDescent="0.25">
      <c r="A125" t="str">
        <f>'AEO 52'!A52</f>
        <v>Compact Cars</v>
      </c>
      <c r="B125">
        <f>'AEO 52'!E52</f>
        <v>38.595390000000002</v>
      </c>
      <c r="C125">
        <f>'AEO 52'!F52</f>
        <v>38.479885000000003</v>
      </c>
      <c r="D125">
        <f>'AEO 52'!G52</f>
        <v>38.341892000000001</v>
      </c>
      <c r="E125">
        <f>'AEO 52'!H52</f>
        <v>38.221435999999997</v>
      </c>
      <c r="F125">
        <f>'AEO 52'!I52</f>
        <v>38.108424999999997</v>
      </c>
      <c r="G125">
        <f>'AEO 52'!J52</f>
        <v>38.108856000000003</v>
      </c>
      <c r="H125">
        <f>'AEO 52'!K52</f>
        <v>38.137756000000003</v>
      </c>
      <c r="I125">
        <f>'AEO 52'!L52</f>
        <v>38.008602000000003</v>
      </c>
      <c r="J125">
        <f>'AEO 52'!M52</f>
        <v>37.895713999999998</v>
      </c>
      <c r="K125">
        <f>'AEO 52'!N52</f>
        <v>37.810501000000002</v>
      </c>
      <c r="L125">
        <f>'AEO 52'!O52</f>
        <v>37.741425</v>
      </c>
      <c r="M125">
        <f>'AEO 52'!P52</f>
        <v>37.71114</v>
      </c>
      <c r="N125">
        <f>'AEO 52'!Q52</f>
        <v>37.694763000000002</v>
      </c>
      <c r="O125">
        <f>'AEO 52'!R52</f>
        <v>37.695217</v>
      </c>
      <c r="P125">
        <f>'AEO 52'!S52</f>
        <v>37.683627999999999</v>
      </c>
      <c r="Q125">
        <f>'AEO 52'!T52</f>
        <v>37.687454000000002</v>
      </c>
      <c r="R125">
        <f>'AEO 52'!U52</f>
        <v>37.692405999999998</v>
      </c>
      <c r="S125">
        <f>'AEO 52'!V52</f>
        <v>37.697581999999997</v>
      </c>
      <c r="T125">
        <f>'AEO 52'!W52</f>
        <v>37.704768999999999</v>
      </c>
      <c r="U125">
        <f>'AEO 52'!X52</f>
        <v>37.718822000000003</v>
      </c>
      <c r="V125">
        <f>'AEO 52'!Y52</f>
        <v>37.732219999999998</v>
      </c>
      <c r="W125">
        <f>'AEO 52'!Z52</f>
        <v>37.768608</v>
      </c>
      <c r="X125">
        <f>'AEO 52'!AA52</f>
        <v>37.806041999999998</v>
      </c>
      <c r="Y125">
        <f>'AEO 52'!AB52</f>
        <v>37.842055999999999</v>
      </c>
      <c r="Z125">
        <f>'AEO 52'!AC52</f>
        <v>37.876503</v>
      </c>
      <c r="AA125">
        <f>'AEO 52'!AD52</f>
        <v>37.910511</v>
      </c>
      <c r="AB125">
        <f>'AEO 52'!AE52</f>
        <v>37.946216999999997</v>
      </c>
      <c r="AC125">
        <f>'AEO 52'!AF52</f>
        <v>37.980400000000003</v>
      </c>
      <c r="AD125">
        <f>'AEO 52'!AG52</f>
        <v>38.017482999999999</v>
      </c>
      <c r="AE125">
        <f>'AEO 52'!AH52</f>
        <v>38.051178</v>
      </c>
      <c r="AF125">
        <f>'AEO 52'!AI52</f>
        <v>38.065337999999997</v>
      </c>
      <c r="AG125">
        <f>'AEO 52'!AJ52</f>
        <v>0</v>
      </c>
    </row>
    <row r="126" spans="1:33" x14ac:dyDescent="0.25">
      <c r="A126" t="str">
        <f>'AEO 52'!A53</f>
        <v>Midsize Cars</v>
      </c>
      <c r="B126">
        <f>'AEO 52'!E53</f>
        <v>37.915317999999999</v>
      </c>
      <c r="C126">
        <f>'AEO 52'!F53</f>
        <v>37.735584000000003</v>
      </c>
      <c r="D126">
        <f>'AEO 52'!G53</f>
        <v>37.559879000000002</v>
      </c>
      <c r="E126">
        <f>'AEO 52'!H53</f>
        <v>37.399425999999998</v>
      </c>
      <c r="F126">
        <f>'AEO 52'!I53</f>
        <v>37.296131000000003</v>
      </c>
      <c r="G126">
        <f>'AEO 52'!J53</f>
        <v>37.198993999999999</v>
      </c>
      <c r="H126">
        <f>'AEO 52'!K53</f>
        <v>37.099933999999998</v>
      </c>
      <c r="I126">
        <f>'AEO 52'!L53</f>
        <v>36.922187999999998</v>
      </c>
      <c r="J126">
        <f>'AEO 52'!M53</f>
        <v>36.771155999999998</v>
      </c>
      <c r="K126">
        <f>'AEO 52'!N53</f>
        <v>36.654366000000003</v>
      </c>
      <c r="L126">
        <f>'AEO 52'!O53</f>
        <v>36.561604000000003</v>
      </c>
      <c r="M126">
        <f>'AEO 52'!P53</f>
        <v>36.512501</v>
      </c>
      <c r="N126">
        <f>'AEO 52'!Q53</f>
        <v>36.482590000000002</v>
      </c>
      <c r="O126">
        <f>'AEO 52'!R53</f>
        <v>36.472217999999998</v>
      </c>
      <c r="P126">
        <f>'AEO 52'!S53</f>
        <v>36.452660000000002</v>
      </c>
      <c r="Q126">
        <f>'AEO 52'!T53</f>
        <v>36.448914000000002</v>
      </c>
      <c r="R126">
        <f>'AEO 52'!U53</f>
        <v>36.448425</v>
      </c>
      <c r="S126">
        <f>'AEO 52'!V53</f>
        <v>36.451141</v>
      </c>
      <c r="T126">
        <f>'AEO 52'!W53</f>
        <v>36.454849000000003</v>
      </c>
      <c r="U126">
        <f>'AEO 52'!X53</f>
        <v>36.465308999999998</v>
      </c>
      <c r="V126">
        <f>'AEO 52'!Y53</f>
        <v>36.474617000000002</v>
      </c>
      <c r="W126">
        <f>'AEO 52'!Z53</f>
        <v>36.510162000000001</v>
      </c>
      <c r="X126">
        <f>'AEO 52'!AA53</f>
        <v>36.545853000000001</v>
      </c>
      <c r="Y126">
        <f>'AEO 52'!AB53</f>
        <v>36.580661999999997</v>
      </c>
      <c r="Z126">
        <f>'AEO 52'!AC53</f>
        <v>36.613700999999999</v>
      </c>
      <c r="AA126">
        <f>'AEO 52'!AD53</f>
        <v>36.645893000000001</v>
      </c>
      <c r="AB126">
        <f>'AEO 52'!AE53</f>
        <v>36.679412999999997</v>
      </c>
      <c r="AC126">
        <f>'AEO 52'!AF53</f>
        <v>36.711838</v>
      </c>
      <c r="AD126">
        <f>'AEO 52'!AG53</f>
        <v>36.746727</v>
      </c>
      <c r="AE126">
        <f>'AEO 52'!AH53</f>
        <v>36.778542000000002</v>
      </c>
      <c r="AF126">
        <f>'AEO 52'!AI53</f>
        <v>36.790790999999999</v>
      </c>
      <c r="AG126">
        <f>'AEO 52'!AJ53</f>
        <v>-1E-3</v>
      </c>
    </row>
    <row r="127" spans="1:33" x14ac:dyDescent="0.25">
      <c r="A127" t="str">
        <f>'AEO 52'!A54</f>
        <v>Large Cars</v>
      </c>
      <c r="B127">
        <f>'AEO 52'!E54</f>
        <v>47.7742</v>
      </c>
      <c r="C127">
        <f>'AEO 52'!F54</f>
        <v>47.568184000000002</v>
      </c>
      <c r="D127">
        <f>'AEO 52'!G54</f>
        <v>47.292717000000003</v>
      </c>
      <c r="E127">
        <f>'AEO 52'!H54</f>
        <v>47.026749000000002</v>
      </c>
      <c r="F127">
        <f>'AEO 52'!I54</f>
        <v>46.834983999999999</v>
      </c>
      <c r="G127">
        <f>'AEO 52'!J54</f>
        <v>46.610210000000002</v>
      </c>
      <c r="H127">
        <f>'AEO 52'!K54</f>
        <v>46.383091</v>
      </c>
      <c r="I127">
        <f>'AEO 52'!L54</f>
        <v>46.112862</v>
      </c>
      <c r="J127">
        <f>'AEO 52'!M54</f>
        <v>45.874935000000001</v>
      </c>
      <c r="K127">
        <f>'AEO 52'!N54</f>
        <v>45.686039000000001</v>
      </c>
      <c r="L127">
        <f>'AEO 52'!O54</f>
        <v>45.537089999999999</v>
      </c>
      <c r="M127">
        <f>'AEO 52'!P54</f>
        <v>45.441710999999998</v>
      </c>
      <c r="N127">
        <f>'AEO 52'!Q54</f>
        <v>45.376475999999997</v>
      </c>
      <c r="O127">
        <f>'AEO 52'!R54</f>
        <v>45.336384000000002</v>
      </c>
      <c r="P127">
        <f>'AEO 52'!S54</f>
        <v>45.294376</v>
      </c>
      <c r="Q127">
        <f>'AEO 52'!T54</f>
        <v>45.271155999999998</v>
      </c>
      <c r="R127">
        <f>'AEO 52'!U54</f>
        <v>45.254691999999999</v>
      </c>
      <c r="S127">
        <f>'AEO 52'!V54</f>
        <v>45.242488999999999</v>
      </c>
      <c r="T127">
        <f>'AEO 52'!W54</f>
        <v>45.233654000000001</v>
      </c>
      <c r="U127">
        <f>'AEO 52'!X54</f>
        <v>45.232112999999998</v>
      </c>
      <c r="V127">
        <f>'AEO 52'!Y54</f>
        <v>45.230389000000002</v>
      </c>
      <c r="W127">
        <f>'AEO 52'!Z54</f>
        <v>45.263485000000003</v>
      </c>
      <c r="X127">
        <f>'AEO 52'!AA54</f>
        <v>45.296836999999996</v>
      </c>
      <c r="Y127">
        <f>'AEO 52'!AB54</f>
        <v>45.329498000000001</v>
      </c>
      <c r="Z127">
        <f>'AEO 52'!AC54</f>
        <v>45.360657000000003</v>
      </c>
      <c r="AA127">
        <f>'AEO 52'!AD54</f>
        <v>45.391125000000002</v>
      </c>
      <c r="AB127">
        <f>'AEO 52'!AE54</f>
        <v>45.422770999999997</v>
      </c>
      <c r="AC127">
        <f>'AEO 52'!AF54</f>
        <v>45.453403000000002</v>
      </c>
      <c r="AD127">
        <f>'AEO 52'!AG54</f>
        <v>45.486443000000001</v>
      </c>
      <c r="AE127">
        <f>'AEO 52'!AH54</f>
        <v>45.516705000000002</v>
      </c>
      <c r="AF127">
        <f>'AEO 52'!AI54</f>
        <v>45.527293999999998</v>
      </c>
      <c r="AG127">
        <f>'AEO 52'!AJ54</f>
        <v>-2E-3</v>
      </c>
    </row>
    <row r="128" spans="1:33" x14ac:dyDescent="0.25">
      <c r="A128" t="str">
        <f>'AEO 52'!A55</f>
        <v>Two Seater Cars</v>
      </c>
      <c r="B128">
        <f>'AEO 52'!E55</f>
        <v>115.682091</v>
      </c>
      <c r="C128">
        <f>'AEO 52'!F55</f>
        <v>115.57725499999999</v>
      </c>
      <c r="D128">
        <f>'AEO 52'!G55</f>
        <v>115.338943</v>
      </c>
      <c r="E128">
        <f>'AEO 52'!H55</f>
        <v>115.067238</v>
      </c>
      <c r="F128">
        <f>'AEO 52'!I55</f>
        <v>114.85395800000001</v>
      </c>
      <c r="G128">
        <f>'AEO 52'!J55</f>
        <v>114.74614699999999</v>
      </c>
      <c r="H128">
        <f>'AEO 52'!K55</f>
        <v>114.66364299999999</v>
      </c>
      <c r="I128">
        <f>'AEO 52'!L55</f>
        <v>114.44010900000001</v>
      </c>
      <c r="J128">
        <f>'AEO 52'!M55</f>
        <v>114.21676600000001</v>
      </c>
      <c r="K128">
        <f>'AEO 52'!N55</f>
        <v>114.037392</v>
      </c>
      <c r="L128">
        <f>'AEO 52'!O55</f>
        <v>113.895126</v>
      </c>
      <c r="M128">
        <f>'AEO 52'!P55</f>
        <v>113.808632</v>
      </c>
      <c r="N128">
        <f>'AEO 52'!Q55</f>
        <v>113.748383</v>
      </c>
      <c r="O128">
        <f>'AEO 52'!R55</f>
        <v>113.71367600000001</v>
      </c>
      <c r="P128">
        <f>'AEO 52'!S55</f>
        <v>113.672951</v>
      </c>
      <c r="Q128">
        <f>'AEO 52'!T55</f>
        <v>113.650429</v>
      </c>
      <c r="R128">
        <f>'AEO 52'!U55</f>
        <v>113.632957</v>
      </c>
      <c r="S128">
        <f>'AEO 52'!V55</f>
        <v>113.619972</v>
      </c>
      <c r="T128">
        <f>'AEO 52'!W55</f>
        <v>113.612854</v>
      </c>
      <c r="U128">
        <f>'AEO 52'!X55</f>
        <v>113.61164100000001</v>
      </c>
      <c r="V128">
        <f>'AEO 52'!Y55</f>
        <v>113.60987900000001</v>
      </c>
      <c r="W128">
        <f>'AEO 52'!Z55</f>
        <v>113.643585</v>
      </c>
      <c r="X128">
        <f>'AEO 52'!AA55</f>
        <v>113.67892500000001</v>
      </c>
      <c r="Y128">
        <f>'AEO 52'!AB55</f>
        <v>113.711708</v>
      </c>
      <c r="Z128">
        <f>'AEO 52'!AC55</f>
        <v>113.74316399999999</v>
      </c>
      <c r="AA128">
        <f>'AEO 52'!AD55</f>
        <v>113.774925</v>
      </c>
      <c r="AB128">
        <f>'AEO 52'!AE55</f>
        <v>113.808258</v>
      </c>
      <c r="AC128">
        <f>'AEO 52'!AF55</f>
        <v>113.839592</v>
      </c>
      <c r="AD128">
        <f>'AEO 52'!AG55</f>
        <v>113.873062</v>
      </c>
      <c r="AE128">
        <f>'AEO 52'!AH55</f>
        <v>113.903992</v>
      </c>
      <c r="AF128">
        <f>'AEO 52'!AI55</f>
        <v>113.914055</v>
      </c>
      <c r="AG128">
        <f>'AEO 52'!AJ55</f>
        <v>-1E-3</v>
      </c>
    </row>
    <row r="129" spans="1:33" x14ac:dyDescent="0.25">
      <c r="A129" t="str">
        <f>'AEO 52'!A56</f>
        <v>Small Crossover Cars</v>
      </c>
      <c r="B129">
        <f>'AEO 52'!E56</f>
        <v>33.860396999999999</v>
      </c>
      <c r="C129">
        <f>'AEO 52'!F56</f>
        <v>33.807594000000002</v>
      </c>
      <c r="D129">
        <f>'AEO 52'!G56</f>
        <v>33.710453000000001</v>
      </c>
      <c r="E129">
        <f>'AEO 52'!H56</f>
        <v>33.653678999999997</v>
      </c>
      <c r="F129">
        <f>'AEO 52'!I56</f>
        <v>33.603287000000002</v>
      </c>
      <c r="G129">
        <f>'AEO 52'!J56</f>
        <v>33.635986000000003</v>
      </c>
      <c r="H129">
        <f>'AEO 52'!K56</f>
        <v>33.684722999999998</v>
      </c>
      <c r="I129">
        <f>'AEO 52'!L56</f>
        <v>33.595779</v>
      </c>
      <c r="J129">
        <f>'AEO 52'!M56</f>
        <v>33.518864000000001</v>
      </c>
      <c r="K129">
        <f>'AEO 52'!N56</f>
        <v>33.460808</v>
      </c>
      <c r="L129">
        <f>'AEO 52'!O56</f>
        <v>33.415764000000003</v>
      </c>
      <c r="M129">
        <f>'AEO 52'!P56</f>
        <v>33.395645000000002</v>
      </c>
      <c r="N129">
        <f>'AEO 52'!Q56</f>
        <v>33.386040000000001</v>
      </c>
      <c r="O129">
        <f>'AEO 52'!R56</f>
        <v>33.388832000000001</v>
      </c>
      <c r="P129">
        <f>'AEO 52'!S56</f>
        <v>33.378039999999999</v>
      </c>
      <c r="Q129">
        <f>'AEO 52'!T56</f>
        <v>33.375903999999998</v>
      </c>
      <c r="R129">
        <f>'AEO 52'!U56</f>
        <v>33.376167000000002</v>
      </c>
      <c r="S129">
        <f>'AEO 52'!V56</f>
        <v>33.378245999999997</v>
      </c>
      <c r="T129">
        <f>'AEO 52'!W56</f>
        <v>33.381962000000001</v>
      </c>
      <c r="U129">
        <f>'AEO 52'!X56</f>
        <v>33.390929999999997</v>
      </c>
      <c r="V129">
        <f>'AEO 52'!Y56</f>
        <v>33.400509</v>
      </c>
      <c r="W129">
        <f>'AEO 52'!Z56</f>
        <v>33.429358999999998</v>
      </c>
      <c r="X129">
        <f>'AEO 52'!AA56</f>
        <v>33.458556999999999</v>
      </c>
      <c r="Y129">
        <f>'AEO 52'!AB56</f>
        <v>33.487228000000002</v>
      </c>
      <c r="Z129">
        <f>'AEO 52'!AC56</f>
        <v>33.514899999999997</v>
      </c>
      <c r="AA129">
        <f>'AEO 52'!AD56</f>
        <v>33.542178999999997</v>
      </c>
      <c r="AB129">
        <f>'AEO 52'!AE56</f>
        <v>33.570450000000001</v>
      </c>
      <c r="AC129">
        <f>'AEO 52'!AF56</f>
        <v>33.597965000000002</v>
      </c>
      <c r="AD129">
        <f>'AEO 52'!AG56</f>
        <v>33.627220000000001</v>
      </c>
      <c r="AE129">
        <f>'AEO 52'!AH56</f>
        <v>33.654407999999997</v>
      </c>
      <c r="AF129">
        <f>'AEO 52'!AI56</f>
        <v>33.661915</v>
      </c>
      <c r="AG129">
        <f>'AEO 52'!AJ56</f>
        <v>0</v>
      </c>
    </row>
    <row r="130" spans="1:33" x14ac:dyDescent="0.25">
      <c r="A130" t="str">
        <f>'AEO 52'!A57</f>
        <v>Large Crossover Cars</v>
      </c>
      <c r="B130">
        <f>'AEO 52'!E57</f>
        <v>43.334721000000002</v>
      </c>
      <c r="C130">
        <f>'AEO 52'!F57</f>
        <v>43.304313999999998</v>
      </c>
      <c r="D130">
        <f>'AEO 52'!G57</f>
        <v>43.185893999999998</v>
      </c>
      <c r="E130">
        <f>'AEO 52'!H57</f>
        <v>43.104092000000001</v>
      </c>
      <c r="F130">
        <f>'AEO 52'!I57</f>
        <v>43.024506000000002</v>
      </c>
      <c r="G130">
        <f>'AEO 52'!J57</f>
        <v>42.955860000000001</v>
      </c>
      <c r="H130">
        <f>'AEO 52'!K57</f>
        <v>42.894840000000002</v>
      </c>
      <c r="I130">
        <f>'AEO 52'!L57</f>
        <v>42.772109999999998</v>
      </c>
      <c r="J130">
        <f>'AEO 52'!M57</f>
        <v>42.665894000000002</v>
      </c>
      <c r="K130">
        <f>'AEO 52'!N57</f>
        <v>42.582832000000003</v>
      </c>
      <c r="L130">
        <f>'AEO 52'!O57</f>
        <v>42.519215000000003</v>
      </c>
      <c r="M130">
        <f>'AEO 52'!P57</f>
        <v>42.480156000000001</v>
      </c>
      <c r="N130">
        <f>'AEO 52'!Q57</f>
        <v>42.455005999999997</v>
      </c>
      <c r="O130">
        <f>'AEO 52'!R57</f>
        <v>42.443863</v>
      </c>
      <c r="P130">
        <f>'AEO 52'!S57</f>
        <v>42.421866999999999</v>
      </c>
      <c r="Q130">
        <f>'AEO 52'!T57</f>
        <v>42.407573999999997</v>
      </c>
      <c r="R130">
        <f>'AEO 52'!U57</f>
        <v>42.399025000000002</v>
      </c>
      <c r="S130">
        <f>'AEO 52'!V57</f>
        <v>42.394145999999999</v>
      </c>
      <c r="T130">
        <f>'AEO 52'!W57</f>
        <v>42.390540999999999</v>
      </c>
      <c r="U130">
        <f>'AEO 52'!X57</f>
        <v>42.392280999999997</v>
      </c>
      <c r="V130">
        <f>'AEO 52'!Y57</f>
        <v>42.395527000000001</v>
      </c>
      <c r="W130">
        <f>'AEO 52'!Z57</f>
        <v>42.421211</v>
      </c>
      <c r="X130">
        <f>'AEO 52'!AA57</f>
        <v>42.446376999999998</v>
      </c>
      <c r="Y130">
        <f>'AEO 52'!AB57</f>
        <v>42.472037999999998</v>
      </c>
      <c r="Z130">
        <f>'AEO 52'!AC57</f>
        <v>42.496417999999998</v>
      </c>
      <c r="AA130">
        <f>'AEO 52'!AD57</f>
        <v>42.520256000000003</v>
      </c>
      <c r="AB130">
        <f>'AEO 52'!AE57</f>
        <v>42.544727000000002</v>
      </c>
      <c r="AC130">
        <f>'AEO 52'!AF57</f>
        <v>42.568893000000003</v>
      </c>
      <c r="AD130">
        <f>'AEO 52'!AG57</f>
        <v>42.594242000000001</v>
      </c>
      <c r="AE130">
        <f>'AEO 52'!AH57</f>
        <v>42.618214000000002</v>
      </c>
      <c r="AF130">
        <f>'AEO 52'!AI57</f>
        <v>42.622326000000001</v>
      </c>
      <c r="AG130">
        <f>'AEO 52'!AJ57</f>
        <v>-1E-3</v>
      </c>
    </row>
    <row r="131" spans="1:33" x14ac:dyDescent="0.25">
      <c r="A131" t="str">
        <f>'AEO 52'!A58</f>
        <v>Small Pickup</v>
      </c>
      <c r="B131">
        <f>'AEO 52'!E58</f>
        <v>0</v>
      </c>
      <c r="C131">
        <f>'AEO 52'!F58</f>
        <v>0</v>
      </c>
      <c r="D131">
        <f>'AEO 52'!G58</f>
        <v>0</v>
      </c>
      <c r="E131">
        <f>'AEO 52'!H58</f>
        <v>0</v>
      </c>
      <c r="F131">
        <f>'AEO 52'!I58</f>
        <v>0</v>
      </c>
      <c r="G131">
        <f>'AEO 52'!J58</f>
        <v>0</v>
      </c>
      <c r="H131">
        <f>'AEO 52'!K58</f>
        <v>0</v>
      </c>
      <c r="I131">
        <f>'AEO 52'!L58</f>
        <v>0</v>
      </c>
      <c r="J131">
        <f>'AEO 52'!M58</f>
        <v>0</v>
      </c>
      <c r="K131">
        <f>'AEO 52'!N58</f>
        <v>0</v>
      </c>
      <c r="L131">
        <f>'AEO 52'!O58</f>
        <v>0</v>
      </c>
      <c r="M131">
        <f>'AEO 52'!P58</f>
        <v>0</v>
      </c>
      <c r="N131">
        <f>'AEO 52'!Q58</f>
        <v>0</v>
      </c>
      <c r="O131">
        <f>'AEO 52'!R58</f>
        <v>0</v>
      </c>
      <c r="P131">
        <f>'AEO 52'!S58</f>
        <v>0</v>
      </c>
      <c r="Q131">
        <f>'AEO 52'!T58</f>
        <v>0</v>
      </c>
      <c r="R131">
        <f>'AEO 52'!U58</f>
        <v>0</v>
      </c>
      <c r="S131">
        <f>'AEO 52'!V58</f>
        <v>0</v>
      </c>
      <c r="T131">
        <f>'AEO 52'!W58</f>
        <v>0</v>
      </c>
      <c r="U131">
        <f>'AEO 52'!X58</f>
        <v>0</v>
      </c>
      <c r="V131">
        <f>'AEO 52'!Y58</f>
        <v>0</v>
      </c>
      <c r="W131">
        <f>'AEO 52'!Z58</f>
        <v>0</v>
      </c>
      <c r="X131">
        <f>'AEO 52'!AA58</f>
        <v>0</v>
      </c>
      <c r="Y131">
        <f>'AEO 52'!AB58</f>
        <v>0</v>
      </c>
      <c r="Z131">
        <f>'AEO 52'!AC58</f>
        <v>0</v>
      </c>
      <c r="AA131">
        <f>'AEO 52'!AD58</f>
        <v>0</v>
      </c>
      <c r="AB131">
        <f>'AEO 52'!AE58</f>
        <v>0</v>
      </c>
      <c r="AC131">
        <f>'AEO 52'!AF58</f>
        <v>0</v>
      </c>
      <c r="AD131">
        <f>'AEO 52'!AG58</f>
        <v>0</v>
      </c>
      <c r="AE131">
        <f>'AEO 52'!AH58</f>
        <v>0</v>
      </c>
      <c r="AF131">
        <f>'AEO 52'!AI58</f>
        <v>0</v>
      </c>
      <c r="AG131" t="str">
        <f>'AEO 52'!AJ58</f>
        <v>- -</v>
      </c>
    </row>
    <row r="132" spans="1:33" x14ac:dyDescent="0.25">
      <c r="A132" t="str">
        <f>'AEO 52'!A59</f>
        <v>Large Pickup</v>
      </c>
      <c r="B132">
        <f>'AEO 52'!E59</f>
        <v>0</v>
      </c>
      <c r="C132">
        <f>'AEO 52'!F59</f>
        <v>0</v>
      </c>
      <c r="D132">
        <f>'AEO 52'!G59</f>
        <v>0</v>
      </c>
      <c r="E132">
        <f>'AEO 52'!H59</f>
        <v>0</v>
      </c>
      <c r="F132">
        <f>'AEO 52'!I59</f>
        <v>0</v>
      </c>
      <c r="G132">
        <f>'AEO 52'!J59</f>
        <v>0</v>
      </c>
      <c r="H132">
        <f>'AEO 52'!K59</f>
        <v>0</v>
      </c>
      <c r="I132">
        <f>'AEO 52'!L59</f>
        <v>0</v>
      </c>
      <c r="J132">
        <f>'AEO 52'!M59</f>
        <v>0</v>
      </c>
      <c r="K132">
        <f>'AEO 52'!N59</f>
        <v>0</v>
      </c>
      <c r="L132">
        <f>'AEO 52'!O59</f>
        <v>0</v>
      </c>
      <c r="M132">
        <f>'AEO 52'!P59</f>
        <v>0</v>
      </c>
      <c r="N132">
        <f>'AEO 52'!Q59</f>
        <v>0</v>
      </c>
      <c r="O132">
        <f>'AEO 52'!R59</f>
        <v>0</v>
      </c>
      <c r="P132">
        <f>'AEO 52'!S59</f>
        <v>0</v>
      </c>
      <c r="Q132">
        <f>'AEO 52'!T59</f>
        <v>0</v>
      </c>
      <c r="R132">
        <f>'AEO 52'!U59</f>
        <v>0</v>
      </c>
      <c r="S132">
        <f>'AEO 52'!V59</f>
        <v>0</v>
      </c>
      <c r="T132">
        <f>'AEO 52'!W59</f>
        <v>0</v>
      </c>
      <c r="U132">
        <f>'AEO 52'!X59</f>
        <v>0</v>
      </c>
      <c r="V132">
        <f>'AEO 52'!Y59</f>
        <v>0</v>
      </c>
      <c r="W132">
        <f>'AEO 52'!Z59</f>
        <v>0</v>
      </c>
      <c r="X132">
        <f>'AEO 52'!AA59</f>
        <v>0</v>
      </c>
      <c r="Y132">
        <f>'AEO 52'!AB59</f>
        <v>0</v>
      </c>
      <c r="Z132">
        <f>'AEO 52'!AC59</f>
        <v>0</v>
      </c>
      <c r="AA132">
        <f>'AEO 52'!AD59</f>
        <v>0</v>
      </c>
      <c r="AB132">
        <f>'AEO 52'!AE59</f>
        <v>0</v>
      </c>
      <c r="AC132">
        <f>'AEO 52'!AF59</f>
        <v>0</v>
      </c>
      <c r="AD132">
        <f>'AEO 52'!AG59</f>
        <v>0</v>
      </c>
      <c r="AE132">
        <f>'AEO 52'!AH59</f>
        <v>0</v>
      </c>
      <c r="AF132">
        <f>'AEO 52'!AI59</f>
        <v>0</v>
      </c>
      <c r="AG132" t="str">
        <f>'AEO 52'!AJ59</f>
        <v>- -</v>
      </c>
    </row>
    <row r="133" spans="1:33" x14ac:dyDescent="0.25">
      <c r="A133" t="str">
        <f>'AEO 52'!A60</f>
        <v>Small Van</v>
      </c>
      <c r="B133">
        <f>'AEO 52'!E60</f>
        <v>42.860320999999999</v>
      </c>
      <c r="C133">
        <f>'AEO 52'!F60</f>
        <v>42.900207999999999</v>
      </c>
      <c r="D133">
        <f>'AEO 52'!G60</f>
        <v>42.752440999999997</v>
      </c>
      <c r="E133">
        <f>'AEO 52'!H60</f>
        <v>42.595615000000002</v>
      </c>
      <c r="F133">
        <f>'AEO 52'!I60</f>
        <v>42.439208999999998</v>
      </c>
      <c r="G133">
        <f>'AEO 52'!J60</f>
        <v>42.592556000000002</v>
      </c>
      <c r="H133">
        <f>'AEO 52'!K60</f>
        <v>42.411513999999997</v>
      </c>
      <c r="I133">
        <f>'AEO 52'!L60</f>
        <v>42.242519000000001</v>
      </c>
      <c r="J133">
        <f>'AEO 52'!M60</f>
        <v>42.103535000000001</v>
      </c>
      <c r="K133">
        <f>'AEO 52'!N60</f>
        <v>42.000629000000004</v>
      </c>
      <c r="L133">
        <f>'AEO 52'!O60</f>
        <v>41.932045000000002</v>
      </c>
      <c r="M133">
        <f>'AEO 52'!P60</f>
        <v>41.893889999999999</v>
      </c>
      <c r="N133">
        <f>'AEO 52'!Q60</f>
        <v>41.879353000000002</v>
      </c>
      <c r="O133">
        <f>'AEO 52'!R60</f>
        <v>41.88599</v>
      </c>
      <c r="P133">
        <f>'AEO 52'!S60</f>
        <v>41.842013999999999</v>
      </c>
      <c r="Q133">
        <f>'AEO 52'!T60</f>
        <v>41.796382999999999</v>
      </c>
      <c r="R133">
        <f>'AEO 52'!U60</f>
        <v>41.758311999999997</v>
      </c>
      <c r="S133">
        <f>'AEO 52'!V60</f>
        <v>41.726196000000002</v>
      </c>
      <c r="T133">
        <f>'AEO 52'!W60</f>
        <v>41.696872999999997</v>
      </c>
      <c r="U133">
        <f>'AEO 52'!X60</f>
        <v>41.672198999999999</v>
      </c>
      <c r="V133">
        <f>'AEO 52'!Y60</f>
        <v>41.649658000000002</v>
      </c>
      <c r="W133">
        <f>'AEO 52'!Z60</f>
        <v>41.656322000000003</v>
      </c>
      <c r="X133">
        <f>'AEO 52'!AA60</f>
        <v>41.662295999999998</v>
      </c>
      <c r="Y133">
        <f>'AEO 52'!AB60</f>
        <v>41.668633</v>
      </c>
      <c r="Z133">
        <f>'AEO 52'!AC60</f>
        <v>41.674419</v>
      </c>
      <c r="AA133">
        <f>'AEO 52'!AD60</f>
        <v>41.679572999999998</v>
      </c>
      <c r="AB133">
        <f>'AEO 52'!AE60</f>
        <v>41.684821999999997</v>
      </c>
      <c r="AC133">
        <f>'AEO 52'!AF60</f>
        <v>41.690295999999996</v>
      </c>
      <c r="AD133">
        <f>'AEO 52'!AG60</f>
        <v>41.696026000000003</v>
      </c>
      <c r="AE133">
        <f>'AEO 52'!AH60</f>
        <v>41.701321</v>
      </c>
      <c r="AF133">
        <f>'AEO 52'!AI60</f>
        <v>41.700583999999999</v>
      </c>
      <c r="AG133">
        <f>'AEO 52'!AJ60</f>
        <v>-1E-3</v>
      </c>
    </row>
    <row r="134" spans="1:33" x14ac:dyDescent="0.25">
      <c r="A134" t="str">
        <f>'AEO 52'!A61</f>
        <v>Large Van</v>
      </c>
      <c r="B134">
        <f>'AEO 52'!E61</f>
        <v>0</v>
      </c>
      <c r="C134">
        <f>'AEO 52'!F61</f>
        <v>0</v>
      </c>
      <c r="D134">
        <f>'AEO 52'!G61</f>
        <v>0</v>
      </c>
      <c r="E134">
        <f>'AEO 52'!H61</f>
        <v>0</v>
      </c>
      <c r="F134">
        <f>'AEO 52'!I61</f>
        <v>0</v>
      </c>
      <c r="G134">
        <f>'AEO 52'!J61</f>
        <v>0</v>
      </c>
      <c r="H134">
        <f>'AEO 52'!K61</f>
        <v>0</v>
      </c>
      <c r="I134">
        <f>'AEO 52'!L61</f>
        <v>0</v>
      </c>
      <c r="J134">
        <f>'AEO 52'!M61</f>
        <v>0</v>
      </c>
      <c r="K134">
        <f>'AEO 52'!N61</f>
        <v>0</v>
      </c>
      <c r="L134">
        <f>'AEO 52'!O61</f>
        <v>0</v>
      </c>
      <c r="M134">
        <f>'AEO 52'!P61</f>
        <v>0</v>
      </c>
      <c r="N134">
        <f>'AEO 52'!Q61</f>
        <v>0</v>
      </c>
      <c r="O134">
        <f>'AEO 52'!R61</f>
        <v>0</v>
      </c>
      <c r="P134">
        <f>'AEO 52'!S61</f>
        <v>0</v>
      </c>
      <c r="Q134">
        <f>'AEO 52'!T61</f>
        <v>0</v>
      </c>
      <c r="R134">
        <f>'AEO 52'!U61</f>
        <v>0</v>
      </c>
      <c r="S134">
        <f>'AEO 52'!V61</f>
        <v>0</v>
      </c>
      <c r="T134">
        <f>'AEO 52'!W61</f>
        <v>0</v>
      </c>
      <c r="U134">
        <f>'AEO 52'!X61</f>
        <v>0</v>
      </c>
      <c r="V134">
        <f>'AEO 52'!Y61</f>
        <v>0</v>
      </c>
      <c r="W134">
        <f>'AEO 52'!Z61</f>
        <v>0</v>
      </c>
      <c r="X134">
        <f>'AEO 52'!AA61</f>
        <v>0</v>
      </c>
      <c r="Y134">
        <f>'AEO 52'!AB61</f>
        <v>0</v>
      </c>
      <c r="Z134">
        <f>'AEO 52'!AC61</f>
        <v>0</v>
      </c>
      <c r="AA134">
        <f>'AEO 52'!AD61</f>
        <v>0</v>
      </c>
      <c r="AB134">
        <f>'AEO 52'!AE61</f>
        <v>0</v>
      </c>
      <c r="AC134">
        <f>'AEO 52'!AF61</f>
        <v>0</v>
      </c>
      <c r="AD134">
        <f>'AEO 52'!AG61</f>
        <v>0</v>
      </c>
      <c r="AE134">
        <f>'AEO 52'!AH61</f>
        <v>0</v>
      </c>
      <c r="AF134">
        <f>'AEO 52'!AI61</f>
        <v>0</v>
      </c>
      <c r="AG134" t="str">
        <f>'AEO 52'!AJ61</f>
        <v>- -</v>
      </c>
    </row>
    <row r="135" spans="1:33" x14ac:dyDescent="0.25">
      <c r="A135" t="str">
        <f>'AEO 52'!A62</f>
        <v>Small Utility</v>
      </c>
      <c r="B135">
        <f>'AEO 52'!E62</f>
        <v>45.947495000000004</v>
      </c>
      <c r="C135">
        <f>'AEO 52'!F62</f>
        <v>45.944923000000003</v>
      </c>
      <c r="D135">
        <f>'AEO 52'!G62</f>
        <v>45.786751000000002</v>
      </c>
      <c r="E135">
        <f>'AEO 52'!H62</f>
        <v>45.629902000000001</v>
      </c>
      <c r="F135">
        <f>'AEO 52'!I62</f>
        <v>45.465339999999998</v>
      </c>
      <c r="G135">
        <f>'AEO 52'!J62</f>
        <v>45.681846999999998</v>
      </c>
      <c r="H135">
        <f>'AEO 52'!K62</f>
        <v>45.519981000000001</v>
      </c>
      <c r="I135">
        <f>'AEO 52'!L62</f>
        <v>45.355595000000001</v>
      </c>
      <c r="J135">
        <f>'AEO 52'!M62</f>
        <v>45.223927000000003</v>
      </c>
      <c r="K135">
        <f>'AEO 52'!N62</f>
        <v>45.124690999999999</v>
      </c>
      <c r="L135">
        <f>'AEO 52'!O62</f>
        <v>45.058819</v>
      </c>
      <c r="M135">
        <f>'AEO 52'!P62</f>
        <v>45.025607999999998</v>
      </c>
      <c r="N135">
        <f>'AEO 52'!Q62</f>
        <v>45.016758000000003</v>
      </c>
      <c r="O135">
        <f>'AEO 52'!R62</f>
        <v>45.027683000000003</v>
      </c>
      <c r="P135">
        <f>'AEO 52'!S62</f>
        <v>44.986705999999998</v>
      </c>
      <c r="Q135">
        <f>'AEO 52'!T62</f>
        <v>44.944541999999998</v>
      </c>
      <c r="R135">
        <f>'AEO 52'!U62</f>
        <v>44.909118999999997</v>
      </c>
      <c r="S135">
        <f>'AEO 52'!V62</f>
        <v>44.877972</v>
      </c>
      <c r="T135">
        <f>'AEO 52'!W62</f>
        <v>44.849812</v>
      </c>
      <c r="U135">
        <f>'AEO 52'!X62</f>
        <v>44.826537999999999</v>
      </c>
      <c r="V135">
        <f>'AEO 52'!Y62</f>
        <v>44.805107</v>
      </c>
      <c r="W135">
        <f>'AEO 52'!Z62</f>
        <v>44.812705999999999</v>
      </c>
      <c r="X135">
        <f>'AEO 52'!AA62</f>
        <v>44.819777999999999</v>
      </c>
      <c r="Y135">
        <f>'AEO 52'!AB62</f>
        <v>44.826571999999999</v>
      </c>
      <c r="Z135">
        <f>'AEO 52'!AC62</f>
        <v>44.832965999999999</v>
      </c>
      <c r="AA135">
        <f>'AEO 52'!AD62</f>
        <v>44.838982000000001</v>
      </c>
      <c r="AB135">
        <f>'AEO 52'!AE62</f>
        <v>44.845249000000003</v>
      </c>
      <c r="AC135">
        <f>'AEO 52'!AF62</f>
        <v>44.851436999999997</v>
      </c>
      <c r="AD135">
        <f>'AEO 52'!AG62</f>
        <v>44.858051000000003</v>
      </c>
      <c r="AE135">
        <f>'AEO 52'!AH62</f>
        <v>44.864162</v>
      </c>
      <c r="AF135">
        <f>'AEO 52'!AI62</f>
        <v>44.864151</v>
      </c>
      <c r="AG135">
        <f>'AEO 52'!AJ62</f>
        <v>-1E-3</v>
      </c>
    </row>
    <row r="136" spans="1:33" x14ac:dyDescent="0.25">
      <c r="A136" t="str">
        <f>'AEO 52'!A63</f>
        <v>Large Utility</v>
      </c>
      <c r="B136">
        <f>'AEO 52'!E63</f>
        <v>0</v>
      </c>
      <c r="C136">
        <f>'AEO 52'!F63</f>
        <v>0</v>
      </c>
      <c r="D136">
        <f>'AEO 52'!G63</f>
        <v>0</v>
      </c>
      <c r="E136">
        <f>'AEO 52'!H63</f>
        <v>0</v>
      </c>
      <c r="F136">
        <f>'AEO 52'!I63</f>
        <v>0</v>
      </c>
      <c r="G136">
        <f>'AEO 52'!J63</f>
        <v>0</v>
      </c>
      <c r="H136">
        <f>'AEO 52'!K63</f>
        <v>0</v>
      </c>
      <c r="I136">
        <f>'AEO 52'!L63</f>
        <v>0</v>
      </c>
      <c r="J136">
        <f>'AEO 52'!M63</f>
        <v>0</v>
      </c>
      <c r="K136">
        <f>'AEO 52'!N63</f>
        <v>0</v>
      </c>
      <c r="L136">
        <f>'AEO 52'!O63</f>
        <v>0</v>
      </c>
      <c r="M136">
        <f>'AEO 52'!P63</f>
        <v>0</v>
      </c>
      <c r="N136">
        <f>'AEO 52'!Q63</f>
        <v>0</v>
      </c>
      <c r="O136">
        <f>'AEO 52'!R63</f>
        <v>0</v>
      </c>
      <c r="P136">
        <f>'AEO 52'!S63</f>
        <v>0</v>
      </c>
      <c r="Q136">
        <f>'AEO 52'!T63</f>
        <v>0</v>
      </c>
      <c r="R136">
        <f>'AEO 52'!U63</f>
        <v>0</v>
      </c>
      <c r="S136">
        <f>'AEO 52'!V63</f>
        <v>0</v>
      </c>
      <c r="T136">
        <f>'AEO 52'!W63</f>
        <v>0</v>
      </c>
      <c r="U136">
        <f>'AEO 52'!X63</f>
        <v>0</v>
      </c>
      <c r="V136">
        <f>'AEO 52'!Y63</f>
        <v>0</v>
      </c>
      <c r="W136">
        <f>'AEO 52'!Z63</f>
        <v>0</v>
      </c>
      <c r="X136">
        <f>'AEO 52'!AA63</f>
        <v>0</v>
      </c>
      <c r="Y136">
        <f>'AEO 52'!AB63</f>
        <v>0</v>
      </c>
      <c r="Z136">
        <f>'AEO 52'!AC63</f>
        <v>0</v>
      </c>
      <c r="AA136">
        <f>'AEO 52'!AD63</f>
        <v>0</v>
      </c>
      <c r="AB136">
        <f>'AEO 52'!AE63</f>
        <v>0</v>
      </c>
      <c r="AC136">
        <f>'AEO 52'!AF63</f>
        <v>0</v>
      </c>
      <c r="AD136">
        <f>'AEO 52'!AG63</f>
        <v>0</v>
      </c>
      <c r="AE136">
        <f>'AEO 52'!AH63</f>
        <v>0</v>
      </c>
      <c r="AF136">
        <f>'AEO 52'!AI63</f>
        <v>0</v>
      </c>
      <c r="AG136" t="str">
        <f>'AEO 52'!AJ63</f>
        <v>- -</v>
      </c>
    </row>
    <row r="137" spans="1:33" x14ac:dyDescent="0.25">
      <c r="A137" t="str">
        <f>'AEO 52'!A64</f>
        <v>Small Crossover Trucks</v>
      </c>
      <c r="B137">
        <f>'AEO 52'!E64</f>
        <v>38.025058999999999</v>
      </c>
      <c r="C137">
        <f>'AEO 52'!F64</f>
        <v>37.968952000000002</v>
      </c>
      <c r="D137">
        <f>'AEO 52'!G64</f>
        <v>37.890101999999999</v>
      </c>
      <c r="E137">
        <f>'AEO 52'!H64</f>
        <v>37.836742000000001</v>
      </c>
      <c r="F137">
        <f>'AEO 52'!I64</f>
        <v>37.789302999999997</v>
      </c>
      <c r="G137">
        <f>'AEO 52'!J64</f>
        <v>37.901772000000001</v>
      </c>
      <c r="H137">
        <f>'AEO 52'!K64</f>
        <v>37.846519000000001</v>
      </c>
      <c r="I137">
        <f>'AEO 52'!L64</f>
        <v>37.784058000000002</v>
      </c>
      <c r="J137">
        <f>'AEO 52'!M64</f>
        <v>37.742016</v>
      </c>
      <c r="K137">
        <f>'AEO 52'!N64</f>
        <v>37.720554</v>
      </c>
      <c r="L137">
        <f>'AEO 52'!O64</f>
        <v>37.713695999999999</v>
      </c>
      <c r="M137">
        <f>'AEO 52'!P64</f>
        <v>37.732272999999999</v>
      </c>
      <c r="N137">
        <f>'AEO 52'!Q64</f>
        <v>37.762768000000001</v>
      </c>
      <c r="O137">
        <f>'AEO 52'!R64</f>
        <v>37.807094999999997</v>
      </c>
      <c r="P137">
        <f>'AEO 52'!S64</f>
        <v>37.794193</v>
      </c>
      <c r="Q137">
        <f>'AEO 52'!T64</f>
        <v>37.780655000000003</v>
      </c>
      <c r="R137">
        <f>'AEO 52'!U64</f>
        <v>37.770099999999999</v>
      </c>
      <c r="S137">
        <f>'AEO 52'!V64</f>
        <v>37.761951000000003</v>
      </c>
      <c r="T137">
        <f>'AEO 52'!W64</f>
        <v>37.753520999999999</v>
      </c>
      <c r="U137">
        <f>'AEO 52'!X64</f>
        <v>37.750487999999997</v>
      </c>
      <c r="V137">
        <f>'AEO 52'!Y64</f>
        <v>37.747512999999998</v>
      </c>
      <c r="W137">
        <f>'AEO 52'!Z64</f>
        <v>37.763821</v>
      </c>
      <c r="X137">
        <f>'AEO 52'!AA64</f>
        <v>37.779293000000003</v>
      </c>
      <c r="Y137">
        <f>'AEO 52'!AB64</f>
        <v>37.794670000000004</v>
      </c>
      <c r="Z137">
        <f>'AEO 52'!AC64</f>
        <v>37.808514000000002</v>
      </c>
      <c r="AA137">
        <f>'AEO 52'!AD64</f>
        <v>37.821247</v>
      </c>
      <c r="AB137">
        <f>'AEO 52'!AE64</f>
        <v>37.834656000000003</v>
      </c>
      <c r="AC137">
        <f>'AEO 52'!AF64</f>
        <v>37.847667999999999</v>
      </c>
      <c r="AD137">
        <f>'AEO 52'!AG64</f>
        <v>37.862048999999999</v>
      </c>
      <c r="AE137">
        <f>'AEO 52'!AH64</f>
        <v>37.874405000000003</v>
      </c>
      <c r="AF137">
        <f>'AEO 52'!AI64</f>
        <v>37.880806</v>
      </c>
      <c r="AG137">
        <f>'AEO 52'!AJ64</f>
        <v>0</v>
      </c>
    </row>
    <row r="138" spans="1:33" x14ac:dyDescent="0.25">
      <c r="A138" t="str">
        <f>'AEO 52'!A65</f>
        <v>Large Crossover Trucks</v>
      </c>
      <c r="B138">
        <f>'AEO 52'!E65</f>
        <v>51.534495999999997</v>
      </c>
      <c r="C138">
        <f>'AEO 52'!F65</f>
        <v>51.401577000000003</v>
      </c>
      <c r="D138">
        <f>'AEO 52'!G65</f>
        <v>51.299689999999998</v>
      </c>
      <c r="E138">
        <f>'AEO 52'!H65</f>
        <v>51.348480000000002</v>
      </c>
      <c r="F138">
        <f>'AEO 52'!I65</f>
        <v>51.293861</v>
      </c>
      <c r="G138">
        <f>'AEO 52'!J65</f>
        <v>51.435490000000001</v>
      </c>
      <c r="H138">
        <f>'AEO 52'!K65</f>
        <v>51.485146</v>
      </c>
      <c r="I138">
        <f>'AEO 52'!L65</f>
        <v>51.392853000000002</v>
      </c>
      <c r="J138">
        <f>'AEO 52'!M65</f>
        <v>51.323394999999998</v>
      </c>
      <c r="K138">
        <f>'AEO 52'!N65</f>
        <v>51.277614999999997</v>
      </c>
      <c r="L138">
        <f>'AEO 52'!O65</f>
        <v>51.250328000000003</v>
      </c>
      <c r="M138">
        <f>'AEO 52'!P65</f>
        <v>51.250866000000002</v>
      </c>
      <c r="N138">
        <f>'AEO 52'!Q65</f>
        <v>51.265560000000001</v>
      </c>
      <c r="O138">
        <f>'AEO 52'!R65</f>
        <v>51.293799999999997</v>
      </c>
      <c r="P138">
        <f>'AEO 52'!S65</f>
        <v>51.266022</v>
      </c>
      <c r="Q138">
        <f>'AEO 52'!T65</f>
        <v>51.238002999999999</v>
      </c>
      <c r="R138">
        <f>'AEO 52'!U65</f>
        <v>51.213509000000002</v>
      </c>
      <c r="S138">
        <f>'AEO 52'!V65</f>
        <v>51.191550999999997</v>
      </c>
      <c r="T138">
        <f>'AEO 52'!W65</f>
        <v>51.174495999999998</v>
      </c>
      <c r="U138">
        <f>'AEO 52'!X65</f>
        <v>51.161887999999998</v>
      </c>
      <c r="V138">
        <f>'AEO 52'!Y65</f>
        <v>51.151764</v>
      </c>
      <c r="W138">
        <f>'AEO 52'!Z65</f>
        <v>51.165447</v>
      </c>
      <c r="X138">
        <f>'AEO 52'!AA65</f>
        <v>51.179329000000003</v>
      </c>
      <c r="Y138">
        <f>'AEO 52'!AB65</f>
        <v>51.192318</v>
      </c>
      <c r="Z138">
        <f>'AEO 52'!AC65</f>
        <v>51.204109000000003</v>
      </c>
      <c r="AA138">
        <f>'AEO 52'!AD65</f>
        <v>51.215698000000003</v>
      </c>
      <c r="AB138">
        <f>'AEO 52'!AE65</f>
        <v>51.227558000000002</v>
      </c>
      <c r="AC138">
        <f>'AEO 52'!AF65</f>
        <v>51.236674999999998</v>
      </c>
      <c r="AD138">
        <f>'AEO 52'!AG65</f>
        <v>51.246941</v>
      </c>
      <c r="AE138">
        <f>'AEO 52'!AH65</f>
        <v>51.257064999999997</v>
      </c>
      <c r="AF138">
        <f>'AEO 52'!AI65</f>
        <v>51.259731000000002</v>
      </c>
      <c r="AG138">
        <f>'AEO 52'!AJ65</f>
        <v>0</v>
      </c>
    </row>
    <row r="140" spans="1:33" x14ac:dyDescent="0.25">
      <c r="A140" t="str">
        <f>A7</f>
        <v>Plug-in 40 Gasoline Hybrid</v>
      </c>
    </row>
    <row r="141" spans="1:33" x14ac:dyDescent="0.25">
      <c r="A141" t="str">
        <f>'AEO 52'!A67</f>
        <v>Mini-compact Cars</v>
      </c>
      <c r="B141">
        <f>'AEO 52'!E67</f>
        <v>0</v>
      </c>
      <c r="C141">
        <f>'AEO 52'!F67</f>
        <v>0</v>
      </c>
      <c r="D141">
        <f>'AEO 52'!G67</f>
        <v>0</v>
      </c>
      <c r="E141">
        <f>'AEO 52'!H67</f>
        <v>0</v>
      </c>
      <c r="F141">
        <f>'AEO 52'!I67</f>
        <v>0</v>
      </c>
      <c r="G141">
        <f>'AEO 52'!J67</f>
        <v>0</v>
      </c>
      <c r="H141">
        <f>'AEO 52'!K67</f>
        <v>0</v>
      </c>
      <c r="I141">
        <f>'AEO 52'!L67</f>
        <v>0</v>
      </c>
      <c r="J141">
        <f>'AEO 52'!M67</f>
        <v>0</v>
      </c>
      <c r="K141">
        <f>'AEO 52'!N67</f>
        <v>0</v>
      </c>
      <c r="L141">
        <f>'AEO 52'!O67</f>
        <v>0</v>
      </c>
      <c r="M141">
        <f>'AEO 52'!P67</f>
        <v>0</v>
      </c>
      <c r="N141">
        <f>'AEO 52'!Q67</f>
        <v>0</v>
      </c>
      <c r="O141">
        <f>'AEO 52'!R67</f>
        <v>0</v>
      </c>
      <c r="P141">
        <f>'AEO 52'!S67</f>
        <v>0</v>
      </c>
      <c r="Q141">
        <f>'AEO 52'!T67</f>
        <v>0</v>
      </c>
      <c r="R141">
        <f>'AEO 52'!U67</f>
        <v>0</v>
      </c>
      <c r="S141">
        <f>'AEO 52'!V67</f>
        <v>0</v>
      </c>
      <c r="T141">
        <f>'AEO 52'!W67</f>
        <v>0</v>
      </c>
      <c r="U141">
        <f>'AEO 52'!X67</f>
        <v>0</v>
      </c>
      <c r="V141">
        <f>'AEO 52'!Y67</f>
        <v>0</v>
      </c>
      <c r="W141">
        <f>'AEO 52'!Z67</f>
        <v>0</v>
      </c>
      <c r="X141">
        <f>'AEO 52'!AA67</f>
        <v>0</v>
      </c>
      <c r="Y141">
        <f>'AEO 52'!AB67</f>
        <v>0</v>
      </c>
      <c r="Z141">
        <f>'AEO 52'!AC67</f>
        <v>0</v>
      </c>
      <c r="AA141">
        <f>'AEO 52'!AD67</f>
        <v>0</v>
      </c>
      <c r="AB141">
        <f>'AEO 52'!AE67</f>
        <v>0</v>
      </c>
      <c r="AC141">
        <f>'AEO 52'!AF67</f>
        <v>0</v>
      </c>
      <c r="AD141">
        <f>'AEO 52'!AG67</f>
        <v>0</v>
      </c>
      <c r="AE141">
        <f>'AEO 52'!AH67</f>
        <v>0</v>
      </c>
      <c r="AF141">
        <f>'AEO 52'!AI67</f>
        <v>0</v>
      </c>
      <c r="AG141" t="str">
        <f>'AEO 52'!AJ67</f>
        <v>- -</v>
      </c>
    </row>
    <row r="142" spans="1:33" x14ac:dyDescent="0.25">
      <c r="A142" t="str">
        <f>'AEO 52'!A68</f>
        <v>Subcompact Cars</v>
      </c>
      <c r="B142">
        <f>'AEO 52'!E68</f>
        <v>53.303711</v>
      </c>
      <c r="C142">
        <f>'AEO 52'!F68</f>
        <v>53.185271999999998</v>
      </c>
      <c r="D142">
        <f>'AEO 52'!G68</f>
        <v>52.920971000000002</v>
      </c>
      <c r="E142">
        <f>'AEO 52'!H68</f>
        <v>52.734447000000003</v>
      </c>
      <c r="F142">
        <f>'AEO 52'!I68</f>
        <v>52.713669000000003</v>
      </c>
      <c r="G142">
        <f>'AEO 52'!J68</f>
        <v>52.780807000000003</v>
      </c>
      <c r="H142">
        <f>'AEO 52'!K68</f>
        <v>52.790661</v>
      </c>
      <c r="I142">
        <f>'AEO 52'!L68</f>
        <v>52.598571999999997</v>
      </c>
      <c r="J142">
        <f>'AEO 52'!M68</f>
        <v>52.415202999999998</v>
      </c>
      <c r="K142">
        <f>'AEO 52'!N68</f>
        <v>52.266250999999997</v>
      </c>
      <c r="L142">
        <f>'AEO 52'!O68</f>
        <v>52.141216</v>
      </c>
      <c r="M142">
        <f>'AEO 52'!P68</f>
        <v>52.056908</v>
      </c>
      <c r="N142">
        <f>'AEO 52'!Q68</f>
        <v>51.990555000000001</v>
      </c>
      <c r="O142">
        <f>'AEO 52'!R68</f>
        <v>51.944569000000001</v>
      </c>
      <c r="P142">
        <f>'AEO 52'!S68</f>
        <v>51.888827999999997</v>
      </c>
      <c r="Q142">
        <f>'AEO 52'!T68</f>
        <v>51.850285</v>
      </c>
      <c r="R142">
        <f>'AEO 52'!U68</f>
        <v>51.816943999999999</v>
      </c>
      <c r="S142">
        <f>'AEO 52'!V68</f>
        <v>51.788918000000002</v>
      </c>
      <c r="T142">
        <f>'AEO 52'!W68</f>
        <v>51.767707999999999</v>
      </c>
      <c r="U142">
        <f>'AEO 52'!X68</f>
        <v>51.755851999999997</v>
      </c>
      <c r="V142">
        <f>'AEO 52'!Y68</f>
        <v>51.747433000000001</v>
      </c>
      <c r="W142">
        <f>'AEO 52'!Z68</f>
        <v>51.777393000000004</v>
      </c>
      <c r="X142">
        <f>'AEO 52'!AA68</f>
        <v>51.808548000000002</v>
      </c>
      <c r="Y142">
        <f>'AEO 52'!AB68</f>
        <v>51.838459</v>
      </c>
      <c r="Z142">
        <f>'AEO 52'!AC68</f>
        <v>51.867325000000001</v>
      </c>
      <c r="AA142">
        <f>'AEO 52'!AD68</f>
        <v>51.895966000000001</v>
      </c>
      <c r="AB142">
        <f>'AEO 52'!AE68</f>
        <v>51.926003000000001</v>
      </c>
      <c r="AC142">
        <f>'AEO 52'!AF68</f>
        <v>51.954738999999996</v>
      </c>
      <c r="AD142">
        <f>'AEO 52'!AG68</f>
        <v>51.985923999999997</v>
      </c>
      <c r="AE142">
        <f>'AEO 52'!AH68</f>
        <v>52.014507000000002</v>
      </c>
      <c r="AF142">
        <f>'AEO 52'!AI68</f>
        <v>52.023209000000001</v>
      </c>
      <c r="AG142">
        <f>'AEO 52'!AJ68</f>
        <v>-1E-3</v>
      </c>
    </row>
    <row r="143" spans="1:33" x14ac:dyDescent="0.25">
      <c r="A143" t="str">
        <f>'AEO 52'!A69</f>
        <v>Compact Cars</v>
      </c>
      <c r="B143">
        <f>'AEO 52'!E69</f>
        <v>42.102722</v>
      </c>
      <c r="C143">
        <f>'AEO 52'!F69</f>
        <v>41.902458000000003</v>
      </c>
      <c r="D143">
        <f>'AEO 52'!G69</f>
        <v>41.682361999999998</v>
      </c>
      <c r="E143">
        <f>'AEO 52'!H69</f>
        <v>41.492004000000001</v>
      </c>
      <c r="F143">
        <f>'AEO 52'!I69</f>
        <v>41.330947999999999</v>
      </c>
      <c r="G143">
        <f>'AEO 52'!J69</f>
        <v>41.282555000000002</v>
      </c>
      <c r="H143">
        <f>'AEO 52'!K69</f>
        <v>41.215747999999998</v>
      </c>
      <c r="I143">
        <f>'AEO 52'!L69</f>
        <v>41.024360999999999</v>
      </c>
      <c r="J143">
        <f>'AEO 52'!M69</f>
        <v>40.852715000000003</v>
      </c>
      <c r="K143">
        <f>'AEO 52'!N69</f>
        <v>40.714976999999998</v>
      </c>
      <c r="L143">
        <f>'AEO 52'!O69</f>
        <v>40.599094000000001</v>
      </c>
      <c r="M143">
        <f>'AEO 52'!P69</f>
        <v>40.525207999999999</v>
      </c>
      <c r="N143">
        <f>'AEO 52'!Q69</f>
        <v>40.468131999999997</v>
      </c>
      <c r="O143">
        <f>'AEO 52'!R69</f>
        <v>40.431652</v>
      </c>
      <c r="P143">
        <f>'AEO 52'!S69</f>
        <v>40.385719000000002</v>
      </c>
      <c r="Q143">
        <f>'AEO 52'!T69</f>
        <v>40.358646</v>
      </c>
      <c r="R143">
        <f>'AEO 52'!U69</f>
        <v>40.335662999999997</v>
      </c>
      <c r="S143">
        <f>'AEO 52'!V69</f>
        <v>40.31673</v>
      </c>
      <c r="T143">
        <f>'AEO 52'!W69</f>
        <v>40.302413999999999</v>
      </c>
      <c r="U143">
        <f>'AEO 52'!X69</f>
        <v>40.297707000000003</v>
      </c>
      <c r="V143">
        <f>'AEO 52'!Y69</f>
        <v>40.294967999999997</v>
      </c>
      <c r="W143">
        <f>'AEO 52'!Z69</f>
        <v>40.328673999999999</v>
      </c>
      <c r="X143">
        <f>'AEO 52'!AA69</f>
        <v>40.363438000000002</v>
      </c>
      <c r="Y143">
        <f>'AEO 52'!AB69</f>
        <v>40.396877000000003</v>
      </c>
      <c r="Z143">
        <f>'AEO 52'!AC69</f>
        <v>40.428829</v>
      </c>
      <c r="AA143">
        <f>'AEO 52'!AD69</f>
        <v>40.460388000000002</v>
      </c>
      <c r="AB143">
        <f>'AEO 52'!AE69</f>
        <v>40.493675000000003</v>
      </c>
      <c r="AC143">
        <f>'AEO 52'!AF69</f>
        <v>40.525539000000002</v>
      </c>
      <c r="AD143">
        <f>'AEO 52'!AG69</f>
        <v>40.560375000000001</v>
      </c>
      <c r="AE143">
        <f>'AEO 52'!AH69</f>
        <v>40.591904</v>
      </c>
      <c r="AF143">
        <f>'AEO 52'!AI69</f>
        <v>40.603912000000001</v>
      </c>
      <c r="AG143">
        <f>'AEO 52'!AJ69</f>
        <v>-1E-3</v>
      </c>
    </row>
    <row r="144" spans="1:33" x14ac:dyDescent="0.25">
      <c r="A144" t="str">
        <f>'AEO 52'!A70</f>
        <v>Midsize Cars</v>
      </c>
      <c r="B144">
        <f>'AEO 52'!E70</f>
        <v>41.473103000000002</v>
      </c>
      <c r="C144">
        <f>'AEO 52'!F70</f>
        <v>41.183394999999997</v>
      </c>
      <c r="D144">
        <f>'AEO 52'!G70</f>
        <v>40.913620000000002</v>
      </c>
      <c r="E144">
        <f>'AEO 52'!H70</f>
        <v>40.674778000000003</v>
      </c>
      <c r="F144">
        <f>'AEO 52'!I70</f>
        <v>40.497078000000002</v>
      </c>
      <c r="G144">
        <f>'AEO 52'!J70</f>
        <v>40.334572000000001</v>
      </c>
      <c r="H144">
        <f>'AEO 52'!K70</f>
        <v>40.163780000000003</v>
      </c>
      <c r="I144">
        <f>'AEO 52'!L70</f>
        <v>39.922539</v>
      </c>
      <c r="J144">
        <f>'AEO 52'!M70</f>
        <v>39.711559000000001</v>
      </c>
      <c r="K144">
        <f>'AEO 52'!N70</f>
        <v>39.541397000000003</v>
      </c>
      <c r="L144">
        <f>'AEO 52'!O70</f>
        <v>39.401103999999997</v>
      </c>
      <c r="M144">
        <f>'AEO 52'!P70</f>
        <v>39.307589999999998</v>
      </c>
      <c r="N144">
        <f>'AEO 52'!Q70</f>
        <v>39.235225999999997</v>
      </c>
      <c r="O144">
        <f>'AEO 52'!R70</f>
        <v>39.185017000000002</v>
      </c>
      <c r="P144">
        <f>'AEO 52'!S70</f>
        <v>39.129210999999998</v>
      </c>
      <c r="Q144">
        <f>'AEO 52'!T70</f>
        <v>39.093155000000003</v>
      </c>
      <c r="R144">
        <f>'AEO 52'!U70</f>
        <v>39.063338999999999</v>
      </c>
      <c r="S144">
        <f>'AEO 52'!V70</f>
        <v>39.038719</v>
      </c>
      <c r="T144">
        <f>'AEO 52'!W70</f>
        <v>39.019114999999999</v>
      </c>
      <c r="U144">
        <f>'AEO 52'!X70</f>
        <v>39.008839000000002</v>
      </c>
      <c r="V144">
        <f>'AEO 52'!Y70</f>
        <v>39.000858000000001</v>
      </c>
      <c r="W144">
        <f>'AEO 52'!Z70</f>
        <v>39.032955000000001</v>
      </c>
      <c r="X144">
        <f>'AEO 52'!AA70</f>
        <v>39.065685000000002</v>
      </c>
      <c r="Y144">
        <f>'AEO 52'!AB70</f>
        <v>39.097191000000002</v>
      </c>
      <c r="Z144">
        <f>'AEO 52'!AC70</f>
        <v>39.127243</v>
      </c>
      <c r="AA144">
        <f>'AEO 52'!AD70</f>
        <v>39.156768999999997</v>
      </c>
      <c r="AB144">
        <f>'AEO 52'!AE70</f>
        <v>39.187744000000002</v>
      </c>
      <c r="AC144">
        <f>'AEO 52'!AF70</f>
        <v>39.217692999999997</v>
      </c>
      <c r="AD144">
        <f>'AEO 52'!AG70</f>
        <v>39.250174999999999</v>
      </c>
      <c r="AE144">
        <f>'AEO 52'!AH70</f>
        <v>39.279674999999997</v>
      </c>
      <c r="AF144">
        <f>'AEO 52'!AI70</f>
        <v>39.289611999999998</v>
      </c>
      <c r="AG144">
        <f>'AEO 52'!AJ70</f>
        <v>-2E-3</v>
      </c>
    </row>
    <row r="145" spans="1:33" x14ac:dyDescent="0.25">
      <c r="A145" t="str">
        <f>'AEO 52'!A71</f>
        <v>Large Cars</v>
      </c>
      <c r="B145">
        <f>'AEO 52'!E71</f>
        <v>51.690235000000001</v>
      </c>
      <c r="C145">
        <f>'AEO 52'!F71</f>
        <v>51.353591999999999</v>
      </c>
      <c r="D145">
        <f>'AEO 52'!G71</f>
        <v>50.973736000000002</v>
      </c>
      <c r="E145">
        <f>'AEO 52'!H71</f>
        <v>50.614215999999999</v>
      </c>
      <c r="F145">
        <f>'AEO 52'!I71</f>
        <v>50.345557999999997</v>
      </c>
      <c r="G145">
        <f>'AEO 52'!J71</f>
        <v>50.053531999999997</v>
      </c>
      <c r="H145">
        <f>'AEO 52'!K71</f>
        <v>49.746166000000002</v>
      </c>
      <c r="I145">
        <f>'AEO 52'!L71</f>
        <v>49.404345999999997</v>
      </c>
      <c r="J145">
        <f>'AEO 52'!M71</f>
        <v>49.098498999999997</v>
      </c>
      <c r="K145">
        <f>'AEO 52'!N71</f>
        <v>48.850624000000003</v>
      </c>
      <c r="L145">
        <f>'AEO 52'!O71</f>
        <v>48.649132000000002</v>
      </c>
      <c r="M145">
        <f>'AEO 52'!P71</f>
        <v>48.505699</v>
      </c>
      <c r="N145">
        <f>'AEO 52'!Q71</f>
        <v>48.394703</v>
      </c>
      <c r="O145">
        <f>'AEO 52'!R71</f>
        <v>48.312916000000001</v>
      </c>
      <c r="P145">
        <f>'AEO 52'!S71</f>
        <v>48.230750999999998</v>
      </c>
      <c r="Q145">
        <f>'AEO 52'!T71</f>
        <v>48.170177000000002</v>
      </c>
      <c r="R145">
        <f>'AEO 52'!U71</f>
        <v>48.120438</v>
      </c>
      <c r="S145">
        <f>'AEO 52'!V71</f>
        <v>48.079017999999998</v>
      </c>
      <c r="T145">
        <f>'AEO 52'!W71</f>
        <v>48.045226999999997</v>
      </c>
      <c r="U145">
        <f>'AEO 52'!X71</f>
        <v>48.021335999999998</v>
      </c>
      <c r="V145">
        <f>'AEO 52'!Y71</f>
        <v>48.001007000000001</v>
      </c>
      <c r="W145">
        <f>'AEO 52'!Z71</f>
        <v>48.030665999999997</v>
      </c>
      <c r="X145">
        <f>'AEO 52'!AA71</f>
        <v>48.060940000000002</v>
      </c>
      <c r="Y145">
        <f>'AEO 52'!AB71</f>
        <v>48.090266999999997</v>
      </c>
      <c r="Z145">
        <f>'AEO 52'!AC71</f>
        <v>48.118361999999998</v>
      </c>
      <c r="AA145">
        <f>'AEO 52'!AD71</f>
        <v>48.145977000000002</v>
      </c>
      <c r="AB145">
        <f>'AEO 52'!AE71</f>
        <v>48.174824000000001</v>
      </c>
      <c r="AC145">
        <f>'AEO 52'!AF71</f>
        <v>48.202689999999997</v>
      </c>
      <c r="AD145">
        <f>'AEO 52'!AG71</f>
        <v>48.233314999999997</v>
      </c>
      <c r="AE145">
        <f>'AEO 52'!AH71</f>
        <v>48.261177000000004</v>
      </c>
      <c r="AF145">
        <f>'AEO 52'!AI71</f>
        <v>48.269469999999998</v>
      </c>
      <c r="AG145">
        <f>'AEO 52'!AJ71</f>
        <v>-2E-3</v>
      </c>
    </row>
    <row r="146" spans="1:33" x14ac:dyDescent="0.25">
      <c r="A146" t="str">
        <f>'AEO 52'!A72</f>
        <v>Two Seater Cars</v>
      </c>
      <c r="B146">
        <f>'AEO 52'!E72</f>
        <v>119.33163500000001</v>
      </c>
      <c r="C146">
        <f>'AEO 52'!F72</f>
        <v>119.09020200000001</v>
      </c>
      <c r="D146">
        <f>'AEO 52'!G72</f>
        <v>118.739655</v>
      </c>
      <c r="E146">
        <f>'AEO 52'!H72</f>
        <v>118.387978</v>
      </c>
      <c r="F146">
        <f>'AEO 52'!I72</f>
        <v>118.107063</v>
      </c>
      <c r="G146">
        <f>'AEO 52'!J72</f>
        <v>118.032646</v>
      </c>
      <c r="H146">
        <f>'AEO 52'!K72</f>
        <v>117.901314</v>
      </c>
      <c r="I146">
        <f>'AEO 52'!L72</f>
        <v>117.61945299999999</v>
      </c>
      <c r="J146">
        <f>'AEO 52'!M72</f>
        <v>117.33702099999999</v>
      </c>
      <c r="K146">
        <f>'AEO 52'!N72</f>
        <v>117.106331</v>
      </c>
      <c r="L146">
        <f>'AEO 52'!O72</f>
        <v>116.91490899999999</v>
      </c>
      <c r="M146">
        <f>'AEO 52'!P72</f>
        <v>116.78209699999999</v>
      </c>
      <c r="N146">
        <f>'AEO 52'!Q72</f>
        <v>116.678917</v>
      </c>
      <c r="O146">
        <f>'AEO 52'!R72</f>
        <v>116.604462</v>
      </c>
      <c r="P146">
        <f>'AEO 52'!S72</f>
        <v>116.528374</v>
      </c>
      <c r="Q146">
        <f>'AEO 52'!T72</f>
        <v>116.475433</v>
      </c>
      <c r="R146">
        <f>'AEO 52'!U72</f>
        <v>116.43042</v>
      </c>
      <c r="S146">
        <f>'AEO 52'!V72</f>
        <v>116.39207500000001</v>
      </c>
      <c r="T146">
        <f>'AEO 52'!W72</f>
        <v>116.36312100000001</v>
      </c>
      <c r="U146">
        <f>'AEO 52'!X72</f>
        <v>116.343872</v>
      </c>
      <c r="V146">
        <f>'AEO 52'!Y72</f>
        <v>116.32781199999999</v>
      </c>
      <c r="W146">
        <f>'AEO 52'!Z72</f>
        <v>116.35990099999999</v>
      </c>
      <c r="X146">
        <f>'AEO 52'!AA72</f>
        <v>116.393227</v>
      </c>
      <c r="Y146">
        <f>'AEO 52'!AB72</f>
        <v>116.425072</v>
      </c>
      <c r="Z146">
        <f>'AEO 52'!AC72</f>
        <v>116.455719</v>
      </c>
      <c r="AA146">
        <f>'AEO 52'!AD72</f>
        <v>116.486107</v>
      </c>
      <c r="AB146">
        <f>'AEO 52'!AE72</f>
        <v>116.518036</v>
      </c>
      <c r="AC146">
        <f>'AEO 52'!AF72</f>
        <v>116.548599</v>
      </c>
      <c r="AD146">
        <f>'AEO 52'!AG72</f>
        <v>116.58189400000001</v>
      </c>
      <c r="AE146">
        <f>'AEO 52'!AH72</f>
        <v>116.61225899999999</v>
      </c>
      <c r="AF146">
        <f>'AEO 52'!AI72</f>
        <v>116.622574</v>
      </c>
      <c r="AG146">
        <f>'AEO 52'!AJ72</f>
        <v>-1E-3</v>
      </c>
    </row>
    <row r="147" spans="1:33" x14ac:dyDescent="0.25">
      <c r="A147" t="str">
        <f>'AEO 52'!A73</f>
        <v>Small Crossover Cars</v>
      </c>
      <c r="B147">
        <f>'AEO 52'!E73</f>
        <v>37.581429</v>
      </c>
      <c r="C147">
        <f>'AEO 52'!F73</f>
        <v>37.422198999999999</v>
      </c>
      <c r="D147">
        <f>'AEO 52'!G73</f>
        <v>37.237568000000003</v>
      </c>
      <c r="E147">
        <f>'AEO 52'!H73</f>
        <v>37.105133000000002</v>
      </c>
      <c r="F147">
        <f>'AEO 52'!I73</f>
        <v>36.997123999999999</v>
      </c>
      <c r="G147">
        <f>'AEO 52'!J73</f>
        <v>36.955146999999997</v>
      </c>
      <c r="H147">
        <f>'AEO 52'!K73</f>
        <v>36.931117999999998</v>
      </c>
      <c r="I147">
        <f>'AEO 52'!L73</f>
        <v>36.774177999999999</v>
      </c>
      <c r="J147">
        <f>'AEO 52'!M73</f>
        <v>36.632587000000001</v>
      </c>
      <c r="K147">
        <f>'AEO 52'!N73</f>
        <v>36.517600999999999</v>
      </c>
      <c r="L147">
        <f>'AEO 52'!O73</f>
        <v>36.421764000000003</v>
      </c>
      <c r="M147">
        <f>'AEO 52'!P73</f>
        <v>36.354838999999998</v>
      </c>
      <c r="N147">
        <f>'AEO 52'!Q73</f>
        <v>36.302166</v>
      </c>
      <c r="O147">
        <f>'AEO 52'!R73</f>
        <v>36.264857999999997</v>
      </c>
      <c r="P147">
        <f>'AEO 52'!S73</f>
        <v>36.216709000000002</v>
      </c>
      <c r="Q147">
        <f>'AEO 52'!T73</f>
        <v>36.180382000000002</v>
      </c>
      <c r="R147">
        <f>'AEO 52'!U73</f>
        <v>36.150471000000003</v>
      </c>
      <c r="S147">
        <f>'AEO 52'!V73</f>
        <v>36.125759000000002</v>
      </c>
      <c r="T147">
        <f>'AEO 52'!W73</f>
        <v>36.105564000000001</v>
      </c>
      <c r="U147">
        <f>'AEO 52'!X73</f>
        <v>36.093871999999998</v>
      </c>
      <c r="V147">
        <f>'AEO 52'!Y73</f>
        <v>36.085982999999999</v>
      </c>
      <c r="W147">
        <f>'AEO 52'!Z73</f>
        <v>36.111812999999998</v>
      </c>
      <c r="X147">
        <f>'AEO 52'!AA73</f>
        <v>36.137954999999998</v>
      </c>
      <c r="Y147">
        <f>'AEO 52'!AB73</f>
        <v>36.163756999999997</v>
      </c>
      <c r="Z147">
        <f>'AEO 52'!AC73</f>
        <v>36.188625000000002</v>
      </c>
      <c r="AA147">
        <f>'AEO 52'!AD73</f>
        <v>36.213123000000003</v>
      </c>
      <c r="AB147">
        <f>'AEO 52'!AE73</f>
        <v>36.238647</v>
      </c>
      <c r="AC147">
        <f>'AEO 52'!AF73</f>
        <v>36.263531</v>
      </c>
      <c r="AD147">
        <f>'AEO 52'!AG73</f>
        <v>36.290207000000002</v>
      </c>
      <c r="AE147">
        <f>'AEO 52'!AH73</f>
        <v>36.314919000000003</v>
      </c>
      <c r="AF147">
        <f>'AEO 52'!AI73</f>
        <v>36.319972999999997</v>
      </c>
      <c r="AG147">
        <f>'AEO 52'!AJ73</f>
        <v>-1E-3</v>
      </c>
    </row>
    <row r="148" spans="1:33" x14ac:dyDescent="0.25">
      <c r="A148" t="str">
        <f>'AEO 52'!A74</f>
        <v>Large Crossover Cars</v>
      </c>
      <c r="B148">
        <f>'AEO 52'!E74</f>
        <v>47.627952999999998</v>
      </c>
      <c r="C148">
        <f>'AEO 52'!F74</f>
        <v>47.419612999999998</v>
      </c>
      <c r="D148">
        <f>'AEO 52'!G74</f>
        <v>47.167293999999998</v>
      </c>
      <c r="E148">
        <f>'AEO 52'!H74</f>
        <v>46.973934</v>
      </c>
      <c r="F148">
        <f>'AEO 52'!I74</f>
        <v>46.802010000000003</v>
      </c>
      <c r="G148">
        <f>'AEO 52'!J74</f>
        <v>46.652389999999997</v>
      </c>
      <c r="H148">
        <f>'AEO 52'!K74</f>
        <v>46.505566000000002</v>
      </c>
      <c r="I148">
        <f>'AEO 52'!L74</f>
        <v>46.306240000000003</v>
      </c>
      <c r="J148">
        <f>'AEO 52'!M74</f>
        <v>46.127434000000001</v>
      </c>
      <c r="K148">
        <f>'AEO 52'!N74</f>
        <v>45.980015000000002</v>
      </c>
      <c r="L148">
        <f>'AEO 52'!O74</f>
        <v>45.857638999999999</v>
      </c>
      <c r="M148">
        <f>'AEO 52'!P74</f>
        <v>45.764876999999998</v>
      </c>
      <c r="N148">
        <f>'AEO 52'!Q74</f>
        <v>45.690581999999999</v>
      </c>
      <c r="O148">
        <f>'AEO 52'!R74</f>
        <v>45.633724000000001</v>
      </c>
      <c r="P148">
        <f>'AEO 52'!S74</f>
        <v>45.56897</v>
      </c>
      <c r="Q148">
        <f>'AEO 52'!T74</f>
        <v>45.516643999999999</v>
      </c>
      <c r="R148">
        <f>'AEO 52'!U74</f>
        <v>45.474445000000003</v>
      </c>
      <c r="S148">
        <f>'AEO 52'!V74</f>
        <v>45.439914999999999</v>
      </c>
      <c r="T148">
        <f>'AEO 52'!W74</f>
        <v>45.408904999999997</v>
      </c>
      <c r="U148">
        <f>'AEO 52'!X74</f>
        <v>45.387614999999997</v>
      </c>
      <c r="V148">
        <f>'AEO 52'!Y74</f>
        <v>45.371521000000001</v>
      </c>
      <c r="W148">
        <f>'AEO 52'!Z74</f>
        <v>45.394604000000001</v>
      </c>
      <c r="X148">
        <f>'AEO 52'!AA74</f>
        <v>45.417037999999998</v>
      </c>
      <c r="Y148">
        <f>'AEO 52'!AB74</f>
        <v>45.440525000000001</v>
      </c>
      <c r="Z148">
        <f>'AEO 52'!AC74</f>
        <v>45.462265000000002</v>
      </c>
      <c r="AA148">
        <f>'AEO 52'!AD74</f>
        <v>45.483646</v>
      </c>
      <c r="AB148">
        <f>'AEO 52'!AE74</f>
        <v>45.505797999999999</v>
      </c>
      <c r="AC148">
        <f>'AEO 52'!AF74</f>
        <v>45.527630000000002</v>
      </c>
      <c r="AD148">
        <f>'AEO 52'!AG74</f>
        <v>45.550792999999999</v>
      </c>
      <c r="AE148">
        <f>'AEO 52'!AH74</f>
        <v>45.572600999999999</v>
      </c>
      <c r="AF148">
        <f>'AEO 52'!AI74</f>
        <v>45.574573999999998</v>
      </c>
      <c r="AG148">
        <f>'AEO 52'!AJ74</f>
        <v>-1E-3</v>
      </c>
    </row>
    <row r="149" spans="1:33" x14ac:dyDescent="0.25">
      <c r="A149" t="str">
        <f>'AEO 52'!A75</f>
        <v>Small Pickup</v>
      </c>
      <c r="B149">
        <f>'AEO 52'!E75</f>
        <v>47.260795999999999</v>
      </c>
      <c r="C149">
        <f>'AEO 52'!F75</f>
        <v>47.125377999999998</v>
      </c>
      <c r="D149">
        <f>'AEO 52'!G75</f>
        <v>46.822716</v>
      </c>
      <c r="E149">
        <f>'AEO 52'!H75</f>
        <v>46.521214000000001</v>
      </c>
      <c r="F149">
        <f>'AEO 52'!I75</f>
        <v>46.195374000000001</v>
      </c>
      <c r="G149">
        <f>'AEO 52'!J75</f>
        <v>45.922156999999999</v>
      </c>
      <c r="H149">
        <f>'AEO 52'!K75</f>
        <v>45.651108000000001</v>
      </c>
      <c r="I149">
        <f>'AEO 52'!L75</f>
        <v>45.402980999999997</v>
      </c>
      <c r="J149">
        <f>'AEO 52'!M75</f>
        <v>45.190215999999999</v>
      </c>
      <c r="K149">
        <f>'AEO 52'!N75</f>
        <v>45.021678999999999</v>
      </c>
      <c r="L149">
        <f>'AEO 52'!O75</f>
        <v>44.893234</v>
      </c>
      <c r="M149">
        <f>'AEO 52'!P75</f>
        <v>44.799697999999999</v>
      </c>
      <c r="N149">
        <f>'AEO 52'!Q75</f>
        <v>44.734214999999999</v>
      </c>
      <c r="O149">
        <f>'AEO 52'!R75</f>
        <v>44.691600999999999</v>
      </c>
      <c r="P149">
        <f>'AEO 52'!S75</f>
        <v>44.602927999999999</v>
      </c>
      <c r="Q149">
        <f>'AEO 52'!T75</f>
        <v>44.516604999999998</v>
      </c>
      <c r="R149">
        <f>'AEO 52'!U75</f>
        <v>44.442070000000001</v>
      </c>
      <c r="S149">
        <f>'AEO 52'!V75</f>
        <v>44.378501999999997</v>
      </c>
      <c r="T149">
        <f>'AEO 52'!W75</f>
        <v>44.322315000000003</v>
      </c>
      <c r="U149">
        <f>'AEO 52'!X75</f>
        <v>44.274363999999998</v>
      </c>
      <c r="V149">
        <f>'AEO 52'!Y75</f>
        <v>44.232402999999998</v>
      </c>
      <c r="W149">
        <f>'AEO 52'!Z75</f>
        <v>44.237212999999997</v>
      </c>
      <c r="X149">
        <f>'AEO 52'!AA75</f>
        <v>44.241290999999997</v>
      </c>
      <c r="Y149">
        <f>'AEO 52'!AB75</f>
        <v>44.245251000000003</v>
      </c>
      <c r="Z149">
        <f>'AEO 52'!AC75</f>
        <v>44.248759999999997</v>
      </c>
      <c r="AA149">
        <f>'AEO 52'!AD75</f>
        <v>44.251831000000003</v>
      </c>
      <c r="AB149">
        <f>'AEO 52'!AE75</f>
        <v>44.254837000000002</v>
      </c>
      <c r="AC149">
        <f>'AEO 52'!AF75</f>
        <v>44.257880999999998</v>
      </c>
      <c r="AD149">
        <f>'AEO 52'!AG75</f>
        <v>44.261436000000003</v>
      </c>
      <c r="AE149">
        <f>'AEO 52'!AH75</f>
        <v>44.264583999999999</v>
      </c>
      <c r="AF149">
        <f>'AEO 52'!AI75</f>
        <v>44.261543000000003</v>
      </c>
      <c r="AG149">
        <f>'AEO 52'!AJ75</f>
        <v>-2E-3</v>
      </c>
    </row>
    <row r="150" spans="1:33" x14ac:dyDescent="0.25">
      <c r="A150" t="str">
        <f>'AEO 52'!A76</f>
        <v>Large Pickup</v>
      </c>
      <c r="B150">
        <f>'AEO 52'!E76</f>
        <v>0</v>
      </c>
      <c r="C150">
        <f>'AEO 52'!F76</f>
        <v>0</v>
      </c>
      <c r="D150">
        <f>'AEO 52'!G76</f>
        <v>0</v>
      </c>
      <c r="E150">
        <f>'AEO 52'!H76</f>
        <v>0</v>
      </c>
      <c r="F150">
        <f>'AEO 52'!I76</f>
        <v>0</v>
      </c>
      <c r="G150">
        <f>'AEO 52'!J76</f>
        <v>0</v>
      </c>
      <c r="H150">
        <f>'AEO 52'!K76</f>
        <v>0</v>
      </c>
      <c r="I150">
        <f>'AEO 52'!L76</f>
        <v>0</v>
      </c>
      <c r="J150">
        <f>'AEO 52'!M76</f>
        <v>0</v>
      </c>
      <c r="K150">
        <f>'AEO 52'!N76</f>
        <v>0</v>
      </c>
      <c r="L150">
        <f>'AEO 52'!O76</f>
        <v>0</v>
      </c>
      <c r="M150">
        <f>'AEO 52'!P76</f>
        <v>0</v>
      </c>
      <c r="N150">
        <f>'AEO 52'!Q76</f>
        <v>0</v>
      </c>
      <c r="O150">
        <f>'AEO 52'!R76</f>
        <v>0</v>
      </c>
      <c r="P150">
        <f>'AEO 52'!S76</f>
        <v>0</v>
      </c>
      <c r="Q150">
        <f>'AEO 52'!T76</f>
        <v>0</v>
      </c>
      <c r="R150">
        <f>'AEO 52'!U76</f>
        <v>0</v>
      </c>
      <c r="S150">
        <f>'AEO 52'!V76</f>
        <v>0</v>
      </c>
      <c r="T150">
        <f>'AEO 52'!W76</f>
        <v>0</v>
      </c>
      <c r="U150">
        <f>'AEO 52'!X76</f>
        <v>0</v>
      </c>
      <c r="V150">
        <f>'AEO 52'!Y76</f>
        <v>0</v>
      </c>
      <c r="W150">
        <f>'AEO 52'!Z76</f>
        <v>0</v>
      </c>
      <c r="X150">
        <f>'AEO 52'!AA76</f>
        <v>0</v>
      </c>
      <c r="Y150">
        <f>'AEO 52'!AB76</f>
        <v>0</v>
      </c>
      <c r="Z150">
        <f>'AEO 52'!AC76</f>
        <v>0</v>
      </c>
      <c r="AA150">
        <f>'AEO 52'!AD76</f>
        <v>0</v>
      </c>
      <c r="AB150">
        <f>'AEO 52'!AE76</f>
        <v>0</v>
      </c>
      <c r="AC150">
        <f>'AEO 52'!AF76</f>
        <v>0</v>
      </c>
      <c r="AD150">
        <f>'AEO 52'!AG76</f>
        <v>0</v>
      </c>
      <c r="AE150">
        <f>'AEO 52'!AH76</f>
        <v>0</v>
      </c>
      <c r="AF150">
        <f>'AEO 52'!AI76</f>
        <v>0</v>
      </c>
      <c r="AG150" t="str">
        <f>'AEO 52'!AJ76</f>
        <v>- -</v>
      </c>
    </row>
    <row r="151" spans="1:33" x14ac:dyDescent="0.25">
      <c r="A151" t="str">
        <f>'AEO 52'!A77</f>
        <v>Small Van</v>
      </c>
      <c r="B151">
        <f>'AEO 52'!E77</f>
        <v>0</v>
      </c>
      <c r="C151">
        <f>'AEO 52'!F77</f>
        <v>0</v>
      </c>
      <c r="D151">
        <f>'AEO 52'!G77</f>
        <v>0</v>
      </c>
      <c r="E151">
        <f>'AEO 52'!H77</f>
        <v>0</v>
      </c>
      <c r="F151">
        <f>'AEO 52'!I77</f>
        <v>0</v>
      </c>
      <c r="G151">
        <f>'AEO 52'!J77</f>
        <v>0</v>
      </c>
      <c r="H151">
        <f>'AEO 52'!K77</f>
        <v>0</v>
      </c>
      <c r="I151">
        <f>'AEO 52'!L77</f>
        <v>0</v>
      </c>
      <c r="J151">
        <f>'AEO 52'!M77</f>
        <v>0</v>
      </c>
      <c r="K151">
        <f>'AEO 52'!N77</f>
        <v>0</v>
      </c>
      <c r="L151">
        <f>'AEO 52'!O77</f>
        <v>0</v>
      </c>
      <c r="M151">
        <f>'AEO 52'!P77</f>
        <v>0</v>
      </c>
      <c r="N151">
        <f>'AEO 52'!Q77</f>
        <v>0</v>
      </c>
      <c r="O151">
        <f>'AEO 52'!R77</f>
        <v>0</v>
      </c>
      <c r="P151">
        <f>'AEO 52'!S77</f>
        <v>0</v>
      </c>
      <c r="Q151">
        <f>'AEO 52'!T77</f>
        <v>0</v>
      </c>
      <c r="R151">
        <f>'AEO 52'!U77</f>
        <v>0</v>
      </c>
      <c r="S151">
        <f>'AEO 52'!V77</f>
        <v>0</v>
      </c>
      <c r="T151">
        <f>'AEO 52'!W77</f>
        <v>0</v>
      </c>
      <c r="U151">
        <f>'AEO 52'!X77</f>
        <v>0</v>
      </c>
      <c r="V151">
        <f>'AEO 52'!Y77</f>
        <v>0</v>
      </c>
      <c r="W151">
        <f>'AEO 52'!Z77</f>
        <v>0</v>
      </c>
      <c r="X151">
        <f>'AEO 52'!AA77</f>
        <v>0</v>
      </c>
      <c r="Y151">
        <f>'AEO 52'!AB77</f>
        <v>0</v>
      </c>
      <c r="Z151">
        <f>'AEO 52'!AC77</f>
        <v>0</v>
      </c>
      <c r="AA151">
        <f>'AEO 52'!AD77</f>
        <v>0</v>
      </c>
      <c r="AB151">
        <f>'AEO 52'!AE77</f>
        <v>0</v>
      </c>
      <c r="AC151">
        <f>'AEO 52'!AF77</f>
        <v>0</v>
      </c>
      <c r="AD151">
        <f>'AEO 52'!AG77</f>
        <v>0</v>
      </c>
      <c r="AE151">
        <f>'AEO 52'!AH77</f>
        <v>0</v>
      </c>
      <c r="AF151">
        <f>'AEO 52'!AI77</f>
        <v>0</v>
      </c>
      <c r="AG151" t="str">
        <f>'AEO 52'!AJ77</f>
        <v>- -</v>
      </c>
    </row>
    <row r="152" spans="1:33" x14ac:dyDescent="0.25">
      <c r="A152" t="str">
        <f>'AEO 52'!A78</f>
        <v>Large Van</v>
      </c>
      <c r="B152">
        <f>'AEO 52'!E78</f>
        <v>40.756653</v>
      </c>
      <c r="C152">
        <f>'AEO 52'!F78</f>
        <v>40.811562000000002</v>
      </c>
      <c r="D152">
        <f>'AEO 52'!G78</f>
        <v>40.710213000000003</v>
      </c>
      <c r="E152">
        <f>'AEO 52'!H78</f>
        <v>40.666587999999997</v>
      </c>
      <c r="F152">
        <f>'AEO 52'!I78</f>
        <v>40.635863999999998</v>
      </c>
      <c r="G152">
        <f>'AEO 52'!J78</f>
        <v>41.296253</v>
      </c>
      <c r="H152">
        <f>'AEO 52'!K78</f>
        <v>41.213337000000003</v>
      </c>
      <c r="I152">
        <f>'AEO 52'!L78</f>
        <v>41.130215</v>
      </c>
      <c r="J152">
        <f>'AEO 52'!M78</f>
        <v>41.057155999999999</v>
      </c>
      <c r="K152">
        <f>'AEO 52'!N78</f>
        <v>41.000968999999998</v>
      </c>
      <c r="L152">
        <f>'AEO 52'!O78</f>
        <v>40.958424000000001</v>
      </c>
      <c r="M152">
        <f>'AEO 52'!P78</f>
        <v>40.925697</v>
      </c>
      <c r="N152">
        <f>'AEO 52'!Q78</f>
        <v>40.903198000000003</v>
      </c>
      <c r="O152">
        <f>'AEO 52'!R78</f>
        <v>40.889964999999997</v>
      </c>
      <c r="P152">
        <f>'AEO 52'!S78</f>
        <v>40.819316999999998</v>
      </c>
      <c r="Q152">
        <f>'AEO 52'!T78</f>
        <v>40.744484</v>
      </c>
      <c r="R152">
        <f>'AEO 52'!U78</f>
        <v>40.678341000000003</v>
      </c>
      <c r="S152">
        <f>'AEO 52'!V78</f>
        <v>40.619629000000003</v>
      </c>
      <c r="T152">
        <f>'AEO 52'!W78</f>
        <v>40.568095999999997</v>
      </c>
      <c r="U152">
        <f>'AEO 52'!X78</f>
        <v>40.524844999999999</v>
      </c>
      <c r="V152">
        <f>'AEO 52'!Y78</f>
        <v>40.489356999999998</v>
      </c>
      <c r="W152">
        <f>'AEO 52'!Z78</f>
        <v>40.489525</v>
      </c>
      <c r="X152">
        <f>'AEO 52'!AA78</f>
        <v>40.489941000000002</v>
      </c>
      <c r="Y152">
        <f>'AEO 52'!AB78</f>
        <v>40.490096999999999</v>
      </c>
      <c r="Z152">
        <f>'AEO 52'!AC78</f>
        <v>40.490397999999999</v>
      </c>
      <c r="AA152">
        <f>'AEO 52'!AD78</f>
        <v>40.490788000000002</v>
      </c>
      <c r="AB152">
        <f>'AEO 52'!AE78</f>
        <v>40.491340999999998</v>
      </c>
      <c r="AC152">
        <f>'AEO 52'!AF78</f>
        <v>40.491962000000001</v>
      </c>
      <c r="AD152">
        <f>'AEO 52'!AG78</f>
        <v>40.492989000000001</v>
      </c>
      <c r="AE152">
        <f>'AEO 52'!AH78</f>
        <v>40.494064000000002</v>
      </c>
      <c r="AF152">
        <f>'AEO 52'!AI78</f>
        <v>40.489032999999999</v>
      </c>
      <c r="AG152">
        <f>'AEO 52'!AJ78</f>
        <v>0</v>
      </c>
    </row>
    <row r="153" spans="1:33" x14ac:dyDescent="0.25">
      <c r="A153" t="str">
        <f>'AEO 52'!A79</f>
        <v>Small Utility</v>
      </c>
      <c r="B153">
        <f>'AEO 52'!E79</f>
        <v>50.633152000000003</v>
      </c>
      <c r="C153">
        <f>'AEO 52'!F79</f>
        <v>50.440745999999997</v>
      </c>
      <c r="D153">
        <f>'AEO 52'!G79</f>
        <v>50.135463999999999</v>
      </c>
      <c r="E153">
        <f>'AEO 52'!H79</f>
        <v>49.848286000000002</v>
      </c>
      <c r="F153">
        <f>'AEO 52'!I79</f>
        <v>49.561199000000002</v>
      </c>
      <c r="G153">
        <f>'AEO 52'!J79</f>
        <v>49.832026999999997</v>
      </c>
      <c r="H153">
        <f>'AEO 52'!K79</f>
        <v>49.580852999999998</v>
      </c>
      <c r="I153">
        <f>'AEO 52'!L79</f>
        <v>49.328975999999997</v>
      </c>
      <c r="J153">
        <f>'AEO 52'!M79</f>
        <v>49.114337999999996</v>
      </c>
      <c r="K153">
        <f>'AEO 52'!N79</f>
        <v>48.941662000000001</v>
      </c>
      <c r="L153">
        <f>'AEO 52'!O79</f>
        <v>48.809479000000003</v>
      </c>
      <c r="M153">
        <f>'AEO 52'!P79</f>
        <v>48.713608000000001</v>
      </c>
      <c r="N153">
        <f>'AEO 52'!Q79</f>
        <v>48.644894000000001</v>
      </c>
      <c r="O153">
        <f>'AEO 52'!R79</f>
        <v>48.601306999999998</v>
      </c>
      <c r="P153">
        <f>'AEO 52'!S79</f>
        <v>48.510573999999998</v>
      </c>
      <c r="Q153">
        <f>'AEO 52'!T79</f>
        <v>48.423267000000003</v>
      </c>
      <c r="R153">
        <f>'AEO 52'!U79</f>
        <v>48.348182999999999</v>
      </c>
      <c r="S153">
        <f>'AEO 52'!V79</f>
        <v>48.281204000000002</v>
      </c>
      <c r="T153">
        <f>'AEO 52'!W79</f>
        <v>48.222076000000001</v>
      </c>
      <c r="U153">
        <f>'AEO 52'!X79</f>
        <v>48.172027999999997</v>
      </c>
      <c r="V153">
        <f>'AEO 52'!Y79</f>
        <v>48.127842000000001</v>
      </c>
      <c r="W153">
        <f>'AEO 52'!Z79</f>
        <v>48.131461999999999</v>
      </c>
      <c r="X153">
        <f>'AEO 52'!AA79</f>
        <v>48.134799999999998</v>
      </c>
      <c r="Y153">
        <f>'AEO 52'!AB79</f>
        <v>48.138404999999999</v>
      </c>
      <c r="Z153">
        <f>'AEO 52'!AC79</f>
        <v>48.141598000000002</v>
      </c>
      <c r="AA153">
        <f>'AEO 52'!AD79</f>
        <v>48.144298999999997</v>
      </c>
      <c r="AB153">
        <f>'AEO 52'!AE79</f>
        <v>48.147331000000001</v>
      </c>
      <c r="AC153">
        <f>'AEO 52'!AF79</f>
        <v>48.150531999999998</v>
      </c>
      <c r="AD153">
        <f>'AEO 52'!AG79</f>
        <v>48.154254999999999</v>
      </c>
      <c r="AE153">
        <f>'AEO 52'!AH79</f>
        <v>48.157459000000003</v>
      </c>
      <c r="AF153">
        <f>'AEO 52'!AI79</f>
        <v>48.154696999999999</v>
      </c>
      <c r="AG153">
        <f>'AEO 52'!AJ79</f>
        <v>-2E-3</v>
      </c>
    </row>
    <row r="154" spans="1:33" x14ac:dyDescent="0.25">
      <c r="A154" t="str">
        <f>'AEO 52'!A80</f>
        <v>Large Utility</v>
      </c>
      <c r="B154">
        <f>'AEO 52'!E80</f>
        <v>0</v>
      </c>
      <c r="C154">
        <f>'AEO 52'!F80</f>
        <v>0</v>
      </c>
      <c r="D154">
        <f>'AEO 52'!G80</f>
        <v>0</v>
      </c>
      <c r="E154">
        <f>'AEO 52'!H80</f>
        <v>0</v>
      </c>
      <c r="F154">
        <f>'AEO 52'!I80</f>
        <v>0</v>
      </c>
      <c r="G154">
        <f>'AEO 52'!J80</f>
        <v>0</v>
      </c>
      <c r="H154">
        <f>'AEO 52'!K80</f>
        <v>0</v>
      </c>
      <c r="I154">
        <f>'AEO 52'!L80</f>
        <v>0</v>
      </c>
      <c r="J154">
        <f>'AEO 52'!M80</f>
        <v>0</v>
      </c>
      <c r="K154">
        <f>'AEO 52'!N80</f>
        <v>0</v>
      </c>
      <c r="L154">
        <f>'AEO 52'!O80</f>
        <v>0</v>
      </c>
      <c r="M154">
        <f>'AEO 52'!P80</f>
        <v>0</v>
      </c>
      <c r="N154">
        <f>'AEO 52'!Q80</f>
        <v>0</v>
      </c>
      <c r="O154">
        <f>'AEO 52'!R80</f>
        <v>0</v>
      </c>
      <c r="P154">
        <f>'AEO 52'!S80</f>
        <v>0</v>
      </c>
      <c r="Q154">
        <f>'AEO 52'!T80</f>
        <v>0</v>
      </c>
      <c r="R154">
        <f>'AEO 52'!U80</f>
        <v>0</v>
      </c>
      <c r="S154">
        <f>'AEO 52'!V80</f>
        <v>0</v>
      </c>
      <c r="T154">
        <f>'AEO 52'!W80</f>
        <v>0</v>
      </c>
      <c r="U154">
        <f>'AEO 52'!X80</f>
        <v>0</v>
      </c>
      <c r="V154">
        <f>'AEO 52'!Y80</f>
        <v>0</v>
      </c>
      <c r="W154">
        <f>'AEO 52'!Z80</f>
        <v>0</v>
      </c>
      <c r="X154">
        <f>'AEO 52'!AA80</f>
        <v>0</v>
      </c>
      <c r="Y154">
        <f>'AEO 52'!AB80</f>
        <v>0</v>
      </c>
      <c r="Z154">
        <f>'AEO 52'!AC80</f>
        <v>0</v>
      </c>
      <c r="AA154">
        <f>'AEO 52'!AD80</f>
        <v>0</v>
      </c>
      <c r="AB154">
        <f>'AEO 52'!AE80</f>
        <v>0</v>
      </c>
      <c r="AC154">
        <f>'AEO 52'!AF80</f>
        <v>0</v>
      </c>
      <c r="AD154">
        <f>'AEO 52'!AG80</f>
        <v>0</v>
      </c>
      <c r="AE154">
        <f>'AEO 52'!AH80</f>
        <v>0</v>
      </c>
      <c r="AF154">
        <f>'AEO 52'!AI80</f>
        <v>0</v>
      </c>
      <c r="AG154" t="str">
        <f>'AEO 52'!AJ80</f>
        <v>- -</v>
      </c>
    </row>
    <row r="155" spans="1:33" x14ac:dyDescent="0.25">
      <c r="A155" t="str">
        <f>'AEO 52'!A81</f>
        <v>Small Crossover Trucks</v>
      </c>
      <c r="B155">
        <f>'AEO 52'!E81</f>
        <v>0</v>
      </c>
      <c r="C155">
        <f>'AEO 52'!F81</f>
        <v>0</v>
      </c>
      <c r="D155">
        <f>'AEO 52'!G81</f>
        <v>0</v>
      </c>
      <c r="E155">
        <f>'AEO 52'!H81</f>
        <v>0</v>
      </c>
      <c r="F155">
        <f>'AEO 52'!I81</f>
        <v>0</v>
      </c>
      <c r="G155">
        <f>'AEO 52'!J81</f>
        <v>41.387732999999997</v>
      </c>
      <c r="H155">
        <f>'AEO 52'!K81</f>
        <v>41.252620999999998</v>
      </c>
      <c r="I155">
        <f>'AEO 52'!L81</f>
        <v>41.118084000000003</v>
      </c>
      <c r="J155">
        <f>'AEO 52'!M81</f>
        <v>41.007174999999997</v>
      </c>
      <c r="K155">
        <f>'AEO 52'!N81</f>
        <v>40.923893</v>
      </c>
      <c r="L155">
        <f>'AEO 52'!O81</f>
        <v>40.859485999999997</v>
      </c>
      <c r="M155">
        <f>'AEO 52'!P81</f>
        <v>40.823517000000002</v>
      </c>
      <c r="N155">
        <f>'AEO 52'!Q81</f>
        <v>40.801330999999998</v>
      </c>
      <c r="O155">
        <f>'AEO 52'!R81</f>
        <v>40.795867999999999</v>
      </c>
      <c r="P155">
        <f>'AEO 52'!S81</f>
        <v>40.737018999999997</v>
      </c>
      <c r="Q155">
        <f>'AEO 52'!T81</f>
        <v>40.681877</v>
      </c>
      <c r="R155">
        <f>'AEO 52'!U81</f>
        <v>40.633555999999999</v>
      </c>
      <c r="S155">
        <f>'AEO 52'!V81</f>
        <v>40.591456999999998</v>
      </c>
      <c r="T155">
        <f>'AEO 52'!W81</f>
        <v>40.556170999999999</v>
      </c>
      <c r="U155">
        <f>'AEO 52'!X81</f>
        <v>40.530064000000003</v>
      </c>
      <c r="V155">
        <f>'AEO 52'!Y81</f>
        <v>40.509028999999998</v>
      </c>
      <c r="W155">
        <f>'AEO 52'!Z81</f>
        <v>40.524085999999997</v>
      </c>
      <c r="X155">
        <f>'AEO 52'!AA81</f>
        <v>40.538761000000001</v>
      </c>
      <c r="Y155">
        <f>'AEO 52'!AB81</f>
        <v>40.552528000000002</v>
      </c>
      <c r="Z155">
        <f>'AEO 52'!AC81</f>
        <v>40.564841999999999</v>
      </c>
      <c r="AA155">
        <f>'AEO 52'!AD81</f>
        <v>40.576427000000002</v>
      </c>
      <c r="AB155">
        <f>'AEO 52'!AE81</f>
        <v>40.588493</v>
      </c>
      <c r="AC155">
        <f>'AEO 52'!AF81</f>
        <v>40.599635999999997</v>
      </c>
      <c r="AD155">
        <f>'AEO 52'!AG81</f>
        <v>40.612133</v>
      </c>
      <c r="AE155">
        <f>'AEO 52'!AH81</f>
        <v>40.622580999999997</v>
      </c>
      <c r="AF155">
        <f>'AEO 52'!AI81</f>
        <v>40.626739999999998</v>
      </c>
      <c r="AG155" t="str">
        <f>'AEO 52'!AJ81</f>
        <v>- -</v>
      </c>
    </row>
    <row r="156" spans="1:33" x14ac:dyDescent="0.25">
      <c r="A156" t="str">
        <f>'AEO 52'!A82</f>
        <v>Large Crossover Trucks</v>
      </c>
      <c r="B156">
        <f>'AEO 52'!E82</f>
        <v>0</v>
      </c>
      <c r="C156">
        <f>'AEO 52'!F82</f>
        <v>0</v>
      </c>
      <c r="D156">
        <f>'AEO 52'!G82</f>
        <v>0</v>
      </c>
      <c r="E156">
        <f>'AEO 52'!H82</f>
        <v>0</v>
      </c>
      <c r="F156">
        <f>'AEO 52'!I82</f>
        <v>0</v>
      </c>
      <c r="G156">
        <f>'AEO 52'!J82</f>
        <v>0</v>
      </c>
      <c r="H156">
        <f>'AEO 52'!K82</f>
        <v>0</v>
      </c>
      <c r="I156">
        <f>'AEO 52'!L82</f>
        <v>0</v>
      </c>
      <c r="J156">
        <f>'AEO 52'!M82</f>
        <v>0</v>
      </c>
      <c r="K156">
        <f>'AEO 52'!N82</f>
        <v>0</v>
      </c>
      <c r="L156">
        <f>'AEO 52'!O82</f>
        <v>0</v>
      </c>
      <c r="M156">
        <f>'AEO 52'!P82</f>
        <v>0</v>
      </c>
      <c r="N156">
        <f>'AEO 52'!Q82</f>
        <v>0</v>
      </c>
      <c r="O156">
        <f>'AEO 52'!R82</f>
        <v>0</v>
      </c>
      <c r="P156">
        <f>'AEO 52'!S82</f>
        <v>0</v>
      </c>
      <c r="Q156">
        <f>'AEO 52'!T82</f>
        <v>0</v>
      </c>
      <c r="R156">
        <f>'AEO 52'!U82</f>
        <v>0</v>
      </c>
      <c r="S156">
        <f>'AEO 52'!V82</f>
        <v>0</v>
      </c>
      <c r="T156">
        <f>'AEO 52'!W82</f>
        <v>0</v>
      </c>
      <c r="U156">
        <f>'AEO 52'!X82</f>
        <v>0</v>
      </c>
      <c r="V156">
        <f>'AEO 52'!Y82</f>
        <v>0</v>
      </c>
      <c r="W156">
        <f>'AEO 52'!Z82</f>
        <v>0</v>
      </c>
      <c r="X156">
        <f>'AEO 52'!AA82</f>
        <v>0</v>
      </c>
      <c r="Y156">
        <f>'AEO 52'!AB82</f>
        <v>0</v>
      </c>
      <c r="Z156">
        <f>'AEO 52'!AC82</f>
        <v>0</v>
      </c>
      <c r="AA156">
        <f>'AEO 52'!AD82</f>
        <v>0</v>
      </c>
      <c r="AB156">
        <f>'AEO 52'!AE82</f>
        <v>0</v>
      </c>
      <c r="AC156">
        <f>'AEO 52'!AF82</f>
        <v>0</v>
      </c>
      <c r="AD156">
        <f>'AEO 52'!AG82</f>
        <v>0</v>
      </c>
      <c r="AE156">
        <f>'AEO 52'!AH82</f>
        <v>0</v>
      </c>
      <c r="AF156">
        <f>'AEO 52'!AI82</f>
        <v>0</v>
      </c>
      <c r="AG156" t="str">
        <f>'AEO 52'!AJ82</f>
        <v>- -</v>
      </c>
    </row>
    <row r="158" spans="1:33" s="2" customFormat="1" x14ac:dyDescent="0.25">
      <c r="A158" s="2" t="s">
        <v>205</v>
      </c>
    </row>
    <row r="160" spans="1:33" x14ac:dyDescent="0.25">
      <c r="B160">
        <f>B67</f>
        <v>2019</v>
      </c>
      <c r="C160">
        <f t="shared" ref="C160:AG160" si="9">C67</f>
        <v>2020</v>
      </c>
      <c r="D160">
        <f t="shared" si="9"/>
        <v>2021</v>
      </c>
      <c r="E160">
        <f t="shared" si="9"/>
        <v>2022</v>
      </c>
      <c r="F160">
        <f t="shared" si="9"/>
        <v>2023</v>
      </c>
      <c r="G160">
        <f t="shared" si="9"/>
        <v>2024</v>
      </c>
      <c r="H160">
        <f t="shared" si="9"/>
        <v>2025</v>
      </c>
      <c r="I160">
        <f t="shared" si="9"/>
        <v>2026</v>
      </c>
      <c r="J160">
        <f t="shared" si="9"/>
        <v>2027</v>
      </c>
      <c r="K160">
        <f t="shared" si="9"/>
        <v>2028</v>
      </c>
      <c r="L160">
        <f t="shared" si="9"/>
        <v>2029</v>
      </c>
      <c r="M160">
        <f t="shared" si="9"/>
        <v>2030</v>
      </c>
      <c r="N160">
        <f t="shared" si="9"/>
        <v>2031</v>
      </c>
      <c r="O160">
        <f t="shared" si="9"/>
        <v>2032</v>
      </c>
      <c r="P160">
        <f t="shared" si="9"/>
        <v>2033</v>
      </c>
      <c r="Q160">
        <f t="shared" si="9"/>
        <v>2034</v>
      </c>
      <c r="R160">
        <f t="shared" si="9"/>
        <v>2035</v>
      </c>
      <c r="S160">
        <f t="shared" si="9"/>
        <v>2036</v>
      </c>
      <c r="T160">
        <f t="shared" si="9"/>
        <v>2037</v>
      </c>
      <c r="U160">
        <f t="shared" si="9"/>
        <v>2038</v>
      </c>
      <c r="V160">
        <f t="shared" si="9"/>
        <v>2039</v>
      </c>
      <c r="W160">
        <f t="shared" si="9"/>
        <v>2040</v>
      </c>
      <c r="X160">
        <f t="shared" si="9"/>
        <v>2041</v>
      </c>
      <c r="Y160">
        <f t="shared" si="9"/>
        <v>2042</v>
      </c>
      <c r="Z160">
        <f t="shared" si="9"/>
        <v>2043</v>
      </c>
      <c r="AA160">
        <f t="shared" si="9"/>
        <v>2044</v>
      </c>
      <c r="AB160">
        <f t="shared" si="9"/>
        <v>2045</v>
      </c>
      <c r="AC160">
        <f t="shared" si="9"/>
        <v>2046</v>
      </c>
      <c r="AD160">
        <f t="shared" si="9"/>
        <v>2047</v>
      </c>
      <c r="AE160">
        <f t="shared" si="9"/>
        <v>2048</v>
      </c>
      <c r="AF160">
        <f t="shared" si="9"/>
        <v>2049</v>
      </c>
      <c r="AG160">
        <f t="shared" si="9"/>
        <v>2050</v>
      </c>
    </row>
    <row r="161" spans="1:33" x14ac:dyDescent="0.25">
      <c r="A161" t="str">
        <f t="shared" ref="A161:A169" si="10">A68</f>
        <v>100 Mile Electric Vehicle</v>
      </c>
    </row>
    <row r="162" spans="1:33" x14ac:dyDescent="0.25">
      <c r="A162" t="str">
        <f t="shared" si="10"/>
        <v>Mini-compact Cars</v>
      </c>
      <c r="B162">
        <f t="shared" ref="B162:AG162" si="11">IF(B69=0,"",B29)</f>
        <v>3.1908144080573801E-3</v>
      </c>
      <c r="C162">
        <f t="shared" si="11"/>
        <v>4.1445016662962552E-3</v>
      </c>
      <c r="D162">
        <f t="shared" si="11"/>
        <v>3.840676801538163E-3</v>
      </c>
      <c r="E162">
        <f t="shared" si="11"/>
        <v>3.6599986816477693E-3</v>
      </c>
      <c r="F162">
        <f t="shared" si="11"/>
        <v>3.6086176465471376E-3</v>
      </c>
      <c r="G162">
        <f t="shared" si="11"/>
        <v>3.5480881224679108E-3</v>
      </c>
      <c r="H162">
        <f t="shared" si="11"/>
        <v>3.5282191263722976E-3</v>
      </c>
      <c r="I162">
        <f t="shared" si="11"/>
        <v>3.5090854111385853E-3</v>
      </c>
      <c r="J162">
        <f t="shared" si="11"/>
        <v>3.4426174630409973E-3</v>
      </c>
      <c r="K162">
        <f t="shared" si="11"/>
        <v>3.3960553952807363E-3</v>
      </c>
      <c r="L162">
        <f t="shared" si="11"/>
        <v>3.4320864453553095E-3</v>
      </c>
      <c r="M162">
        <f t="shared" si="11"/>
        <v>3.2785596175172677E-3</v>
      </c>
      <c r="N162">
        <f t="shared" si="11"/>
        <v>3.2634659603301545E-3</v>
      </c>
      <c r="O162">
        <f t="shared" si="11"/>
        <v>3.2088006420867067E-3</v>
      </c>
      <c r="P162">
        <f t="shared" si="11"/>
        <v>3.1853906241071242E-3</v>
      </c>
      <c r="Q162">
        <f t="shared" si="11"/>
        <v>3.1069859609054551E-3</v>
      </c>
      <c r="R162">
        <f t="shared" si="11"/>
        <v>3.0975968280593166E-3</v>
      </c>
      <c r="S162">
        <f t="shared" si="11"/>
        <v>3.0827002181264144E-3</v>
      </c>
      <c r="T162">
        <f t="shared" si="11"/>
        <v>3.0646421033469627E-3</v>
      </c>
      <c r="U162">
        <f t="shared" si="11"/>
        <v>3.036375184152429E-3</v>
      </c>
      <c r="V162">
        <f t="shared" si="11"/>
        <v>3.0356473844783886E-3</v>
      </c>
      <c r="W162">
        <f t="shared" si="11"/>
        <v>3.0243068904946828E-3</v>
      </c>
      <c r="X162">
        <f t="shared" si="11"/>
        <v>3.0116283071512989E-3</v>
      </c>
      <c r="Y162">
        <f t="shared" si="11"/>
        <v>3.0134288227749413E-3</v>
      </c>
      <c r="Z162">
        <f t="shared" si="11"/>
        <v>3.0130059122554162E-3</v>
      </c>
      <c r="AA162">
        <f t="shared" si="11"/>
        <v>3.0167327471562421E-3</v>
      </c>
      <c r="AB162">
        <f t="shared" si="11"/>
        <v>3.0028271649154663E-3</v>
      </c>
      <c r="AC162">
        <f t="shared" si="11"/>
        <v>3.0058107640049763E-3</v>
      </c>
      <c r="AD162">
        <f t="shared" si="11"/>
        <v>2.9987488290645352E-3</v>
      </c>
      <c r="AE162">
        <f t="shared" si="11"/>
        <v>3.0089328561438626E-3</v>
      </c>
      <c r="AF162">
        <f t="shared" si="11"/>
        <v>3.0029516309940528E-3</v>
      </c>
      <c r="AG162">
        <f t="shared" si="11"/>
        <v>3.2378167641325525E-5</v>
      </c>
    </row>
    <row r="163" spans="1:33" x14ac:dyDescent="0.25">
      <c r="A163" t="str">
        <f t="shared" si="10"/>
        <v>Subcompact Cars</v>
      </c>
      <c r="B163">
        <f t="shared" ref="B163:AG163" si="12">IF(B70=0,"",B30)</f>
        <v>3.149834995527602E-2</v>
      </c>
      <c r="C163">
        <f t="shared" si="12"/>
        <v>4.180785896905212E-2</v>
      </c>
      <c r="D163">
        <f t="shared" si="12"/>
        <v>3.7620372805335194E-2</v>
      </c>
      <c r="E163">
        <f t="shared" si="12"/>
        <v>3.4983403519489024E-2</v>
      </c>
      <c r="F163">
        <f t="shared" si="12"/>
        <v>3.412294651442338E-2</v>
      </c>
      <c r="G163">
        <f t="shared" si="12"/>
        <v>3.3448951350569779E-2</v>
      </c>
      <c r="H163">
        <f t="shared" si="12"/>
        <v>3.2745959320307584E-2</v>
      </c>
      <c r="I163">
        <f t="shared" si="12"/>
        <v>3.2146338973198671E-2</v>
      </c>
      <c r="J163">
        <f t="shared" si="12"/>
        <v>3.134834128784432E-2</v>
      </c>
      <c r="K163">
        <f t="shared" si="12"/>
        <v>3.0732056744323628E-2</v>
      </c>
      <c r="L163">
        <f t="shared" si="12"/>
        <v>3.0662282738024769E-2</v>
      </c>
      <c r="M163">
        <f t="shared" si="12"/>
        <v>2.9211192214734085E-2</v>
      </c>
      <c r="N163">
        <f t="shared" si="12"/>
        <v>2.8937619239411981E-2</v>
      </c>
      <c r="O163">
        <f t="shared" si="12"/>
        <v>2.8334328520769753E-2</v>
      </c>
      <c r="P163">
        <f t="shared" si="12"/>
        <v>2.8034796089351062E-2</v>
      </c>
      <c r="Q163">
        <f t="shared" si="12"/>
        <v>2.7177230301027092E-2</v>
      </c>
      <c r="R163">
        <f t="shared" si="12"/>
        <v>2.7018649217293172E-2</v>
      </c>
      <c r="S163">
        <f t="shared" si="12"/>
        <v>2.6813929524811084E-2</v>
      </c>
      <c r="T163">
        <f t="shared" si="12"/>
        <v>2.6561620378981021E-2</v>
      </c>
      <c r="U163">
        <f t="shared" si="12"/>
        <v>2.6225717562456792E-2</v>
      </c>
      <c r="V163">
        <f t="shared" si="12"/>
        <v>2.6149948557295417E-2</v>
      </c>
      <c r="W163">
        <f t="shared" si="12"/>
        <v>2.5979480327153939E-2</v>
      </c>
      <c r="X163">
        <f t="shared" si="12"/>
        <v>2.5790343048822086E-2</v>
      </c>
      <c r="Y163">
        <f t="shared" si="12"/>
        <v>2.5744578882629581E-2</v>
      </c>
      <c r="Z163">
        <f t="shared" si="12"/>
        <v>2.5684285729494775E-2</v>
      </c>
      <c r="AA163">
        <f t="shared" si="12"/>
        <v>2.5662851283189406E-2</v>
      </c>
      <c r="AB163">
        <f t="shared" si="12"/>
        <v>2.5471328003688815E-2</v>
      </c>
      <c r="AC163">
        <f t="shared" si="12"/>
        <v>2.5446539228339501E-2</v>
      </c>
      <c r="AD163">
        <f t="shared" si="12"/>
        <v>2.5323642047528884E-2</v>
      </c>
      <c r="AE163">
        <f t="shared" si="12"/>
        <v>2.5373418833174163E-2</v>
      </c>
      <c r="AF163">
        <f t="shared" si="12"/>
        <v>2.5267386381294093E-2</v>
      </c>
      <c r="AG163">
        <f t="shared" si="12"/>
        <v>1.4717348927875241E-5</v>
      </c>
    </row>
    <row r="164" spans="1:33" x14ac:dyDescent="0.25">
      <c r="A164" t="str">
        <f t="shared" si="10"/>
        <v>Compact Cars</v>
      </c>
      <c r="B164">
        <f t="shared" ref="B164:AG164" si="13">IF(B71=0,"",B31)</f>
        <v>0.1059348993973553</v>
      </c>
      <c r="C164">
        <f t="shared" si="13"/>
        <v>0.12833204358720415</v>
      </c>
      <c r="D164">
        <f t="shared" si="13"/>
        <v>0.11972937661059782</v>
      </c>
      <c r="E164">
        <f t="shared" si="13"/>
        <v>0.11228274511847412</v>
      </c>
      <c r="F164">
        <f t="shared" si="13"/>
        <v>0.10887798027368617</v>
      </c>
      <c r="G164">
        <f t="shared" si="13"/>
        <v>0.10592934173584231</v>
      </c>
      <c r="H164">
        <f t="shared" si="13"/>
        <v>0.10405878100681919</v>
      </c>
      <c r="I164">
        <f t="shared" si="13"/>
        <v>0.10233691073229115</v>
      </c>
      <c r="J164">
        <f t="shared" si="13"/>
        <v>9.9663938663370408E-2</v>
      </c>
      <c r="K164">
        <f t="shared" si="13"/>
        <v>9.762528089979465E-2</v>
      </c>
      <c r="L164">
        <f t="shared" si="13"/>
        <v>9.7095187176970285E-2</v>
      </c>
      <c r="M164">
        <f t="shared" si="13"/>
        <v>9.2881764958494539E-2</v>
      </c>
      <c r="N164">
        <f t="shared" si="13"/>
        <v>9.1791851083401557E-2</v>
      </c>
      <c r="O164">
        <f t="shared" si="13"/>
        <v>8.9879770036087853E-2</v>
      </c>
      <c r="P164">
        <f t="shared" si="13"/>
        <v>8.8794914349591608E-2</v>
      </c>
      <c r="Q164">
        <f t="shared" si="13"/>
        <v>8.6351690334386652E-2</v>
      </c>
      <c r="R164">
        <f t="shared" si="13"/>
        <v>8.5659263256651991E-2</v>
      </c>
      <c r="S164">
        <f t="shared" si="13"/>
        <v>8.4880429486835191E-2</v>
      </c>
      <c r="T164">
        <f t="shared" si="13"/>
        <v>8.4083956775651419E-2</v>
      </c>
      <c r="U164">
        <f t="shared" si="13"/>
        <v>8.3054888615661168E-2</v>
      </c>
      <c r="V164">
        <f t="shared" si="13"/>
        <v>8.2722995355181572E-2</v>
      </c>
      <c r="W164">
        <f t="shared" si="13"/>
        <v>8.2161200750227023E-2</v>
      </c>
      <c r="X164">
        <f t="shared" si="13"/>
        <v>8.1591405554098412E-2</v>
      </c>
      <c r="Y164">
        <f t="shared" si="13"/>
        <v>8.1363364557754697E-2</v>
      </c>
      <c r="Z164">
        <f t="shared" si="13"/>
        <v>8.1127060250799854E-2</v>
      </c>
      <c r="AA164">
        <f t="shared" si="13"/>
        <v>8.1009301133177683E-2</v>
      </c>
      <c r="AB164">
        <f t="shared" si="13"/>
        <v>8.0459559130615296E-2</v>
      </c>
      <c r="AC164">
        <f t="shared" si="13"/>
        <v>8.0321235819096351E-2</v>
      </c>
      <c r="AD164">
        <f t="shared" si="13"/>
        <v>7.9968710365375062E-2</v>
      </c>
      <c r="AE164">
        <f t="shared" si="13"/>
        <v>8.0023294350089064E-2</v>
      </c>
      <c r="AF164">
        <f t="shared" si="13"/>
        <v>7.9710288483100356E-2</v>
      </c>
      <c r="AG164">
        <f t="shared" si="13"/>
        <v>8.8304093567251447E-6</v>
      </c>
    </row>
    <row r="165" spans="1:33" x14ac:dyDescent="0.25">
      <c r="A165" t="str">
        <f t="shared" si="10"/>
        <v>Midsize Cars</v>
      </c>
      <c r="B165">
        <f t="shared" ref="B165:AG165" si="14">IF(B72=0,"",B32)</f>
        <v>0.33951734155481927</v>
      </c>
      <c r="C165">
        <f t="shared" si="14"/>
        <v>0.27770854166254583</v>
      </c>
      <c r="D165">
        <f t="shared" si="14"/>
        <v>0.2757074977806665</v>
      </c>
      <c r="E165">
        <f t="shared" si="14"/>
        <v>0.27691716281167023</v>
      </c>
      <c r="F165">
        <f t="shared" si="14"/>
        <v>0.26883694497753474</v>
      </c>
      <c r="G165">
        <f t="shared" si="14"/>
        <v>0.26155848301453744</v>
      </c>
      <c r="H165">
        <f t="shared" si="14"/>
        <v>0.25441234221337716</v>
      </c>
      <c r="I165">
        <f t="shared" si="14"/>
        <v>0.24652010585730841</v>
      </c>
      <c r="J165">
        <f t="shared" si="14"/>
        <v>0.24146540271084396</v>
      </c>
      <c r="K165">
        <f t="shared" si="14"/>
        <v>0.23555529357690025</v>
      </c>
      <c r="L165">
        <f t="shared" si="14"/>
        <v>0.22715004375565431</v>
      </c>
      <c r="M165">
        <f t="shared" si="14"/>
        <v>0.22713931478993632</v>
      </c>
      <c r="N165">
        <f t="shared" si="14"/>
        <v>0.22100774825563663</v>
      </c>
      <c r="O165">
        <f t="shared" si="14"/>
        <v>0.21731673792284137</v>
      </c>
      <c r="P165">
        <f t="shared" si="14"/>
        <v>0.21252691717426062</v>
      </c>
      <c r="Q165">
        <f t="shared" si="14"/>
        <v>0.21160763051400799</v>
      </c>
      <c r="R165">
        <f t="shared" si="14"/>
        <v>0.20762679792237648</v>
      </c>
      <c r="S165">
        <f t="shared" si="14"/>
        <v>0.20459705070229237</v>
      </c>
      <c r="T165">
        <f t="shared" si="14"/>
        <v>0.20244816037345231</v>
      </c>
      <c r="U165">
        <f t="shared" si="14"/>
        <v>0.20130487746556919</v>
      </c>
      <c r="V165">
        <f t="shared" si="14"/>
        <v>0.19913218637288321</v>
      </c>
      <c r="W165">
        <f t="shared" si="14"/>
        <v>0.19793642902370806</v>
      </c>
      <c r="X165">
        <f t="shared" si="14"/>
        <v>0.19720404793152893</v>
      </c>
      <c r="Y165">
        <f t="shared" si="14"/>
        <v>0.19596348929834267</v>
      </c>
      <c r="Z165">
        <f t="shared" si="14"/>
        <v>0.19506745847587401</v>
      </c>
      <c r="AA165">
        <f t="shared" si="14"/>
        <v>0.19405893019016934</v>
      </c>
      <c r="AB165">
        <f t="shared" si="14"/>
        <v>0.19415311455520251</v>
      </c>
      <c r="AC165">
        <f t="shared" si="14"/>
        <v>0.19337854934758331</v>
      </c>
      <c r="AD165">
        <f t="shared" si="14"/>
        <v>0.19304550774204859</v>
      </c>
      <c r="AE165">
        <f t="shared" si="14"/>
        <v>0.19183184408294932</v>
      </c>
      <c r="AF165">
        <f t="shared" si="14"/>
        <v>0.19134287169558065</v>
      </c>
      <c r="AG165">
        <f t="shared" si="14"/>
        <v>-2.060428849902534E-5</v>
      </c>
    </row>
    <row r="166" spans="1:33" x14ac:dyDescent="0.25">
      <c r="A166" t="str">
        <f t="shared" si="10"/>
        <v>Large Cars</v>
      </c>
      <c r="B166" t="str">
        <f t="shared" ref="B166:AG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c r="AG166">
        <f t="shared" si="15"/>
        <v>-3.8265107212475619E-5</v>
      </c>
    </row>
    <row r="167" spans="1:33" x14ac:dyDescent="0.25">
      <c r="A167" t="str">
        <f t="shared" si="10"/>
        <v>Two Seater Cars</v>
      </c>
      <c r="B167">
        <f t="shared" ref="B167:AG167" si="16">IF(B74=0,"",B34)</f>
        <v>8.3904796794941772E-3</v>
      </c>
      <c r="C167">
        <f t="shared" si="16"/>
        <v>7.3246641436548517E-3</v>
      </c>
      <c r="D167">
        <f t="shared" si="16"/>
        <v>7.3663517087888151E-3</v>
      </c>
      <c r="E167">
        <f t="shared" si="16"/>
        <v>7.2710921917463756E-3</v>
      </c>
      <c r="F167">
        <f t="shared" si="16"/>
        <v>7.0949100429764014E-3</v>
      </c>
      <c r="G167">
        <f t="shared" si="16"/>
        <v>6.9664471917086288E-3</v>
      </c>
      <c r="H167">
        <f t="shared" si="16"/>
        <v>6.7957848735309776E-3</v>
      </c>
      <c r="I167">
        <f t="shared" si="16"/>
        <v>6.6034128084873243E-3</v>
      </c>
      <c r="J167">
        <f t="shared" si="16"/>
        <v>6.4711976652310089E-3</v>
      </c>
      <c r="K167">
        <f t="shared" si="16"/>
        <v>6.3311311006233519E-3</v>
      </c>
      <c r="L167">
        <f t="shared" si="16"/>
        <v>6.176349214686975E-3</v>
      </c>
      <c r="M167">
        <f t="shared" si="16"/>
        <v>6.1141843534913611E-3</v>
      </c>
      <c r="N167">
        <f t="shared" si="16"/>
        <v>5.985714530880119E-3</v>
      </c>
      <c r="O167">
        <f t="shared" si="16"/>
        <v>5.8873778523724852E-3</v>
      </c>
      <c r="P167">
        <f t="shared" si="16"/>
        <v>5.7781188834219168E-3</v>
      </c>
      <c r="Q167">
        <f t="shared" si="16"/>
        <v>5.7224706906056876E-3</v>
      </c>
      <c r="R167">
        <f t="shared" si="16"/>
        <v>5.6383967314078244E-3</v>
      </c>
      <c r="S167">
        <f t="shared" si="16"/>
        <v>5.5693190714475134E-3</v>
      </c>
      <c r="T167">
        <f t="shared" si="16"/>
        <v>5.5147657204875694E-3</v>
      </c>
      <c r="U167">
        <f t="shared" si="16"/>
        <v>5.4799172490211595E-3</v>
      </c>
      <c r="V167">
        <f t="shared" si="16"/>
        <v>5.4354407827031416E-3</v>
      </c>
      <c r="W167">
        <f t="shared" si="16"/>
        <v>5.4052050311938632E-3</v>
      </c>
      <c r="X167">
        <f t="shared" si="16"/>
        <v>5.3836917702806122E-3</v>
      </c>
      <c r="Y167">
        <f t="shared" si="16"/>
        <v>5.3592991798908527E-3</v>
      </c>
      <c r="Z167">
        <f t="shared" si="16"/>
        <v>5.3393476690577297E-3</v>
      </c>
      <c r="AA167">
        <f t="shared" si="16"/>
        <v>5.321029544828825E-3</v>
      </c>
      <c r="AB167">
        <f t="shared" si="16"/>
        <v>5.3148009067323166E-3</v>
      </c>
      <c r="AC167">
        <f t="shared" si="16"/>
        <v>5.2995234059013338E-3</v>
      </c>
      <c r="AD167">
        <f t="shared" si="16"/>
        <v>5.2916143946722619E-3</v>
      </c>
      <c r="AE167">
        <f t="shared" si="16"/>
        <v>5.270488825882047E-3</v>
      </c>
      <c r="AF167">
        <f t="shared" si="16"/>
        <v>5.2557494565208546E-3</v>
      </c>
      <c r="AG167">
        <f t="shared" si="16"/>
        <v>-8.8304093567251447E-6</v>
      </c>
    </row>
    <row r="168" spans="1:33" x14ac:dyDescent="0.25">
      <c r="A168" t="str">
        <f t="shared" si="10"/>
        <v>Small Crossover Cars</v>
      </c>
      <c r="B168">
        <f t="shared" ref="B168:AG168" si="17">IF(B75=0,"",B35)</f>
        <v>0.16280081736449564</v>
      </c>
      <c r="C168">
        <f t="shared" si="17"/>
        <v>0.22092327260487277</v>
      </c>
      <c r="D168">
        <f t="shared" si="17"/>
        <v>0.21031245233227722</v>
      </c>
      <c r="E168">
        <f t="shared" si="17"/>
        <v>0.19922614457493795</v>
      </c>
      <c r="F168">
        <f t="shared" si="17"/>
        <v>0.19720523504464677</v>
      </c>
      <c r="G168">
        <f t="shared" si="17"/>
        <v>0.1940509531440506</v>
      </c>
      <c r="H168">
        <f t="shared" si="17"/>
        <v>0.19247267441650145</v>
      </c>
      <c r="I168">
        <f t="shared" si="17"/>
        <v>0.19226462875336578</v>
      </c>
      <c r="J168">
        <f t="shared" si="17"/>
        <v>0.18890193688336282</v>
      </c>
      <c r="K168">
        <f t="shared" si="17"/>
        <v>0.18671609177317658</v>
      </c>
      <c r="L168">
        <f t="shared" si="17"/>
        <v>0.18737122593695477</v>
      </c>
      <c r="M168">
        <f t="shared" si="17"/>
        <v>0.17990193185045536</v>
      </c>
      <c r="N168">
        <f t="shared" si="17"/>
        <v>0.17921681650068036</v>
      </c>
      <c r="O168">
        <f t="shared" si="17"/>
        <v>0.17651261281553565</v>
      </c>
      <c r="P168">
        <f t="shared" si="17"/>
        <v>0.17561627146468209</v>
      </c>
      <c r="Q168">
        <f t="shared" si="17"/>
        <v>0.17135432728313496</v>
      </c>
      <c r="R168">
        <f t="shared" si="17"/>
        <v>0.17101647248318375</v>
      </c>
      <c r="S168">
        <f t="shared" si="17"/>
        <v>0.1703682761227909</v>
      </c>
      <c r="T168">
        <f t="shared" si="17"/>
        <v>0.16955351817989653</v>
      </c>
      <c r="U168">
        <f t="shared" si="17"/>
        <v>0.16812479740843078</v>
      </c>
      <c r="V168">
        <f t="shared" si="17"/>
        <v>0.16823910807331718</v>
      </c>
      <c r="W168">
        <f t="shared" si="17"/>
        <v>0.16775675684953667</v>
      </c>
      <c r="X168">
        <f t="shared" si="17"/>
        <v>0.1671807167117299</v>
      </c>
      <c r="Y168">
        <f t="shared" si="17"/>
        <v>0.1673631462429897</v>
      </c>
      <c r="Z168">
        <f t="shared" si="17"/>
        <v>0.16749019900301937</v>
      </c>
      <c r="AA168">
        <f t="shared" si="17"/>
        <v>0.1678635748544309</v>
      </c>
      <c r="AB168">
        <f t="shared" si="17"/>
        <v>0.16717770600571674</v>
      </c>
      <c r="AC168">
        <f t="shared" si="17"/>
        <v>0.16744130580827099</v>
      </c>
      <c r="AD168">
        <f t="shared" si="17"/>
        <v>0.16718376306320623</v>
      </c>
      <c r="AE168">
        <f t="shared" si="17"/>
        <v>0.16787418352676567</v>
      </c>
      <c r="AF168">
        <f t="shared" si="17"/>
        <v>0.16770501873803192</v>
      </c>
      <c r="AG168">
        <f t="shared" si="17"/>
        <v>4.120857699805068E-5</v>
      </c>
    </row>
    <row r="169" spans="1:33" x14ac:dyDescent="0.25">
      <c r="A169" t="str">
        <f t="shared" si="10"/>
        <v>Large Crossover Cars</v>
      </c>
      <c r="B169">
        <f t="shared" ref="B169:AG169" si="18">IF(B76=0,"",B36)</f>
        <v>4.5263580465347737E-2</v>
      </c>
      <c r="C169">
        <f t="shared" si="18"/>
        <v>3.9629322148016448E-2</v>
      </c>
      <c r="D169">
        <f t="shared" si="18"/>
        <v>4.1394175830148969E-2</v>
      </c>
      <c r="E169">
        <f t="shared" si="18"/>
        <v>4.2247212789153145E-2</v>
      </c>
      <c r="F169">
        <f t="shared" si="18"/>
        <v>4.2084454833237944E-2</v>
      </c>
      <c r="G169">
        <f t="shared" si="18"/>
        <v>4.1803029207031502E-2</v>
      </c>
      <c r="H169">
        <f t="shared" si="18"/>
        <v>4.1226665255114384E-2</v>
      </c>
      <c r="I169">
        <f t="shared" si="18"/>
        <v>4.0755649723311499E-2</v>
      </c>
      <c r="J169">
        <f t="shared" si="18"/>
        <v>4.0411030644029088E-2</v>
      </c>
      <c r="K169">
        <f t="shared" si="18"/>
        <v>3.9891758566655722E-2</v>
      </c>
      <c r="L169">
        <f t="shared" si="18"/>
        <v>3.8940530829991805E-2</v>
      </c>
      <c r="M169">
        <f t="shared" si="18"/>
        <v>3.9207405788954201E-2</v>
      </c>
      <c r="N169">
        <f t="shared" si="18"/>
        <v>3.8528640950495109E-2</v>
      </c>
      <c r="O169">
        <f t="shared" si="18"/>
        <v>3.8191026627392738E-2</v>
      </c>
      <c r="P169">
        <f t="shared" si="18"/>
        <v>3.7709838044923623E-2</v>
      </c>
      <c r="Q169">
        <f t="shared" si="18"/>
        <v>3.7782598271549409E-2</v>
      </c>
      <c r="R169">
        <f t="shared" si="18"/>
        <v>3.7362532890459585E-2</v>
      </c>
      <c r="S169">
        <f t="shared" si="18"/>
        <v>3.710736435355632E-2</v>
      </c>
      <c r="T169">
        <f t="shared" si="18"/>
        <v>3.6898002799639978E-2</v>
      </c>
      <c r="U169">
        <f t="shared" si="18"/>
        <v>3.691454059989481E-2</v>
      </c>
      <c r="V169">
        <f t="shared" si="18"/>
        <v>3.6739122809741995E-2</v>
      </c>
      <c r="W169">
        <f t="shared" si="18"/>
        <v>3.6726751846118573E-2</v>
      </c>
      <c r="X169">
        <f t="shared" si="18"/>
        <v>3.6742251063826364E-2</v>
      </c>
      <c r="Y169">
        <f t="shared" si="18"/>
        <v>3.6744163747453658E-2</v>
      </c>
      <c r="Z169">
        <f t="shared" si="18"/>
        <v>3.6712540548594255E-2</v>
      </c>
      <c r="AA169">
        <f t="shared" si="18"/>
        <v>3.6697847368530184E-2</v>
      </c>
      <c r="AB169">
        <f t="shared" si="18"/>
        <v>3.6860077171315037E-2</v>
      </c>
      <c r="AC169">
        <f t="shared" si="18"/>
        <v>3.6873947672772654E-2</v>
      </c>
      <c r="AD169">
        <f t="shared" si="18"/>
        <v>3.6962419081788149E-2</v>
      </c>
      <c r="AE169">
        <f t="shared" si="18"/>
        <v>3.6890344333401506E-2</v>
      </c>
      <c r="AF169">
        <f t="shared" si="18"/>
        <v>3.6978180745857098E-2</v>
      </c>
      <c r="AG169">
        <f t="shared" si="18"/>
        <v>1.7660818713450289E-5</v>
      </c>
    </row>
    <row r="170" spans="1:33" x14ac:dyDescent="0.25">
      <c r="A170" t="str">
        <f t="shared" ref="A170:A177" si="19">A77</f>
        <v>Small Pickup</v>
      </c>
      <c r="B170" t="str">
        <f t="shared" ref="B170:AG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c r="AG170">
        <f t="shared" si="20"/>
        <v>-5.6452241715399609E-5</v>
      </c>
    </row>
    <row r="171" spans="1:33" x14ac:dyDescent="0.25">
      <c r="A171" t="str">
        <f t="shared" si="19"/>
        <v>Large Pickup</v>
      </c>
      <c r="B171" t="str">
        <f t="shared" ref="B171:AG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c r="AG171">
        <f t="shared" si="21"/>
        <v>2.8226120857699805E-5</v>
      </c>
    </row>
    <row r="172" spans="1:33" x14ac:dyDescent="0.25">
      <c r="A172" t="str">
        <f t="shared" si="19"/>
        <v>Small Van</v>
      </c>
      <c r="B172" t="str">
        <f t="shared" ref="B172:AG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c r="AG172">
        <f t="shared" si="22"/>
        <v>6.3508771929824548E-5</v>
      </c>
    </row>
    <row r="173" spans="1:33" x14ac:dyDescent="0.25">
      <c r="A173" t="str">
        <f t="shared" si="19"/>
        <v>Large Van</v>
      </c>
      <c r="B173" t="str">
        <f t="shared" ref="B173:AG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c r="AG173">
        <f t="shared" si="23"/>
        <v>-1.4113060428849902E-5</v>
      </c>
    </row>
    <row r="174" spans="1:33" x14ac:dyDescent="0.25">
      <c r="A174" t="str">
        <f t="shared" si="19"/>
        <v>Small Utility</v>
      </c>
      <c r="B174" t="str">
        <f t="shared" ref="B174:AG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c r="AG174">
        <f t="shared" si="24"/>
        <v>-5.6452241715399609E-5</v>
      </c>
    </row>
    <row r="175" spans="1:33" x14ac:dyDescent="0.25">
      <c r="A175" t="str">
        <f t="shared" si="19"/>
        <v>Large Utility</v>
      </c>
      <c r="B175" t="str">
        <f t="shared" ref="B175:AG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c r="AG175">
        <f t="shared" si="25"/>
        <v>-2.8226120857699805E-5</v>
      </c>
    </row>
    <row r="176" spans="1:33" x14ac:dyDescent="0.25">
      <c r="A176" t="str">
        <f t="shared" si="19"/>
        <v>Small Crossover Trucks</v>
      </c>
      <c r="B176" t="str">
        <f t="shared" ref="B176:AG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c r="AG176">
        <f t="shared" si="26"/>
        <v>-7.0565302144249512E-6</v>
      </c>
    </row>
    <row r="177" spans="1:33" x14ac:dyDescent="0.25">
      <c r="A177" t="str">
        <f t="shared" si="19"/>
        <v>Large Crossover Trucks</v>
      </c>
      <c r="B177" t="str">
        <f t="shared" ref="B177:AG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c r="AG177">
        <f t="shared" si="27"/>
        <v>0</v>
      </c>
    </row>
    <row r="179" spans="1:33" x14ac:dyDescent="0.25">
      <c r="A179" t="str">
        <f t="shared" ref="A179:A187" si="28">A86</f>
        <v>200 Mile Electric Vehicle</v>
      </c>
    </row>
    <row r="180" spans="1:33" x14ac:dyDescent="0.25">
      <c r="A180" t="str">
        <f t="shared" si="28"/>
        <v>Mini-compact Cars</v>
      </c>
      <c r="B180" t="str">
        <f t="shared" ref="B180:AG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c r="AG180">
        <f t="shared" si="29"/>
        <v>3.2378167641325525E-5</v>
      </c>
    </row>
    <row r="181" spans="1:33" x14ac:dyDescent="0.25">
      <c r="A181" t="str">
        <f t="shared" si="28"/>
        <v>Subcompact Cars</v>
      </c>
      <c r="B181">
        <f t="shared" ref="B181:AG181" si="30">IF(B88=0,"",B30)</f>
        <v>3.149834995527602E-2</v>
      </c>
      <c r="C181">
        <f t="shared" si="30"/>
        <v>4.180785896905212E-2</v>
      </c>
      <c r="D181">
        <f t="shared" si="30"/>
        <v>3.7620372805335194E-2</v>
      </c>
      <c r="E181">
        <f t="shared" si="30"/>
        <v>3.4983403519489024E-2</v>
      </c>
      <c r="F181">
        <f t="shared" si="30"/>
        <v>3.412294651442338E-2</v>
      </c>
      <c r="G181">
        <f t="shared" si="30"/>
        <v>3.3448951350569779E-2</v>
      </c>
      <c r="H181">
        <f t="shared" si="30"/>
        <v>3.2745959320307584E-2</v>
      </c>
      <c r="I181">
        <f t="shared" si="30"/>
        <v>3.2146338973198671E-2</v>
      </c>
      <c r="J181">
        <f t="shared" si="30"/>
        <v>3.134834128784432E-2</v>
      </c>
      <c r="K181">
        <f t="shared" si="30"/>
        <v>3.0732056744323628E-2</v>
      </c>
      <c r="L181">
        <f t="shared" si="30"/>
        <v>3.0662282738024769E-2</v>
      </c>
      <c r="M181">
        <f t="shared" si="30"/>
        <v>2.9211192214734085E-2</v>
      </c>
      <c r="N181">
        <f t="shared" si="30"/>
        <v>2.8937619239411981E-2</v>
      </c>
      <c r="O181">
        <f t="shared" si="30"/>
        <v>2.8334328520769753E-2</v>
      </c>
      <c r="P181">
        <f t="shared" si="30"/>
        <v>2.8034796089351062E-2</v>
      </c>
      <c r="Q181">
        <f t="shared" si="30"/>
        <v>2.7177230301027092E-2</v>
      </c>
      <c r="R181">
        <f t="shared" si="30"/>
        <v>2.7018649217293172E-2</v>
      </c>
      <c r="S181">
        <f t="shared" si="30"/>
        <v>2.6813929524811084E-2</v>
      </c>
      <c r="T181">
        <f t="shared" si="30"/>
        <v>2.6561620378981021E-2</v>
      </c>
      <c r="U181">
        <f t="shared" si="30"/>
        <v>2.6225717562456792E-2</v>
      </c>
      <c r="V181">
        <f t="shared" si="30"/>
        <v>2.6149948557295417E-2</v>
      </c>
      <c r="W181">
        <f t="shared" si="30"/>
        <v>2.5979480327153939E-2</v>
      </c>
      <c r="X181">
        <f t="shared" si="30"/>
        <v>2.5790343048822086E-2</v>
      </c>
      <c r="Y181">
        <f t="shared" si="30"/>
        <v>2.5744578882629581E-2</v>
      </c>
      <c r="Z181">
        <f t="shared" si="30"/>
        <v>2.5684285729494775E-2</v>
      </c>
      <c r="AA181">
        <f t="shared" si="30"/>
        <v>2.5662851283189406E-2</v>
      </c>
      <c r="AB181">
        <f t="shared" si="30"/>
        <v>2.5471328003688815E-2</v>
      </c>
      <c r="AC181">
        <f t="shared" si="30"/>
        <v>2.5446539228339501E-2</v>
      </c>
      <c r="AD181">
        <f t="shared" si="30"/>
        <v>2.5323642047528884E-2</v>
      </c>
      <c r="AE181">
        <f t="shared" si="30"/>
        <v>2.5373418833174163E-2</v>
      </c>
      <c r="AF181">
        <f t="shared" si="30"/>
        <v>2.5267386381294093E-2</v>
      </c>
      <c r="AG181">
        <f t="shared" si="30"/>
        <v>1.4717348927875241E-5</v>
      </c>
    </row>
    <row r="182" spans="1:33" x14ac:dyDescent="0.25">
      <c r="A182" t="str">
        <f t="shared" si="28"/>
        <v>Compact Cars</v>
      </c>
      <c r="B182">
        <f t="shared" ref="B182:AG182" si="31">IF(B89=0,"",B31)</f>
        <v>0.1059348993973553</v>
      </c>
      <c r="C182">
        <f t="shared" si="31"/>
        <v>0.12833204358720415</v>
      </c>
      <c r="D182">
        <f t="shared" si="31"/>
        <v>0.11972937661059782</v>
      </c>
      <c r="E182">
        <f t="shared" si="31"/>
        <v>0.11228274511847412</v>
      </c>
      <c r="F182">
        <f t="shared" si="31"/>
        <v>0.10887798027368617</v>
      </c>
      <c r="G182">
        <f t="shared" si="31"/>
        <v>0.10592934173584231</v>
      </c>
      <c r="H182">
        <f t="shared" si="31"/>
        <v>0.10405878100681919</v>
      </c>
      <c r="I182">
        <f t="shared" si="31"/>
        <v>0.10233691073229115</v>
      </c>
      <c r="J182">
        <f t="shared" si="31"/>
        <v>9.9663938663370408E-2</v>
      </c>
      <c r="K182">
        <f t="shared" si="31"/>
        <v>9.762528089979465E-2</v>
      </c>
      <c r="L182">
        <f t="shared" si="31"/>
        <v>9.7095187176970285E-2</v>
      </c>
      <c r="M182">
        <f t="shared" si="31"/>
        <v>9.2881764958494539E-2</v>
      </c>
      <c r="N182">
        <f t="shared" si="31"/>
        <v>9.1791851083401557E-2</v>
      </c>
      <c r="O182">
        <f t="shared" si="31"/>
        <v>8.9879770036087853E-2</v>
      </c>
      <c r="P182">
        <f t="shared" si="31"/>
        <v>8.8794914349591608E-2</v>
      </c>
      <c r="Q182">
        <f t="shared" si="31"/>
        <v>8.6351690334386652E-2</v>
      </c>
      <c r="R182">
        <f t="shared" si="31"/>
        <v>8.5659263256651991E-2</v>
      </c>
      <c r="S182">
        <f t="shared" si="31"/>
        <v>8.4880429486835191E-2</v>
      </c>
      <c r="T182">
        <f t="shared" si="31"/>
        <v>8.4083956775651419E-2</v>
      </c>
      <c r="U182">
        <f t="shared" si="31"/>
        <v>8.3054888615661168E-2</v>
      </c>
      <c r="V182">
        <f t="shared" si="31"/>
        <v>8.2722995355181572E-2</v>
      </c>
      <c r="W182">
        <f t="shared" si="31"/>
        <v>8.2161200750227023E-2</v>
      </c>
      <c r="X182">
        <f t="shared" si="31"/>
        <v>8.1591405554098412E-2</v>
      </c>
      <c r="Y182">
        <f t="shared" si="31"/>
        <v>8.1363364557754697E-2</v>
      </c>
      <c r="Z182">
        <f t="shared" si="31"/>
        <v>8.1127060250799854E-2</v>
      </c>
      <c r="AA182">
        <f t="shared" si="31"/>
        <v>8.1009301133177683E-2</v>
      </c>
      <c r="AB182">
        <f t="shared" si="31"/>
        <v>8.0459559130615296E-2</v>
      </c>
      <c r="AC182">
        <f t="shared" si="31"/>
        <v>8.0321235819096351E-2</v>
      </c>
      <c r="AD182">
        <f t="shared" si="31"/>
        <v>7.9968710365375062E-2</v>
      </c>
      <c r="AE182">
        <f t="shared" si="31"/>
        <v>8.0023294350089064E-2</v>
      </c>
      <c r="AF182">
        <f t="shared" si="31"/>
        <v>7.9710288483100356E-2</v>
      </c>
      <c r="AG182">
        <f t="shared" si="31"/>
        <v>8.8304093567251447E-6</v>
      </c>
    </row>
    <row r="183" spans="1:33" x14ac:dyDescent="0.25">
      <c r="A183" t="str">
        <f t="shared" si="28"/>
        <v>Midsize Cars</v>
      </c>
      <c r="B183">
        <f t="shared" ref="B183:AG183" si="32">IF(B90=0,"",B32)</f>
        <v>0.33951734155481927</v>
      </c>
      <c r="C183">
        <f t="shared" si="32"/>
        <v>0.27770854166254583</v>
      </c>
      <c r="D183">
        <f t="shared" si="32"/>
        <v>0.2757074977806665</v>
      </c>
      <c r="E183">
        <f t="shared" si="32"/>
        <v>0.27691716281167023</v>
      </c>
      <c r="F183">
        <f t="shared" si="32"/>
        <v>0.26883694497753474</v>
      </c>
      <c r="G183">
        <f t="shared" si="32"/>
        <v>0.26155848301453744</v>
      </c>
      <c r="H183">
        <f t="shared" si="32"/>
        <v>0.25441234221337716</v>
      </c>
      <c r="I183">
        <f t="shared" si="32"/>
        <v>0.24652010585730841</v>
      </c>
      <c r="J183">
        <f t="shared" si="32"/>
        <v>0.24146540271084396</v>
      </c>
      <c r="K183">
        <f t="shared" si="32"/>
        <v>0.23555529357690025</v>
      </c>
      <c r="L183">
        <f t="shared" si="32"/>
        <v>0.22715004375565431</v>
      </c>
      <c r="M183">
        <f t="shared" si="32"/>
        <v>0.22713931478993632</v>
      </c>
      <c r="N183">
        <f t="shared" si="32"/>
        <v>0.22100774825563663</v>
      </c>
      <c r="O183">
        <f t="shared" si="32"/>
        <v>0.21731673792284137</v>
      </c>
      <c r="P183">
        <f t="shared" si="32"/>
        <v>0.21252691717426062</v>
      </c>
      <c r="Q183">
        <f t="shared" si="32"/>
        <v>0.21160763051400799</v>
      </c>
      <c r="R183">
        <f t="shared" si="32"/>
        <v>0.20762679792237648</v>
      </c>
      <c r="S183">
        <f t="shared" si="32"/>
        <v>0.20459705070229237</v>
      </c>
      <c r="T183">
        <f t="shared" si="32"/>
        <v>0.20244816037345231</v>
      </c>
      <c r="U183">
        <f t="shared" si="32"/>
        <v>0.20130487746556919</v>
      </c>
      <c r="V183">
        <f t="shared" si="32"/>
        <v>0.19913218637288321</v>
      </c>
      <c r="W183">
        <f t="shared" si="32"/>
        <v>0.19793642902370806</v>
      </c>
      <c r="X183">
        <f t="shared" si="32"/>
        <v>0.19720404793152893</v>
      </c>
      <c r="Y183">
        <f t="shared" si="32"/>
        <v>0.19596348929834267</v>
      </c>
      <c r="Z183">
        <f t="shared" si="32"/>
        <v>0.19506745847587401</v>
      </c>
      <c r="AA183">
        <f t="shared" si="32"/>
        <v>0.19405893019016934</v>
      </c>
      <c r="AB183">
        <f t="shared" si="32"/>
        <v>0.19415311455520251</v>
      </c>
      <c r="AC183">
        <f t="shared" si="32"/>
        <v>0.19337854934758331</v>
      </c>
      <c r="AD183">
        <f t="shared" si="32"/>
        <v>0.19304550774204859</v>
      </c>
      <c r="AE183">
        <f t="shared" si="32"/>
        <v>0.19183184408294932</v>
      </c>
      <c r="AF183">
        <f t="shared" si="32"/>
        <v>0.19134287169558065</v>
      </c>
      <c r="AG183">
        <f t="shared" si="32"/>
        <v>-2.060428849902534E-5</v>
      </c>
    </row>
    <row r="184" spans="1:33" x14ac:dyDescent="0.25">
      <c r="A184" t="str">
        <f t="shared" si="28"/>
        <v>Large Cars</v>
      </c>
      <c r="B184">
        <f t="shared" ref="B184:AG184" si="33">IF(B91=0,"",B33)</f>
        <v>0.14045272818149226</v>
      </c>
      <c r="C184">
        <f t="shared" si="33"/>
        <v>9.495656484762198E-2</v>
      </c>
      <c r="D184">
        <f t="shared" si="33"/>
        <v>9.9387969221002209E-2</v>
      </c>
      <c r="E184">
        <f t="shared" si="33"/>
        <v>0.10067164540075493</v>
      </c>
      <c r="F184">
        <f t="shared" si="33"/>
        <v>9.710475553562288E-2</v>
      </c>
      <c r="G184">
        <f t="shared" si="33"/>
        <v>9.4342835942337763E-2</v>
      </c>
      <c r="H184">
        <f t="shared" si="33"/>
        <v>9.0793323842530346E-2</v>
      </c>
      <c r="I184">
        <f t="shared" si="33"/>
        <v>8.7223272404358676E-2</v>
      </c>
      <c r="J184">
        <f t="shared" si="33"/>
        <v>8.5339778752814247E-2</v>
      </c>
      <c r="K184">
        <f t="shared" si="33"/>
        <v>8.282693529282395E-2</v>
      </c>
      <c r="L184">
        <f t="shared" si="33"/>
        <v>7.8880527290538044E-2</v>
      </c>
      <c r="M184">
        <f t="shared" si="33"/>
        <v>7.9682778828937914E-2</v>
      </c>
      <c r="N184">
        <f t="shared" si="33"/>
        <v>7.6958297618177879E-2</v>
      </c>
      <c r="O184">
        <f t="shared" si="33"/>
        <v>7.5583724485308576E-2</v>
      </c>
      <c r="P184">
        <f t="shared" si="33"/>
        <v>7.3557736569346166E-2</v>
      </c>
      <c r="Q184">
        <f t="shared" si="33"/>
        <v>7.3663760904129197E-2</v>
      </c>
      <c r="R184">
        <f t="shared" si="33"/>
        <v>7.186751584501673E-2</v>
      </c>
      <c r="S184">
        <f t="shared" si="33"/>
        <v>7.0548332071512537E-2</v>
      </c>
      <c r="T184">
        <f t="shared" si="33"/>
        <v>6.9644212973089314E-2</v>
      </c>
      <c r="U184">
        <f t="shared" si="33"/>
        <v>6.929746668751291E-2</v>
      </c>
      <c r="V184">
        <f t="shared" si="33"/>
        <v>6.8298787124113441E-2</v>
      </c>
      <c r="W184">
        <f t="shared" si="33"/>
        <v>6.7799452996592818E-2</v>
      </c>
      <c r="X184">
        <f t="shared" si="33"/>
        <v>6.7514801676135855E-2</v>
      </c>
      <c r="Y184">
        <f t="shared" si="33"/>
        <v>6.692498017176772E-2</v>
      </c>
      <c r="Z184">
        <f t="shared" si="33"/>
        <v>6.6480631856808109E-2</v>
      </c>
      <c r="AA184">
        <f t="shared" si="33"/>
        <v>6.5991105643889283E-2</v>
      </c>
      <c r="AB184">
        <f t="shared" si="33"/>
        <v>6.6077476261934193E-2</v>
      </c>
      <c r="AC184">
        <f t="shared" si="33"/>
        <v>6.5681619140876626E-2</v>
      </c>
      <c r="AD184">
        <f t="shared" si="33"/>
        <v>6.5593385687810993E-2</v>
      </c>
      <c r="AE184">
        <f t="shared" si="33"/>
        <v>6.4951450740908856E-2</v>
      </c>
      <c r="AF184">
        <f t="shared" si="33"/>
        <v>6.4793619327441501E-2</v>
      </c>
      <c r="AG184">
        <f t="shared" si="33"/>
        <v>-3.8265107212475619E-5</v>
      </c>
    </row>
    <row r="185" spans="1:33" x14ac:dyDescent="0.25">
      <c r="A185" t="str">
        <f t="shared" si="28"/>
        <v>Two Seater Cars</v>
      </c>
      <c r="B185">
        <f t="shared" ref="B185:AG185" si="34">IF(B92=0,"",B34)</f>
        <v>8.3904796794941772E-3</v>
      </c>
      <c r="C185">
        <f t="shared" si="34"/>
        <v>7.3246641436548517E-3</v>
      </c>
      <c r="D185">
        <f t="shared" si="34"/>
        <v>7.3663517087888151E-3</v>
      </c>
      <c r="E185">
        <f t="shared" si="34"/>
        <v>7.2710921917463756E-3</v>
      </c>
      <c r="F185">
        <f t="shared" si="34"/>
        <v>7.0949100429764014E-3</v>
      </c>
      <c r="G185">
        <f t="shared" si="34"/>
        <v>6.9664471917086288E-3</v>
      </c>
      <c r="H185">
        <f t="shared" si="34"/>
        <v>6.7957848735309776E-3</v>
      </c>
      <c r="I185">
        <f t="shared" si="34"/>
        <v>6.6034128084873243E-3</v>
      </c>
      <c r="J185">
        <f t="shared" si="34"/>
        <v>6.4711976652310089E-3</v>
      </c>
      <c r="K185">
        <f t="shared" si="34"/>
        <v>6.3311311006233519E-3</v>
      </c>
      <c r="L185">
        <f t="shared" si="34"/>
        <v>6.176349214686975E-3</v>
      </c>
      <c r="M185">
        <f t="shared" si="34"/>
        <v>6.1141843534913611E-3</v>
      </c>
      <c r="N185">
        <f t="shared" si="34"/>
        <v>5.985714530880119E-3</v>
      </c>
      <c r="O185">
        <f t="shared" si="34"/>
        <v>5.8873778523724852E-3</v>
      </c>
      <c r="P185">
        <f t="shared" si="34"/>
        <v>5.7781188834219168E-3</v>
      </c>
      <c r="Q185">
        <f t="shared" si="34"/>
        <v>5.7224706906056876E-3</v>
      </c>
      <c r="R185">
        <f t="shared" si="34"/>
        <v>5.6383967314078244E-3</v>
      </c>
      <c r="S185">
        <f t="shared" si="34"/>
        <v>5.5693190714475134E-3</v>
      </c>
      <c r="T185">
        <f t="shared" si="34"/>
        <v>5.5147657204875694E-3</v>
      </c>
      <c r="U185">
        <f t="shared" si="34"/>
        <v>5.4799172490211595E-3</v>
      </c>
      <c r="V185">
        <f t="shared" si="34"/>
        <v>5.4354407827031416E-3</v>
      </c>
      <c r="W185">
        <f t="shared" si="34"/>
        <v>5.4052050311938632E-3</v>
      </c>
      <c r="X185">
        <f t="shared" si="34"/>
        <v>5.3836917702806122E-3</v>
      </c>
      <c r="Y185">
        <f t="shared" si="34"/>
        <v>5.3592991798908527E-3</v>
      </c>
      <c r="Z185">
        <f t="shared" si="34"/>
        <v>5.3393476690577297E-3</v>
      </c>
      <c r="AA185">
        <f t="shared" si="34"/>
        <v>5.321029544828825E-3</v>
      </c>
      <c r="AB185">
        <f t="shared" si="34"/>
        <v>5.3148009067323166E-3</v>
      </c>
      <c r="AC185">
        <f t="shared" si="34"/>
        <v>5.2995234059013338E-3</v>
      </c>
      <c r="AD185">
        <f t="shared" si="34"/>
        <v>5.2916143946722619E-3</v>
      </c>
      <c r="AE185">
        <f t="shared" si="34"/>
        <v>5.270488825882047E-3</v>
      </c>
      <c r="AF185">
        <f t="shared" si="34"/>
        <v>5.2557494565208546E-3</v>
      </c>
      <c r="AG185">
        <f t="shared" si="34"/>
        <v>-8.8304093567251447E-6</v>
      </c>
    </row>
    <row r="186" spans="1:33" x14ac:dyDescent="0.25">
      <c r="A186" t="str">
        <f t="shared" si="28"/>
        <v>Small Crossover Cars</v>
      </c>
      <c r="B186">
        <f t="shared" ref="B186:AG186" si="35">IF(B93=0,"",B35)</f>
        <v>0.16280081736449564</v>
      </c>
      <c r="C186">
        <f t="shared" si="35"/>
        <v>0.22092327260487277</v>
      </c>
      <c r="D186">
        <f t="shared" si="35"/>
        <v>0.21031245233227722</v>
      </c>
      <c r="E186">
        <f t="shared" si="35"/>
        <v>0.19922614457493795</v>
      </c>
      <c r="F186">
        <f t="shared" si="35"/>
        <v>0.19720523504464677</v>
      </c>
      <c r="G186">
        <f t="shared" si="35"/>
        <v>0.1940509531440506</v>
      </c>
      <c r="H186">
        <f t="shared" si="35"/>
        <v>0.19247267441650145</v>
      </c>
      <c r="I186">
        <f t="shared" si="35"/>
        <v>0.19226462875336578</v>
      </c>
      <c r="J186">
        <f t="shared" si="35"/>
        <v>0.18890193688336282</v>
      </c>
      <c r="K186">
        <f t="shared" si="35"/>
        <v>0.18671609177317658</v>
      </c>
      <c r="L186">
        <f t="shared" si="35"/>
        <v>0.18737122593695477</v>
      </c>
      <c r="M186">
        <f t="shared" si="35"/>
        <v>0.17990193185045536</v>
      </c>
      <c r="N186">
        <f t="shared" si="35"/>
        <v>0.17921681650068036</v>
      </c>
      <c r="O186">
        <f t="shared" si="35"/>
        <v>0.17651261281553565</v>
      </c>
      <c r="P186">
        <f t="shared" si="35"/>
        <v>0.17561627146468209</v>
      </c>
      <c r="Q186">
        <f t="shared" si="35"/>
        <v>0.17135432728313496</v>
      </c>
      <c r="R186">
        <f t="shared" si="35"/>
        <v>0.17101647248318375</v>
      </c>
      <c r="S186">
        <f t="shared" si="35"/>
        <v>0.1703682761227909</v>
      </c>
      <c r="T186">
        <f t="shared" si="35"/>
        <v>0.16955351817989653</v>
      </c>
      <c r="U186">
        <f t="shared" si="35"/>
        <v>0.16812479740843078</v>
      </c>
      <c r="V186">
        <f t="shared" si="35"/>
        <v>0.16823910807331718</v>
      </c>
      <c r="W186">
        <f t="shared" si="35"/>
        <v>0.16775675684953667</v>
      </c>
      <c r="X186">
        <f t="shared" si="35"/>
        <v>0.1671807167117299</v>
      </c>
      <c r="Y186">
        <f t="shared" si="35"/>
        <v>0.1673631462429897</v>
      </c>
      <c r="Z186">
        <f t="shared" si="35"/>
        <v>0.16749019900301937</v>
      </c>
      <c r="AA186">
        <f t="shared" si="35"/>
        <v>0.1678635748544309</v>
      </c>
      <c r="AB186">
        <f t="shared" si="35"/>
        <v>0.16717770600571674</v>
      </c>
      <c r="AC186">
        <f t="shared" si="35"/>
        <v>0.16744130580827099</v>
      </c>
      <c r="AD186">
        <f t="shared" si="35"/>
        <v>0.16718376306320623</v>
      </c>
      <c r="AE186">
        <f t="shared" si="35"/>
        <v>0.16787418352676567</v>
      </c>
      <c r="AF186">
        <f t="shared" si="35"/>
        <v>0.16770501873803192</v>
      </c>
      <c r="AG186">
        <f t="shared" si="35"/>
        <v>4.120857699805068E-5</v>
      </c>
    </row>
    <row r="187" spans="1:33" x14ac:dyDescent="0.25">
      <c r="A187" t="str">
        <f t="shared" si="28"/>
        <v>Large Crossover Cars</v>
      </c>
      <c r="B187">
        <f t="shared" ref="B187:AG187" si="36">IF(B94=0,"",B36)</f>
        <v>4.5263580465347737E-2</v>
      </c>
      <c r="C187">
        <f t="shared" si="36"/>
        <v>3.9629322148016448E-2</v>
      </c>
      <c r="D187">
        <f t="shared" si="36"/>
        <v>4.1394175830148969E-2</v>
      </c>
      <c r="E187">
        <f t="shared" si="36"/>
        <v>4.2247212789153145E-2</v>
      </c>
      <c r="F187">
        <f t="shared" si="36"/>
        <v>4.2084454833237944E-2</v>
      </c>
      <c r="G187">
        <f t="shared" si="36"/>
        <v>4.1803029207031502E-2</v>
      </c>
      <c r="H187">
        <f t="shared" si="36"/>
        <v>4.1226665255114384E-2</v>
      </c>
      <c r="I187">
        <f t="shared" si="36"/>
        <v>4.0755649723311499E-2</v>
      </c>
      <c r="J187">
        <f t="shared" si="36"/>
        <v>4.0411030644029088E-2</v>
      </c>
      <c r="K187">
        <f t="shared" si="36"/>
        <v>3.9891758566655722E-2</v>
      </c>
      <c r="L187">
        <f t="shared" si="36"/>
        <v>3.8940530829991805E-2</v>
      </c>
      <c r="M187">
        <f t="shared" si="36"/>
        <v>3.9207405788954201E-2</v>
      </c>
      <c r="N187">
        <f t="shared" si="36"/>
        <v>3.8528640950495109E-2</v>
      </c>
      <c r="O187">
        <f t="shared" si="36"/>
        <v>3.8191026627392738E-2</v>
      </c>
      <c r="P187">
        <f t="shared" si="36"/>
        <v>3.7709838044923623E-2</v>
      </c>
      <c r="Q187">
        <f t="shared" si="36"/>
        <v>3.7782598271549409E-2</v>
      </c>
      <c r="R187">
        <f t="shared" si="36"/>
        <v>3.7362532890459585E-2</v>
      </c>
      <c r="S187">
        <f t="shared" si="36"/>
        <v>3.710736435355632E-2</v>
      </c>
      <c r="T187">
        <f t="shared" si="36"/>
        <v>3.6898002799639978E-2</v>
      </c>
      <c r="U187">
        <f t="shared" si="36"/>
        <v>3.691454059989481E-2</v>
      </c>
      <c r="V187">
        <f t="shared" si="36"/>
        <v>3.6739122809741995E-2</v>
      </c>
      <c r="W187">
        <f t="shared" si="36"/>
        <v>3.6726751846118573E-2</v>
      </c>
      <c r="X187">
        <f t="shared" si="36"/>
        <v>3.6742251063826364E-2</v>
      </c>
      <c r="Y187">
        <f t="shared" si="36"/>
        <v>3.6744163747453658E-2</v>
      </c>
      <c r="Z187">
        <f t="shared" si="36"/>
        <v>3.6712540548594255E-2</v>
      </c>
      <c r="AA187">
        <f t="shared" si="36"/>
        <v>3.6697847368530184E-2</v>
      </c>
      <c r="AB187">
        <f t="shared" si="36"/>
        <v>3.6860077171315037E-2</v>
      </c>
      <c r="AC187">
        <f t="shared" si="36"/>
        <v>3.6873947672772654E-2</v>
      </c>
      <c r="AD187">
        <f t="shared" si="36"/>
        <v>3.6962419081788149E-2</v>
      </c>
      <c r="AE187">
        <f t="shared" si="36"/>
        <v>3.6890344333401506E-2</v>
      </c>
      <c r="AF187">
        <f t="shared" si="36"/>
        <v>3.6978180745857098E-2</v>
      </c>
      <c r="AG187">
        <f t="shared" si="36"/>
        <v>1.7660818713450289E-5</v>
      </c>
    </row>
    <row r="188" spans="1:33" x14ac:dyDescent="0.25">
      <c r="A188" t="str">
        <f t="shared" ref="A188:A195" si="37">A95</f>
        <v>Small Pickup</v>
      </c>
      <c r="B188">
        <f t="shared" ref="B188:AG188" si="38">IF(B95=0,"",B37)</f>
        <v>6.8607708506439428E-3</v>
      </c>
      <c r="C188">
        <f t="shared" si="38"/>
        <v>6.095253105483942E-3</v>
      </c>
      <c r="D188">
        <f t="shared" si="38"/>
        <v>7.0539621766469943E-3</v>
      </c>
      <c r="E188">
        <f t="shared" si="38"/>
        <v>7.9442805604275548E-3</v>
      </c>
      <c r="F188">
        <f t="shared" si="38"/>
        <v>8.5629210543212136E-3</v>
      </c>
      <c r="G188">
        <f t="shared" si="38"/>
        <v>9.1616454820759117E-3</v>
      </c>
      <c r="H188">
        <f t="shared" si="38"/>
        <v>9.6266614510809104E-3</v>
      </c>
      <c r="I188">
        <f t="shared" si="38"/>
        <v>1.0012849296552395E-2</v>
      </c>
      <c r="J188">
        <f t="shared" si="38"/>
        <v>1.0516190985085569E-2</v>
      </c>
      <c r="K188">
        <f t="shared" si="38"/>
        <v>1.0945977575383571E-2</v>
      </c>
      <c r="L188">
        <f t="shared" si="38"/>
        <v>1.121695496563317E-2</v>
      </c>
      <c r="M188">
        <f t="shared" si="38"/>
        <v>1.1883609299316823E-2</v>
      </c>
      <c r="N188">
        <f t="shared" si="38"/>
        <v>1.2161328052412922E-2</v>
      </c>
      <c r="O188">
        <f t="shared" si="38"/>
        <v>1.2534919244004463E-2</v>
      </c>
      <c r="P188">
        <f t="shared" si="38"/>
        <v>1.2780793827785976E-2</v>
      </c>
      <c r="Q188">
        <f t="shared" si="38"/>
        <v>1.3240667285756834E-2</v>
      </c>
      <c r="R188">
        <f t="shared" si="38"/>
        <v>1.3383018162495368E-2</v>
      </c>
      <c r="S188">
        <f t="shared" si="38"/>
        <v>1.3533921333596498E-2</v>
      </c>
      <c r="T188">
        <f t="shared" si="38"/>
        <v>1.3681815102253199E-2</v>
      </c>
      <c r="U188">
        <f t="shared" si="38"/>
        <v>1.3867689238723469E-2</v>
      </c>
      <c r="V188">
        <f t="shared" si="38"/>
        <v>1.3918273743924415E-2</v>
      </c>
      <c r="W188">
        <f t="shared" si="38"/>
        <v>1.4007412478221234E-2</v>
      </c>
      <c r="X188">
        <f t="shared" si="38"/>
        <v>1.4098009840672986E-2</v>
      </c>
      <c r="Y188">
        <f t="shared" si="38"/>
        <v>1.4120104754671426E-2</v>
      </c>
      <c r="Z188">
        <f t="shared" si="38"/>
        <v>1.4140624263037173E-2</v>
      </c>
      <c r="AA188">
        <f t="shared" si="38"/>
        <v>1.4137699463388205E-2</v>
      </c>
      <c r="AB188">
        <f t="shared" si="38"/>
        <v>1.4223373972638675E-2</v>
      </c>
      <c r="AC188">
        <f t="shared" si="38"/>
        <v>1.4225601184445829E-2</v>
      </c>
      <c r="AD188">
        <f t="shared" si="38"/>
        <v>1.4273371682932688E-2</v>
      </c>
      <c r="AE188">
        <f t="shared" si="38"/>
        <v>1.4236690151044347E-2</v>
      </c>
      <c r="AF188">
        <f t="shared" si="38"/>
        <v>1.4277901299886988E-2</v>
      </c>
      <c r="AG188">
        <f t="shared" si="38"/>
        <v>-5.6452241715399609E-5</v>
      </c>
    </row>
    <row r="189" spans="1:33" x14ac:dyDescent="0.25">
      <c r="A189" t="str">
        <f t="shared" si="37"/>
        <v>Large Pickup</v>
      </c>
      <c r="B189" t="str">
        <f t="shared" ref="B189:AG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c r="AG189">
        <f t="shared" si="39"/>
        <v>2.8226120857699805E-5</v>
      </c>
    </row>
    <row r="190" spans="1:33" x14ac:dyDescent="0.25">
      <c r="A190" t="str">
        <f t="shared" si="37"/>
        <v>Small Van</v>
      </c>
      <c r="B190" t="str">
        <f t="shared" ref="B190:AG190" si="40">IF(B97=0,"",B39)</f>
        <v/>
      </c>
      <c r="C190">
        <f t="shared" si="40"/>
        <v>7.613052414296031E-3</v>
      </c>
      <c r="D190">
        <f t="shared" si="40"/>
        <v>8.0855149623923761E-3</v>
      </c>
      <c r="E190">
        <f t="shared" si="40"/>
        <v>8.3076414941277918E-3</v>
      </c>
      <c r="F190">
        <f t="shared" si="40"/>
        <v>8.9991968812797359E-3</v>
      </c>
      <c r="G190">
        <f t="shared" si="40"/>
        <v>9.4639225889997583E-3</v>
      </c>
      <c r="H190">
        <f t="shared" si="40"/>
        <v>1.0320815199497025E-2</v>
      </c>
      <c r="I190">
        <f t="shared" si="40"/>
        <v>1.1041293588441504E-2</v>
      </c>
      <c r="J190">
        <f t="shared" si="40"/>
        <v>1.1539675786596175E-2</v>
      </c>
      <c r="K190">
        <f t="shared" si="40"/>
        <v>1.2110158851157659E-2</v>
      </c>
      <c r="L190">
        <f t="shared" si="40"/>
        <v>1.2876443999095655E-2</v>
      </c>
      <c r="M190">
        <f t="shared" si="40"/>
        <v>1.2946626400341842E-2</v>
      </c>
      <c r="N190">
        <f t="shared" si="40"/>
        <v>1.35504817500592E-2</v>
      </c>
      <c r="O190">
        <f t="shared" si="40"/>
        <v>1.393995451669885E-2</v>
      </c>
      <c r="P190">
        <f t="shared" si="40"/>
        <v>1.4492549752561963E-2</v>
      </c>
      <c r="Q190">
        <f t="shared" si="40"/>
        <v>1.4549183548977536E-2</v>
      </c>
      <c r="R190">
        <f t="shared" si="40"/>
        <v>1.4948734089834248E-2</v>
      </c>
      <c r="S190">
        <f t="shared" si="40"/>
        <v>1.5259882249239722E-2</v>
      </c>
      <c r="T190">
        <f t="shared" si="40"/>
        <v>1.5473247401277835E-2</v>
      </c>
      <c r="U190">
        <f t="shared" si="40"/>
        <v>1.5554265204703462E-2</v>
      </c>
      <c r="V190">
        <f t="shared" si="40"/>
        <v>1.5780778738283326E-2</v>
      </c>
      <c r="W190">
        <f t="shared" si="40"/>
        <v>1.5884297497399589E-2</v>
      </c>
      <c r="X190">
        <f t="shared" si="40"/>
        <v>1.593206410637792E-2</v>
      </c>
      <c r="Y190">
        <f t="shared" si="40"/>
        <v>1.6050534527072908E-2</v>
      </c>
      <c r="Z190">
        <f t="shared" si="40"/>
        <v>1.613415958641861E-2</v>
      </c>
      <c r="AA190">
        <f t="shared" si="40"/>
        <v>1.6231318999704276E-2</v>
      </c>
      <c r="AB190">
        <f t="shared" si="40"/>
        <v>1.6176467217911793E-2</v>
      </c>
      <c r="AC190">
        <f t="shared" si="40"/>
        <v>1.6247843225667542E-2</v>
      </c>
      <c r="AD190">
        <f t="shared" si="40"/>
        <v>1.6251298268098204E-2</v>
      </c>
      <c r="AE190">
        <f t="shared" si="40"/>
        <v>1.6388618704213983E-2</v>
      </c>
      <c r="AF190">
        <f t="shared" si="40"/>
        <v>1.6420785739368421E-2</v>
      </c>
      <c r="AG190">
        <f t="shared" si="40"/>
        <v>6.3508771929824548E-5</v>
      </c>
    </row>
    <row r="191" spans="1:33" x14ac:dyDescent="0.25">
      <c r="A191" t="str">
        <f t="shared" si="37"/>
        <v>Large Van</v>
      </c>
      <c r="B191" t="str">
        <f t="shared" ref="B191:AG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c r="AG191">
        <f t="shared" si="41"/>
        <v>-1.4113060428849902E-5</v>
      </c>
    </row>
    <row r="192" spans="1:33" x14ac:dyDescent="0.25">
      <c r="A192" t="str">
        <f t="shared" si="37"/>
        <v>Small Utility</v>
      </c>
      <c r="B192">
        <f t="shared" ref="B192:AG192" si="42">IF(B99=0,"",B41)</f>
        <v>8.1253138724290928E-3</v>
      </c>
      <c r="C192">
        <f t="shared" si="42"/>
        <v>8.212662247333035E-3</v>
      </c>
      <c r="D192">
        <f t="shared" si="42"/>
        <v>9.1317036792589699E-3</v>
      </c>
      <c r="E192">
        <f t="shared" si="42"/>
        <v>9.9066394239028053E-3</v>
      </c>
      <c r="F192">
        <f t="shared" si="42"/>
        <v>1.0579600212600191E-2</v>
      </c>
      <c r="G192">
        <f t="shared" si="42"/>
        <v>1.132017973885768E-2</v>
      </c>
      <c r="H192">
        <f t="shared" si="42"/>
        <v>1.178843866324902E-2</v>
      </c>
      <c r="I192">
        <f t="shared" si="42"/>
        <v>1.2292294326548502E-2</v>
      </c>
      <c r="J192">
        <f t="shared" si="42"/>
        <v>1.2826317119036607E-2</v>
      </c>
      <c r="K192">
        <f t="shared" si="42"/>
        <v>1.3325834174258385E-2</v>
      </c>
      <c r="L192">
        <f t="shared" si="42"/>
        <v>1.3765811163090995E-2</v>
      </c>
      <c r="M192">
        <f t="shared" si="42"/>
        <v>1.4283182112844468E-2</v>
      </c>
      <c r="N192">
        <f t="shared" si="42"/>
        <v>1.4668088749663766E-2</v>
      </c>
      <c r="O192">
        <f t="shared" si="42"/>
        <v>1.5051143407304183E-2</v>
      </c>
      <c r="P192">
        <f t="shared" si="42"/>
        <v>1.5346506886709608E-2</v>
      </c>
      <c r="Q192">
        <f t="shared" si="42"/>
        <v>1.5689536956448268E-2</v>
      </c>
      <c r="R192">
        <f t="shared" si="42"/>
        <v>1.5903558519873892E-2</v>
      </c>
      <c r="S192">
        <f t="shared" si="42"/>
        <v>1.6088596795642451E-2</v>
      </c>
      <c r="T192">
        <f t="shared" si="42"/>
        <v>1.6238898134260989E-2</v>
      </c>
      <c r="U192">
        <f t="shared" si="42"/>
        <v>1.6376523790303067E-2</v>
      </c>
      <c r="V192">
        <f t="shared" si="42"/>
        <v>1.6455643267006107E-2</v>
      </c>
      <c r="W192">
        <f t="shared" si="42"/>
        <v>1.652536062902164E-2</v>
      </c>
      <c r="X192">
        <f t="shared" si="42"/>
        <v>1.658211581055279E-2</v>
      </c>
      <c r="Y192">
        <f t="shared" si="42"/>
        <v>1.6601703558081632E-2</v>
      </c>
      <c r="Z192">
        <f t="shared" si="42"/>
        <v>1.6613103087842872E-2</v>
      </c>
      <c r="AA192">
        <f t="shared" si="42"/>
        <v>1.6613871857841578E-2</v>
      </c>
      <c r="AB192">
        <f t="shared" si="42"/>
        <v>1.6634265200433023E-2</v>
      </c>
      <c r="AC192">
        <f t="shared" si="42"/>
        <v>1.6628126767118025E-2</v>
      </c>
      <c r="AD192">
        <f t="shared" si="42"/>
        <v>1.6643772429385723E-2</v>
      </c>
      <c r="AE192">
        <f t="shared" si="42"/>
        <v>1.663051171193166E-2</v>
      </c>
      <c r="AF192">
        <f t="shared" si="42"/>
        <v>1.6641403280813091E-2</v>
      </c>
      <c r="AG192">
        <f t="shared" si="42"/>
        <v>-5.6452241715399609E-5</v>
      </c>
    </row>
    <row r="193" spans="1:33" x14ac:dyDescent="0.25">
      <c r="A193" t="str">
        <f t="shared" si="37"/>
        <v>Large Utility</v>
      </c>
      <c r="B193">
        <f t="shared" ref="B193:AG193" si="43">IF(B100=0,"",B42)</f>
        <v>7.8524297683963355E-3</v>
      </c>
      <c r="C193">
        <f t="shared" si="43"/>
        <v>8.7226037361095663E-3</v>
      </c>
      <c r="D193">
        <f t="shared" si="43"/>
        <v>9.6240251330173138E-3</v>
      </c>
      <c r="E193">
        <f t="shared" si="43"/>
        <v>1.0359657839294566E-2</v>
      </c>
      <c r="F193">
        <f t="shared" si="43"/>
        <v>1.1124005448043808E-2</v>
      </c>
      <c r="G193">
        <f t="shared" si="43"/>
        <v>1.1865511904176156E-2</v>
      </c>
      <c r="H193">
        <f t="shared" si="43"/>
        <v>1.2509720549015814E-2</v>
      </c>
      <c r="I193">
        <f t="shared" si="43"/>
        <v>1.3125611702190655E-2</v>
      </c>
      <c r="J193">
        <f t="shared" si="43"/>
        <v>1.3720036845782154E-2</v>
      </c>
      <c r="K193">
        <f t="shared" si="43"/>
        <v>1.4300468676121132E-2</v>
      </c>
      <c r="L193">
        <f t="shared" si="43"/>
        <v>1.4872262696331707E-2</v>
      </c>
      <c r="M193">
        <f t="shared" si="43"/>
        <v>1.5355757272207069E-2</v>
      </c>
      <c r="N193">
        <f t="shared" si="43"/>
        <v>1.5845655624152008E-2</v>
      </c>
      <c r="O193">
        <f t="shared" si="43"/>
        <v>1.6280824454122107E-2</v>
      </c>
      <c r="P193">
        <f t="shared" si="43"/>
        <v>1.6670821448523863E-2</v>
      </c>
      <c r="Q193">
        <f t="shared" si="43"/>
        <v>1.6992404358015016E-2</v>
      </c>
      <c r="R193">
        <f t="shared" si="43"/>
        <v>1.7289198732522139E-2</v>
      </c>
      <c r="S193">
        <f t="shared" si="43"/>
        <v>1.7536769777987089E-2</v>
      </c>
      <c r="T193">
        <f t="shared" si="43"/>
        <v>1.772740222170582E-2</v>
      </c>
      <c r="U193">
        <f t="shared" si="43"/>
        <v>1.7880264951054797E-2</v>
      </c>
      <c r="V193">
        <f t="shared" si="43"/>
        <v>1.8014245484749981E-2</v>
      </c>
      <c r="W193">
        <f t="shared" si="43"/>
        <v>1.8109523153277681E-2</v>
      </c>
      <c r="X193">
        <f t="shared" si="43"/>
        <v>1.8180972044050992E-2</v>
      </c>
      <c r="Y193">
        <f t="shared" si="43"/>
        <v>1.8237624547443602E-2</v>
      </c>
      <c r="Z193">
        <f t="shared" si="43"/>
        <v>1.8277249767406398E-2</v>
      </c>
      <c r="AA193">
        <f t="shared" si="43"/>
        <v>1.8310149619788545E-2</v>
      </c>
      <c r="AB193">
        <f t="shared" si="43"/>
        <v>1.8325263452840444E-2</v>
      </c>
      <c r="AC193">
        <f t="shared" si="43"/>
        <v>1.8346005068540876E-2</v>
      </c>
      <c r="AD193">
        <f t="shared" si="43"/>
        <v>1.836980300176785E-2</v>
      </c>
      <c r="AE193">
        <f t="shared" si="43"/>
        <v>1.8398493628259634E-2</v>
      </c>
      <c r="AF193">
        <f t="shared" si="43"/>
        <v>1.8422951157386243E-2</v>
      </c>
      <c r="AG193">
        <f t="shared" si="43"/>
        <v>-2.8226120857699805E-5</v>
      </c>
    </row>
    <row r="194" spans="1:33" x14ac:dyDescent="0.25">
      <c r="A194" t="str">
        <f t="shared" si="37"/>
        <v>Small Crossover Trucks</v>
      </c>
      <c r="B194">
        <f t="shared" ref="B194:AG194" si="44">IF(B101=0,"",B43)</f>
        <v>3.7696361740607316E-2</v>
      </c>
      <c r="C194">
        <f t="shared" si="44"/>
        <v>4.0876167639598837E-2</v>
      </c>
      <c r="D194">
        <f t="shared" si="44"/>
        <v>4.5868711404300072E-2</v>
      </c>
      <c r="E194">
        <f t="shared" si="44"/>
        <v>5.0277266012339658E-2</v>
      </c>
      <c r="F194">
        <f t="shared" si="44"/>
        <v>5.4432377980405323E-2</v>
      </c>
      <c r="G194">
        <f t="shared" si="44"/>
        <v>5.8449237352729749E-2</v>
      </c>
      <c r="H194">
        <f t="shared" si="44"/>
        <v>6.1872665012139096E-2</v>
      </c>
      <c r="I194">
        <f t="shared" si="44"/>
        <v>6.5155282289543343E-2</v>
      </c>
      <c r="J194">
        <f t="shared" si="44"/>
        <v>6.846786523641811E-2</v>
      </c>
      <c r="K194">
        <f t="shared" si="44"/>
        <v>7.1628460694694543E-2</v>
      </c>
      <c r="L194">
        <f t="shared" si="44"/>
        <v>7.4513459155069239E-2</v>
      </c>
      <c r="M194">
        <f t="shared" si="44"/>
        <v>7.7574575224581971E-2</v>
      </c>
      <c r="N194">
        <f t="shared" si="44"/>
        <v>8.0143800890389708E-2</v>
      </c>
      <c r="O194">
        <f t="shared" si="44"/>
        <v>8.2617619076348514E-2</v>
      </c>
      <c r="P194">
        <f t="shared" si="44"/>
        <v>8.4706831322603038E-2</v>
      </c>
      <c r="Q194">
        <f t="shared" si="44"/>
        <v>8.68261346388748E-2</v>
      </c>
      <c r="R194">
        <f t="shared" si="44"/>
        <v>8.8443396662548787E-2</v>
      </c>
      <c r="S194">
        <f t="shared" si="44"/>
        <v>8.9840721359257539E-2</v>
      </c>
      <c r="T194">
        <f t="shared" si="44"/>
        <v>9.1043559188359616E-2</v>
      </c>
      <c r="U194">
        <f t="shared" si="44"/>
        <v>9.2095043182412406E-2</v>
      </c>
      <c r="V194">
        <f t="shared" si="44"/>
        <v>9.2890904321085585E-2</v>
      </c>
      <c r="W194">
        <f t="shared" si="44"/>
        <v>9.3582482067268449E-2</v>
      </c>
      <c r="X194">
        <f t="shared" si="44"/>
        <v>9.4169664073980697E-2</v>
      </c>
      <c r="Y194">
        <f t="shared" si="44"/>
        <v>9.4582620691094729E-2</v>
      </c>
      <c r="Z194">
        <f t="shared" si="44"/>
        <v>9.4931381233524112E-2</v>
      </c>
      <c r="AA194">
        <f t="shared" si="44"/>
        <v>9.5212013774756313E-2</v>
      </c>
      <c r="AB194">
        <f t="shared" si="44"/>
        <v>9.5536330820448975E-2</v>
      </c>
      <c r="AC194">
        <f t="shared" si="44"/>
        <v>9.5762572349416417E-2</v>
      </c>
      <c r="AD194">
        <f t="shared" si="44"/>
        <v>9.6058170651250413E-2</v>
      </c>
      <c r="AE194">
        <f t="shared" si="44"/>
        <v>9.6259259283647952E-2</v>
      </c>
      <c r="AF194">
        <f t="shared" si="44"/>
        <v>9.6538228005933938E-2</v>
      </c>
      <c r="AG194">
        <f t="shared" si="44"/>
        <v>-7.0565302144249512E-6</v>
      </c>
    </row>
    <row r="195" spans="1:33" x14ac:dyDescent="0.25">
      <c r="A195" t="str">
        <f t="shared" si="37"/>
        <v>Large Crossover Trucks</v>
      </c>
      <c r="B195">
        <f t="shared" ref="B195:AG195" si="45">IF(B102=0,"",B44)</f>
        <v>5.9372632159122765E-2</v>
      </c>
      <c r="C195">
        <f t="shared" si="45"/>
        <v>6.7679877102872529E-2</v>
      </c>
      <c r="D195">
        <f t="shared" si="45"/>
        <v>7.4837498138483102E-2</v>
      </c>
      <c r="E195">
        <f t="shared" si="45"/>
        <v>8.1358821091916708E-2</v>
      </c>
      <c r="F195">
        <f t="shared" si="45"/>
        <v>8.7970726306613747E-2</v>
      </c>
      <c r="G195">
        <f t="shared" si="45"/>
        <v>9.4331368378029759E-2</v>
      </c>
      <c r="H195">
        <f t="shared" si="45"/>
        <v>9.9971175085747446E-2</v>
      </c>
      <c r="I195">
        <f t="shared" si="45"/>
        <v>0.1052781959930727</v>
      </c>
      <c r="J195">
        <f t="shared" si="45"/>
        <v>0.11048769779619304</v>
      </c>
      <c r="K195">
        <f t="shared" si="45"/>
        <v>0.11558611269788402</v>
      </c>
      <c r="L195">
        <f t="shared" si="45"/>
        <v>0.12042744566826423</v>
      </c>
      <c r="M195">
        <f t="shared" si="45"/>
        <v>0.12481317510007801</v>
      </c>
      <c r="N195">
        <f t="shared" si="45"/>
        <v>0.1291092604955823</v>
      </c>
      <c r="O195">
        <f t="shared" si="45"/>
        <v>0.13303098971377836</v>
      </c>
      <c r="P195">
        <f t="shared" si="45"/>
        <v>0.13653950998830519</v>
      </c>
      <c r="Q195">
        <f t="shared" si="45"/>
        <v>0.13955096907753015</v>
      </c>
      <c r="R195">
        <f t="shared" si="45"/>
        <v>0.14229705736878567</v>
      </c>
      <c r="S195">
        <f t="shared" si="45"/>
        <v>0.1446233874397593</v>
      </c>
      <c r="T195">
        <f t="shared" si="45"/>
        <v>0.14653429023832937</v>
      </c>
      <c r="U195">
        <f t="shared" si="45"/>
        <v>0.14810325014380704</v>
      </c>
      <c r="V195">
        <f t="shared" si="45"/>
        <v>0.14947120311450973</v>
      </c>
      <c r="W195">
        <f t="shared" si="45"/>
        <v>0.15055776848564412</v>
      </c>
      <c r="X195">
        <f t="shared" si="45"/>
        <v>0.15142475283931367</v>
      </c>
      <c r="Y195">
        <f t="shared" si="45"/>
        <v>0.15214373333651884</v>
      </c>
      <c r="Z195">
        <f t="shared" si="45"/>
        <v>0.15272725953484953</v>
      </c>
      <c r="AA195">
        <f t="shared" si="45"/>
        <v>0.15321969643611943</v>
      </c>
      <c r="AB195">
        <f t="shared" si="45"/>
        <v>0.15360981896612821</v>
      </c>
      <c r="AC195">
        <f t="shared" si="45"/>
        <v>0.15401228207727144</v>
      </c>
      <c r="AD195">
        <f t="shared" si="45"/>
        <v>0.15441281926720177</v>
      </c>
      <c r="AE195">
        <f t="shared" si="45"/>
        <v>0.154855705903266</v>
      </c>
      <c r="AF195">
        <f t="shared" si="45"/>
        <v>0.15527892305211144</v>
      </c>
      <c r="AG195">
        <f t="shared" si="45"/>
        <v>0</v>
      </c>
    </row>
    <row r="197" spans="1:33" x14ac:dyDescent="0.25">
      <c r="A197" t="str">
        <f t="shared" ref="A197:A205" si="46">A104</f>
        <v>300 Mile Electric Vehicle</v>
      </c>
    </row>
    <row r="198" spans="1:33" x14ac:dyDescent="0.25">
      <c r="A198" t="str">
        <f t="shared" si="46"/>
        <v>Mini-compact Cars</v>
      </c>
      <c r="B198" t="str">
        <f t="shared" ref="B198:AG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c r="AG198">
        <f t="shared" si="47"/>
        <v>3.2378167641325525E-5</v>
      </c>
    </row>
    <row r="199" spans="1:33" x14ac:dyDescent="0.25">
      <c r="A199" t="str">
        <f t="shared" si="46"/>
        <v>Subcompact Cars</v>
      </c>
      <c r="B199">
        <f t="shared" ref="B199:AG199" si="48">IF(B106=0,"",B30)</f>
        <v>3.149834995527602E-2</v>
      </c>
      <c r="C199">
        <f t="shared" si="48"/>
        <v>4.180785896905212E-2</v>
      </c>
      <c r="D199">
        <f t="shared" si="48"/>
        <v>3.7620372805335194E-2</v>
      </c>
      <c r="E199">
        <f t="shared" si="48"/>
        <v>3.4983403519489024E-2</v>
      </c>
      <c r="F199">
        <f t="shared" si="48"/>
        <v>3.412294651442338E-2</v>
      </c>
      <c r="G199">
        <f t="shared" si="48"/>
        <v>3.3448951350569779E-2</v>
      </c>
      <c r="H199">
        <f t="shared" si="48"/>
        <v>3.2745959320307584E-2</v>
      </c>
      <c r="I199">
        <f t="shared" si="48"/>
        <v>3.2146338973198671E-2</v>
      </c>
      <c r="J199">
        <f t="shared" si="48"/>
        <v>3.134834128784432E-2</v>
      </c>
      <c r="K199">
        <f t="shared" si="48"/>
        <v>3.0732056744323628E-2</v>
      </c>
      <c r="L199">
        <f t="shared" si="48"/>
        <v>3.0662282738024769E-2</v>
      </c>
      <c r="M199">
        <f t="shared" si="48"/>
        <v>2.9211192214734085E-2</v>
      </c>
      <c r="N199">
        <f t="shared" si="48"/>
        <v>2.8937619239411981E-2</v>
      </c>
      <c r="O199">
        <f t="shared" si="48"/>
        <v>2.8334328520769753E-2</v>
      </c>
      <c r="P199">
        <f t="shared" si="48"/>
        <v>2.8034796089351062E-2</v>
      </c>
      <c r="Q199">
        <f t="shared" si="48"/>
        <v>2.7177230301027092E-2</v>
      </c>
      <c r="R199">
        <f t="shared" si="48"/>
        <v>2.7018649217293172E-2</v>
      </c>
      <c r="S199">
        <f t="shared" si="48"/>
        <v>2.6813929524811084E-2</v>
      </c>
      <c r="T199">
        <f t="shared" si="48"/>
        <v>2.6561620378981021E-2</v>
      </c>
      <c r="U199">
        <f t="shared" si="48"/>
        <v>2.6225717562456792E-2</v>
      </c>
      <c r="V199">
        <f t="shared" si="48"/>
        <v>2.6149948557295417E-2</v>
      </c>
      <c r="W199">
        <f t="shared" si="48"/>
        <v>2.5979480327153939E-2</v>
      </c>
      <c r="X199">
        <f t="shared" si="48"/>
        <v>2.5790343048822086E-2</v>
      </c>
      <c r="Y199">
        <f t="shared" si="48"/>
        <v>2.5744578882629581E-2</v>
      </c>
      <c r="Z199">
        <f t="shared" si="48"/>
        <v>2.5684285729494775E-2</v>
      </c>
      <c r="AA199">
        <f t="shared" si="48"/>
        <v>2.5662851283189406E-2</v>
      </c>
      <c r="AB199">
        <f t="shared" si="48"/>
        <v>2.5471328003688815E-2</v>
      </c>
      <c r="AC199">
        <f t="shared" si="48"/>
        <v>2.5446539228339501E-2</v>
      </c>
      <c r="AD199">
        <f t="shared" si="48"/>
        <v>2.5323642047528884E-2</v>
      </c>
      <c r="AE199">
        <f t="shared" si="48"/>
        <v>2.5373418833174163E-2</v>
      </c>
      <c r="AF199">
        <f t="shared" si="48"/>
        <v>2.5267386381294093E-2</v>
      </c>
      <c r="AG199">
        <f t="shared" si="48"/>
        <v>1.4717348927875241E-5</v>
      </c>
    </row>
    <row r="200" spans="1:33" x14ac:dyDescent="0.25">
      <c r="A200" t="str">
        <f t="shared" si="46"/>
        <v>Compact Cars</v>
      </c>
      <c r="B200">
        <f t="shared" ref="B200:AG200" si="49">IF(B107=0,"",B31)</f>
        <v>0.1059348993973553</v>
      </c>
      <c r="C200">
        <f t="shared" si="49"/>
        <v>0.12833204358720415</v>
      </c>
      <c r="D200">
        <f t="shared" si="49"/>
        <v>0.11972937661059782</v>
      </c>
      <c r="E200">
        <f t="shared" si="49"/>
        <v>0.11228274511847412</v>
      </c>
      <c r="F200">
        <f t="shared" si="49"/>
        <v>0.10887798027368617</v>
      </c>
      <c r="G200">
        <f t="shared" si="49"/>
        <v>0.10592934173584231</v>
      </c>
      <c r="H200">
        <f t="shared" si="49"/>
        <v>0.10405878100681919</v>
      </c>
      <c r="I200">
        <f t="shared" si="49"/>
        <v>0.10233691073229115</v>
      </c>
      <c r="J200">
        <f t="shared" si="49"/>
        <v>9.9663938663370408E-2</v>
      </c>
      <c r="K200">
        <f t="shared" si="49"/>
        <v>9.762528089979465E-2</v>
      </c>
      <c r="L200">
        <f t="shared" si="49"/>
        <v>9.7095187176970285E-2</v>
      </c>
      <c r="M200">
        <f t="shared" si="49"/>
        <v>9.2881764958494539E-2</v>
      </c>
      <c r="N200">
        <f t="shared" si="49"/>
        <v>9.1791851083401557E-2</v>
      </c>
      <c r="O200">
        <f t="shared" si="49"/>
        <v>8.9879770036087853E-2</v>
      </c>
      <c r="P200">
        <f t="shared" si="49"/>
        <v>8.8794914349591608E-2</v>
      </c>
      <c r="Q200">
        <f t="shared" si="49"/>
        <v>8.6351690334386652E-2</v>
      </c>
      <c r="R200">
        <f t="shared" si="49"/>
        <v>8.5659263256651991E-2</v>
      </c>
      <c r="S200">
        <f t="shared" si="49"/>
        <v>8.4880429486835191E-2</v>
      </c>
      <c r="T200">
        <f t="shared" si="49"/>
        <v>8.4083956775651419E-2</v>
      </c>
      <c r="U200">
        <f t="shared" si="49"/>
        <v>8.3054888615661168E-2</v>
      </c>
      <c r="V200">
        <f t="shared" si="49"/>
        <v>8.2722995355181572E-2</v>
      </c>
      <c r="W200">
        <f t="shared" si="49"/>
        <v>8.2161200750227023E-2</v>
      </c>
      <c r="X200">
        <f t="shared" si="49"/>
        <v>8.1591405554098412E-2</v>
      </c>
      <c r="Y200">
        <f t="shared" si="49"/>
        <v>8.1363364557754697E-2</v>
      </c>
      <c r="Z200">
        <f t="shared" si="49"/>
        <v>8.1127060250799854E-2</v>
      </c>
      <c r="AA200">
        <f t="shared" si="49"/>
        <v>8.1009301133177683E-2</v>
      </c>
      <c r="AB200">
        <f t="shared" si="49"/>
        <v>8.0459559130615296E-2</v>
      </c>
      <c r="AC200">
        <f t="shared" si="49"/>
        <v>8.0321235819096351E-2</v>
      </c>
      <c r="AD200">
        <f t="shared" si="49"/>
        <v>7.9968710365375062E-2</v>
      </c>
      <c r="AE200">
        <f t="shared" si="49"/>
        <v>8.0023294350089064E-2</v>
      </c>
      <c r="AF200">
        <f t="shared" si="49"/>
        <v>7.9710288483100356E-2</v>
      </c>
      <c r="AG200">
        <f t="shared" si="49"/>
        <v>8.8304093567251447E-6</v>
      </c>
    </row>
    <row r="201" spans="1:33" x14ac:dyDescent="0.25">
      <c r="A201" t="str">
        <f t="shared" si="46"/>
        <v>Midsize Cars</v>
      </c>
      <c r="B201">
        <f t="shared" ref="B201:AG201" si="50">IF(B108=0,"",B32)</f>
        <v>0.33951734155481927</v>
      </c>
      <c r="C201">
        <f t="shared" si="50"/>
        <v>0.27770854166254583</v>
      </c>
      <c r="D201">
        <f t="shared" si="50"/>
        <v>0.2757074977806665</v>
      </c>
      <c r="E201">
        <f t="shared" si="50"/>
        <v>0.27691716281167023</v>
      </c>
      <c r="F201">
        <f t="shared" si="50"/>
        <v>0.26883694497753474</v>
      </c>
      <c r="G201">
        <f t="shared" si="50"/>
        <v>0.26155848301453744</v>
      </c>
      <c r="H201">
        <f t="shared" si="50"/>
        <v>0.25441234221337716</v>
      </c>
      <c r="I201">
        <f t="shared" si="50"/>
        <v>0.24652010585730841</v>
      </c>
      <c r="J201">
        <f t="shared" si="50"/>
        <v>0.24146540271084396</v>
      </c>
      <c r="K201">
        <f t="shared" si="50"/>
        <v>0.23555529357690025</v>
      </c>
      <c r="L201">
        <f t="shared" si="50"/>
        <v>0.22715004375565431</v>
      </c>
      <c r="M201">
        <f t="shared" si="50"/>
        <v>0.22713931478993632</v>
      </c>
      <c r="N201">
        <f t="shared" si="50"/>
        <v>0.22100774825563663</v>
      </c>
      <c r="O201">
        <f t="shared" si="50"/>
        <v>0.21731673792284137</v>
      </c>
      <c r="P201">
        <f t="shared" si="50"/>
        <v>0.21252691717426062</v>
      </c>
      <c r="Q201">
        <f t="shared" si="50"/>
        <v>0.21160763051400799</v>
      </c>
      <c r="R201">
        <f t="shared" si="50"/>
        <v>0.20762679792237648</v>
      </c>
      <c r="S201">
        <f t="shared" si="50"/>
        <v>0.20459705070229237</v>
      </c>
      <c r="T201">
        <f t="shared" si="50"/>
        <v>0.20244816037345231</v>
      </c>
      <c r="U201">
        <f t="shared" si="50"/>
        <v>0.20130487746556919</v>
      </c>
      <c r="V201">
        <f t="shared" si="50"/>
        <v>0.19913218637288321</v>
      </c>
      <c r="W201">
        <f t="shared" si="50"/>
        <v>0.19793642902370806</v>
      </c>
      <c r="X201">
        <f t="shared" si="50"/>
        <v>0.19720404793152893</v>
      </c>
      <c r="Y201">
        <f t="shared" si="50"/>
        <v>0.19596348929834267</v>
      </c>
      <c r="Z201">
        <f t="shared" si="50"/>
        <v>0.19506745847587401</v>
      </c>
      <c r="AA201">
        <f t="shared" si="50"/>
        <v>0.19405893019016934</v>
      </c>
      <c r="AB201">
        <f t="shared" si="50"/>
        <v>0.19415311455520251</v>
      </c>
      <c r="AC201">
        <f t="shared" si="50"/>
        <v>0.19337854934758331</v>
      </c>
      <c r="AD201">
        <f t="shared" si="50"/>
        <v>0.19304550774204859</v>
      </c>
      <c r="AE201">
        <f t="shared" si="50"/>
        <v>0.19183184408294932</v>
      </c>
      <c r="AF201">
        <f t="shared" si="50"/>
        <v>0.19134287169558065</v>
      </c>
      <c r="AG201">
        <f t="shared" si="50"/>
        <v>-2.060428849902534E-5</v>
      </c>
    </row>
    <row r="202" spans="1:33" x14ac:dyDescent="0.25">
      <c r="A202" t="str">
        <f t="shared" si="46"/>
        <v>Large Cars</v>
      </c>
      <c r="B202">
        <f t="shared" ref="B202:AG202" si="51">IF(B109=0,"",B33)</f>
        <v>0.14045272818149226</v>
      </c>
      <c r="C202">
        <f t="shared" si="51"/>
        <v>9.495656484762198E-2</v>
      </c>
      <c r="D202">
        <f t="shared" si="51"/>
        <v>9.9387969221002209E-2</v>
      </c>
      <c r="E202">
        <f t="shared" si="51"/>
        <v>0.10067164540075493</v>
      </c>
      <c r="F202">
        <f t="shared" si="51"/>
        <v>9.710475553562288E-2</v>
      </c>
      <c r="G202">
        <f t="shared" si="51"/>
        <v>9.4342835942337763E-2</v>
      </c>
      <c r="H202">
        <f t="shared" si="51"/>
        <v>9.0793323842530346E-2</v>
      </c>
      <c r="I202">
        <f t="shared" si="51"/>
        <v>8.7223272404358676E-2</v>
      </c>
      <c r="J202">
        <f t="shared" si="51"/>
        <v>8.5339778752814247E-2</v>
      </c>
      <c r="K202">
        <f t="shared" si="51"/>
        <v>8.282693529282395E-2</v>
      </c>
      <c r="L202">
        <f t="shared" si="51"/>
        <v>7.8880527290538044E-2</v>
      </c>
      <c r="M202">
        <f t="shared" si="51"/>
        <v>7.9682778828937914E-2</v>
      </c>
      <c r="N202">
        <f t="shared" si="51"/>
        <v>7.6958297618177879E-2</v>
      </c>
      <c r="O202">
        <f t="shared" si="51"/>
        <v>7.5583724485308576E-2</v>
      </c>
      <c r="P202">
        <f t="shared" si="51"/>
        <v>7.3557736569346166E-2</v>
      </c>
      <c r="Q202">
        <f t="shared" si="51"/>
        <v>7.3663760904129197E-2</v>
      </c>
      <c r="R202">
        <f t="shared" si="51"/>
        <v>7.186751584501673E-2</v>
      </c>
      <c r="S202">
        <f t="shared" si="51"/>
        <v>7.0548332071512537E-2</v>
      </c>
      <c r="T202">
        <f t="shared" si="51"/>
        <v>6.9644212973089314E-2</v>
      </c>
      <c r="U202">
        <f t="shared" si="51"/>
        <v>6.929746668751291E-2</v>
      </c>
      <c r="V202">
        <f t="shared" si="51"/>
        <v>6.8298787124113441E-2</v>
      </c>
      <c r="W202">
        <f t="shared" si="51"/>
        <v>6.7799452996592818E-2</v>
      </c>
      <c r="X202">
        <f t="shared" si="51"/>
        <v>6.7514801676135855E-2</v>
      </c>
      <c r="Y202">
        <f t="shared" si="51"/>
        <v>6.692498017176772E-2</v>
      </c>
      <c r="Z202">
        <f t="shared" si="51"/>
        <v>6.6480631856808109E-2</v>
      </c>
      <c r="AA202">
        <f t="shared" si="51"/>
        <v>6.5991105643889283E-2</v>
      </c>
      <c r="AB202">
        <f t="shared" si="51"/>
        <v>6.6077476261934193E-2</v>
      </c>
      <c r="AC202">
        <f t="shared" si="51"/>
        <v>6.5681619140876626E-2</v>
      </c>
      <c r="AD202">
        <f t="shared" si="51"/>
        <v>6.5593385687810993E-2</v>
      </c>
      <c r="AE202">
        <f t="shared" si="51"/>
        <v>6.4951450740908856E-2</v>
      </c>
      <c r="AF202">
        <f t="shared" si="51"/>
        <v>6.4793619327441501E-2</v>
      </c>
      <c r="AG202">
        <f t="shared" si="51"/>
        <v>-3.8265107212475619E-5</v>
      </c>
    </row>
    <row r="203" spans="1:33" x14ac:dyDescent="0.25">
      <c r="A203" t="str">
        <f t="shared" si="46"/>
        <v>Two Seater Cars</v>
      </c>
      <c r="B203">
        <f t="shared" ref="B203:AG203" si="52">IF(B110=0,"",B34)</f>
        <v>8.3904796794941772E-3</v>
      </c>
      <c r="C203">
        <f t="shared" si="52"/>
        <v>7.3246641436548517E-3</v>
      </c>
      <c r="D203">
        <f t="shared" si="52"/>
        <v>7.3663517087888151E-3</v>
      </c>
      <c r="E203">
        <f t="shared" si="52"/>
        <v>7.2710921917463756E-3</v>
      </c>
      <c r="F203">
        <f t="shared" si="52"/>
        <v>7.0949100429764014E-3</v>
      </c>
      <c r="G203">
        <f t="shared" si="52"/>
        <v>6.9664471917086288E-3</v>
      </c>
      <c r="H203">
        <f t="shared" si="52"/>
        <v>6.7957848735309776E-3</v>
      </c>
      <c r="I203">
        <f t="shared" si="52"/>
        <v>6.6034128084873243E-3</v>
      </c>
      <c r="J203">
        <f t="shared" si="52"/>
        <v>6.4711976652310089E-3</v>
      </c>
      <c r="K203">
        <f t="shared" si="52"/>
        <v>6.3311311006233519E-3</v>
      </c>
      <c r="L203">
        <f t="shared" si="52"/>
        <v>6.176349214686975E-3</v>
      </c>
      <c r="M203">
        <f t="shared" si="52"/>
        <v>6.1141843534913611E-3</v>
      </c>
      <c r="N203">
        <f t="shared" si="52"/>
        <v>5.985714530880119E-3</v>
      </c>
      <c r="O203">
        <f t="shared" si="52"/>
        <v>5.8873778523724852E-3</v>
      </c>
      <c r="P203">
        <f t="shared" si="52"/>
        <v>5.7781188834219168E-3</v>
      </c>
      <c r="Q203">
        <f t="shared" si="52"/>
        <v>5.7224706906056876E-3</v>
      </c>
      <c r="R203">
        <f t="shared" si="52"/>
        <v>5.6383967314078244E-3</v>
      </c>
      <c r="S203">
        <f t="shared" si="52"/>
        <v>5.5693190714475134E-3</v>
      </c>
      <c r="T203">
        <f t="shared" si="52"/>
        <v>5.5147657204875694E-3</v>
      </c>
      <c r="U203">
        <f t="shared" si="52"/>
        <v>5.4799172490211595E-3</v>
      </c>
      <c r="V203">
        <f t="shared" si="52"/>
        <v>5.4354407827031416E-3</v>
      </c>
      <c r="W203">
        <f t="shared" si="52"/>
        <v>5.4052050311938632E-3</v>
      </c>
      <c r="X203">
        <f t="shared" si="52"/>
        <v>5.3836917702806122E-3</v>
      </c>
      <c r="Y203">
        <f t="shared" si="52"/>
        <v>5.3592991798908527E-3</v>
      </c>
      <c r="Z203">
        <f t="shared" si="52"/>
        <v>5.3393476690577297E-3</v>
      </c>
      <c r="AA203">
        <f t="shared" si="52"/>
        <v>5.321029544828825E-3</v>
      </c>
      <c r="AB203">
        <f t="shared" si="52"/>
        <v>5.3148009067323166E-3</v>
      </c>
      <c r="AC203">
        <f t="shared" si="52"/>
        <v>5.2995234059013338E-3</v>
      </c>
      <c r="AD203">
        <f t="shared" si="52"/>
        <v>5.2916143946722619E-3</v>
      </c>
      <c r="AE203">
        <f t="shared" si="52"/>
        <v>5.270488825882047E-3</v>
      </c>
      <c r="AF203">
        <f t="shared" si="52"/>
        <v>5.2557494565208546E-3</v>
      </c>
      <c r="AG203">
        <f t="shared" si="52"/>
        <v>-8.8304093567251447E-6</v>
      </c>
    </row>
    <row r="204" spans="1:33" x14ac:dyDescent="0.25">
      <c r="A204" t="str">
        <f t="shared" si="46"/>
        <v>Small Crossover Cars</v>
      </c>
      <c r="B204">
        <f t="shared" ref="B204:AG204" si="53">IF(B111=0,"",B35)</f>
        <v>0.16280081736449564</v>
      </c>
      <c r="C204">
        <f t="shared" si="53"/>
        <v>0.22092327260487277</v>
      </c>
      <c r="D204">
        <f t="shared" si="53"/>
        <v>0.21031245233227722</v>
      </c>
      <c r="E204">
        <f t="shared" si="53"/>
        <v>0.19922614457493795</v>
      </c>
      <c r="F204">
        <f t="shared" si="53"/>
        <v>0.19720523504464677</v>
      </c>
      <c r="G204">
        <f t="shared" si="53"/>
        <v>0.1940509531440506</v>
      </c>
      <c r="H204">
        <f t="shared" si="53"/>
        <v>0.19247267441650145</v>
      </c>
      <c r="I204">
        <f t="shared" si="53"/>
        <v>0.19226462875336578</v>
      </c>
      <c r="J204">
        <f t="shared" si="53"/>
        <v>0.18890193688336282</v>
      </c>
      <c r="K204">
        <f t="shared" si="53"/>
        <v>0.18671609177317658</v>
      </c>
      <c r="L204">
        <f t="shared" si="53"/>
        <v>0.18737122593695477</v>
      </c>
      <c r="M204">
        <f t="shared" si="53"/>
        <v>0.17990193185045536</v>
      </c>
      <c r="N204">
        <f t="shared" si="53"/>
        <v>0.17921681650068036</v>
      </c>
      <c r="O204">
        <f t="shared" si="53"/>
        <v>0.17651261281553565</v>
      </c>
      <c r="P204">
        <f t="shared" si="53"/>
        <v>0.17561627146468209</v>
      </c>
      <c r="Q204">
        <f t="shared" si="53"/>
        <v>0.17135432728313496</v>
      </c>
      <c r="R204">
        <f t="shared" si="53"/>
        <v>0.17101647248318375</v>
      </c>
      <c r="S204">
        <f t="shared" si="53"/>
        <v>0.1703682761227909</v>
      </c>
      <c r="T204">
        <f t="shared" si="53"/>
        <v>0.16955351817989653</v>
      </c>
      <c r="U204">
        <f t="shared" si="53"/>
        <v>0.16812479740843078</v>
      </c>
      <c r="V204">
        <f t="shared" si="53"/>
        <v>0.16823910807331718</v>
      </c>
      <c r="W204">
        <f t="shared" si="53"/>
        <v>0.16775675684953667</v>
      </c>
      <c r="X204">
        <f t="shared" si="53"/>
        <v>0.1671807167117299</v>
      </c>
      <c r="Y204">
        <f t="shared" si="53"/>
        <v>0.1673631462429897</v>
      </c>
      <c r="Z204">
        <f t="shared" si="53"/>
        <v>0.16749019900301937</v>
      </c>
      <c r="AA204">
        <f t="shared" si="53"/>
        <v>0.1678635748544309</v>
      </c>
      <c r="AB204">
        <f t="shared" si="53"/>
        <v>0.16717770600571674</v>
      </c>
      <c r="AC204">
        <f t="shared" si="53"/>
        <v>0.16744130580827099</v>
      </c>
      <c r="AD204">
        <f t="shared" si="53"/>
        <v>0.16718376306320623</v>
      </c>
      <c r="AE204">
        <f t="shared" si="53"/>
        <v>0.16787418352676567</v>
      </c>
      <c r="AF204">
        <f t="shared" si="53"/>
        <v>0.16770501873803192</v>
      </c>
      <c r="AG204">
        <f t="shared" si="53"/>
        <v>4.120857699805068E-5</v>
      </c>
    </row>
    <row r="205" spans="1:33" x14ac:dyDescent="0.25">
      <c r="A205" t="str">
        <f t="shared" si="46"/>
        <v>Large Crossover Cars</v>
      </c>
      <c r="B205">
        <f t="shared" ref="B205:AG205" si="54">IF(B112=0,"",B36)</f>
        <v>4.5263580465347737E-2</v>
      </c>
      <c r="C205">
        <f t="shared" si="54"/>
        <v>3.9629322148016448E-2</v>
      </c>
      <c r="D205">
        <f t="shared" si="54"/>
        <v>4.1394175830148969E-2</v>
      </c>
      <c r="E205">
        <f t="shared" si="54"/>
        <v>4.2247212789153145E-2</v>
      </c>
      <c r="F205">
        <f t="shared" si="54"/>
        <v>4.2084454833237944E-2</v>
      </c>
      <c r="G205">
        <f t="shared" si="54"/>
        <v>4.1803029207031502E-2</v>
      </c>
      <c r="H205">
        <f t="shared" si="54"/>
        <v>4.1226665255114384E-2</v>
      </c>
      <c r="I205">
        <f t="shared" si="54"/>
        <v>4.0755649723311499E-2</v>
      </c>
      <c r="J205">
        <f t="shared" si="54"/>
        <v>4.0411030644029088E-2</v>
      </c>
      <c r="K205">
        <f t="shared" si="54"/>
        <v>3.9891758566655722E-2</v>
      </c>
      <c r="L205">
        <f t="shared" si="54"/>
        <v>3.8940530829991805E-2</v>
      </c>
      <c r="M205">
        <f t="shared" si="54"/>
        <v>3.9207405788954201E-2</v>
      </c>
      <c r="N205">
        <f t="shared" si="54"/>
        <v>3.8528640950495109E-2</v>
      </c>
      <c r="O205">
        <f t="shared" si="54"/>
        <v>3.8191026627392738E-2</v>
      </c>
      <c r="P205">
        <f t="shared" si="54"/>
        <v>3.7709838044923623E-2</v>
      </c>
      <c r="Q205">
        <f t="shared" si="54"/>
        <v>3.7782598271549409E-2</v>
      </c>
      <c r="R205">
        <f t="shared" si="54"/>
        <v>3.7362532890459585E-2</v>
      </c>
      <c r="S205">
        <f t="shared" si="54"/>
        <v>3.710736435355632E-2</v>
      </c>
      <c r="T205">
        <f t="shared" si="54"/>
        <v>3.6898002799639978E-2</v>
      </c>
      <c r="U205">
        <f t="shared" si="54"/>
        <v>3.691454059989481E-2</v>
      </c>
      <c r="V205">
        <f t="shared" si="54"/>
        <v>3.6739122809741995E-2</v>
      </c>
      <c r="W205">
        <f t="shared" si="54"/>
        <v>3.6726751846118573E-2</v>
      </c>
      <c r="X205">
        <f t="shared" si="54"/>
        <v>3.6742251063826364E-2</v>
      </c>
      <c r="Y205">
        <f t="shared" si="54"/>
        <v>3.6744163747453658E-2</v>
      </c>
      <c r="Z205">
        <f t="shared" si="54"/>
        <v>3.6712540548594255E-2</v>
      </c>
      <c r="AA205">
        <f t="shared" si="54"/>
        <v>3.6697847368530184E-2</v>
      </c>
      <c r="AB205">
        <f t="shared" si="54"/>
        <v>3.6860077171315037E-2</v>
      </c>
      <c r="AC205">
        <f t="shared" si="54"/>
        <v>3.6873947672772654E-2</v>
      </c>
      <c r="AD205">
        <f t="shared" si="54"/>
        <v>3.6962419081788149E-2</v>
      </c>
      <c r="AE205">
        <f t="shared" si="54"/>
        <v>3.6890344333401506E-2</v>
      </c>
      <c r="AF205">
        <f t="shared" si="54"/>
        <v>3.6978180745857098E-2</v>
      </c>
      <c r="AG205">
        <f t="shared" si="54"/>
        <v>1.7660818713450289E-5</v>
      </c>
    </row>
    <row r="206" spans="1:33" x14ac:dyDescent="0.25">
      <c r="A206" t="str">
        <f t="shared" ref="A206:A213" si="55">A113</f>
        <v>Small Pickup</v>
      </c>
      <c r="B206" t="str">
        <f t="shared" ref="B206:AG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c r="AG206">
        <f t="shared" si="56"/>
        <v>-5.6452241715399609E-5</v>
      </c>
    </row>
    <row r="207" spans="1:33" x14ac:dyDescent="0.25">
      <c r="A207" t="str">
        <f t="shared" si="55"/>
        <v>Large Pickup</v>
      </c>
      <c r="B207" t="str">
        <f t="shared" ref="B207:AG207" si="57">IF(B114=0,"",B38)</f>
        <v/>
      </c>
      <c r="C207" t="str">
        <f t="shared" si="57"/>
        <v/>
      </c>
      <c r="D207">
        <f t="shared" si="57"/>
        <v>4.157852339822965E-2</v>
      </c>
      <c r="E207">
        <f t="shared" si="57"/>
        <v>4.5423562507128049E-2</v>
      </c>
      <c r="F207">
        <f t="shared" si="57"/>
        <v>4.9519163760510874E-2</v>
      </c>
      <c r="G207">
        <f t="shared" si="57"/>
        <v>5.3278046510851725E-2</v>
      </c>
      <c r="H207">
        <f t="shared" si="57"/>
        <v>5.671313547419838E-2</v>
      </c>
      <c r="I207">
        <f t="shared" si="57"/>
        <v>6.0010087830427161E-2</v>
      </c>
      <c r="J207">
        <f t="shared" si="57"/>
        <v>6.3125620729875029E-2</v>
      </c>
      <c r="K207">
        <f t="shared" si="57"/>
        <v>6.6221766372904931E-2</v>
      </c>
      <c r="L207">
        <f t="shared" si="57"/>
        <v>6.929797126470208E-2</v>
      </c>
      <c r="M207">
        <f t="shared" si="57"/>
        <v>7.1936382811890937E-2</v>
      </c>
      <c r="N207">
        <f t="shared" si="57"/>
        <v>7.4596022590258992E-2</v>
      </c>
      <c r="O207">
        <f t="shared" si="57"/>
        <v>7.6989475310983282E-2</v>
      </c>
      <c r="P207">
        <f t="shared" si="57"/>
        <v>7.9227467314288244E-2</v>
      </c>
      <c r="Q207">
        <f t="shared" si="57"/>
        <v>8.1035767850789961E-2</v>
      </c>
      <c r="R207">
        <f t="shared" si="57"/>
        <v>8.2822290777513158E-2</v>
      </c>
      <c r="S207">
        <f t="shared" si="57"/>
        <v>8.4292752475824975E-2</v>
      </c>
      <c r="T207">
        <f t="shared" si="57"/>
        <v>8.5484976135802651E-2</v>
      </c>
      <c r="U207">
        <f t="shared" si="57"/>
        <v>8.6487762222869691E-2</v>
      </c>
      <c r="V207">
        <f t="shared" si="57"/>
        <v>8.7391075532930032E-2</v>
      </c>
      <c r="W207">
        <f t="shared" si="57"/>
        <v>8.8117921127629756E-2</v>
      </c>
      <c r="X207">
        <f t="shared" si="57"/>
        <v>8.8691958215103131E-2</v>
      </c>
      <c r="Y207">
        <f t="shared" si="57"/>
        <v>8.9225251363327707E-2</v>
      </c>
      <c r="Z207">
        <f t="shared" si="57"/>
        <v>8.9653766073062011E-2</v>
      </c>
      <c r="AA207">
        <f t="shared" si="57"/>
        <v>9.0011393433646447E-2</v>
      </c>
      <c r="AB207">
        <f t="shared" si="57"/>
        <v>9.0306670829648675E-2</v>
      </c>
      <c r="AC207">
        <f t="shared" si="57"/>
        <v>9.0629976277029844E-2</v>
      </c>
      <c r="AD207">
        <f t="shared" si="57"/>
        <v>9.0897062353744632E-2</v>
      </c>
      <c r="AE207">
        <f t="shared" si="57"/>
        <v>9.1249386040622243E-2</v>
      </c>
      <c r="AF207">
        <f t="shared" si="57"/>
        <v>9.1569965270745166E-2</v>
      </c>
      <c r="AG207">
        <f t="shared" si="57"/>
        <v>2.8226120857699805E-5</v>
      </c>
    </row>
    <row r="208" spans="1:33" x14ac:dyDescent="0.25">
      <c r="A208" t="str">
        <f t="shared" si="55"/>
        <v>Small Van</v>
      </c>
      <c r="B208" t="str">
        <f t="shared" ref="B208:AG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1.2876443999095655E-2</v>
      </c>
      <c r="M208">
        <f t="shared" si="58"/>
        <v>1.2946626400341842E-2</v>
      </c>
      <c r="N208">
        <f t="shared" si="58"/>
        <v>1.35504817500592E-2</v>
      </c>
      <c r="O208">
        <f t="shared" si="58"/>
        <v>1.393995451669885E-2</v>
      </c>
      <c r="P208">
        <f t="shared" si="58"/>
        <v>1.4492549752561963E-2</v>
      </c>
      <c r="Q208">
        <f t="shared" si="58"/>
        <v>1.4549183548977536E-2</v>
      </c>
      <c r="R208">
        <f t="shared" si="58"/>
        <v>1.4948734089834248E-2</v>
      </c>
      <c r="S208">
        <f t="shared" si="58"/>
        <v>1.5259882249239722E-2</v>
      </c>
      <c r="T208">
        <f t="shared" si="58"/>
        <v>1.5473247401277835E-2</v>
      </c>
      <c r="U208">
        <f t="shared" si="58"/>
        <v>1.5554265204703462E-2</v>
      </c>
      <c r="V208">
        <f t="shared" si="58"/>
        <v>1.5780778738283326E-2</v>
      </c>
      <c r="W208">
        <f t="shared" si="58"/>
        <v>1.5884297497399589E-2</v>
      </c>
      <c r="X208">
        <f t="shared" si="58"/>
        <v>1.593206410637792E-2</v>
      </c>
      <c r="Y208">
        <f t="shared" si="58"/>
        <v>1.6050534527072908E-2</v>
      </c>
      <c r="Z208">
        <f t="shared" si="58"/>
        <v>1.613415958641861E-2</v>
      </c>
      <c r="AA208">
        <f t="shared" si="58"/>
        <v>1.6231318999704276E-2</v>
      </c>
      <c r="AB208">
        <f t="shared" si="58"/>
        <v>1.6176467217911793E-2</v>
      </c>
      <c r="AC208">
        <f t="shared" si="58"/>
        <v>1.6247843225667542E-2</v>
      </c>
      <c r="AD208">
        <f t="shared" si="58"/>
        <v>1.6251298268098204E-2</v>
      </c>
      <c r="AE208">
        <f t="shared" si="58"/>
        <v>1.6388618704213983E-2</v>
      </c>
      <c r="AF208">
        <f t="shared" si="58"/>
        <v>1.6420785739368421E-2</v>
      </c>
      <c r="AG208">
        <f t="shared" si="58"/>
        <v>6.3508771929824548E-5</v>
      </c>
    </row>
    <row r="209" spans="1:33" x14ac:dyDescent="0.25">
      <c r="A209" t="str">
        <f t="shared" si="55"/>
        <v>Large Van</v>
      </c>
      <c r="B209" t="str">
        <f t="shared" ref="B209:AG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c r="AG209">
        <f t="shared" si="59"/>
        <v>-1.4113060428849902E-5</v>
      </c>
    </row>
    <row r="210" spans="1:33" x14ac:dyDescent="0.25">
      <c r="A210" t="str">
        <f t="shared" si="55"/>
        <v>Small Utility</v>
      </c>
      <c r="B210">
        <f t="shared" ref="B210:AG210" si="60">IF(B117=0,"",B41)</f>
        <v>8.1253138724290928E-3</v>
      </c>
      <c r="C210">
        <f t="shared" si="60"/>
        <v>8.212662247333035E-3</v>
      </c>
      <c r="D210">
        <f t="shared" si="60"/>
        <v>9.1317036792589699E-3</v>
      </c>
      <c r="E210">
        <f t="shared" si="60"/>
        <v>9.9066394239028053E-3</v>
      </c>
      <c r="F210">
        <f t="shared" si="60"/>
        <v>1.0579600212600191E-2</v>
      </c>
      <c r="G210">
        <f t="shared" si="60"/>
        <v>1.132017973885768E-2</v>
      </c>
      <c r="H210">
        <f t="shared" si="60"/>
        <v>1.178843866324902E-2</v>
      </c>
      <c r="I210">
        <f t="shared" si="60"/>
        <v>1.2292294326548502E-2</v>
      </c>
      <c r="J210">
        <f t="shared" si="60"/>
        <v>1.2826317119036607E-2</v>
      </c>
      <c r="K210">
        <f t="shared" si="60"/>
        <v>1.3325834174258385E-2</v>
      </c>
      <c r="L210">
        <f t="shared" si="60"/>
        <v>1.3765811163090995E-2</v>
      </c>
      <c r="M210">
        <f t="shared" si="60"/>
        <v>1.4283182112844468E-2</v>
      </c>
      <c r="N210">
        <f t="shared" si="60"/>
        <v>1.4668088749663766E-2</v>
      </c>
      <c r="O210">
        <f t="shared" si="60"/>
        <v>1.5051143407304183E-2</v>
      </c>
      <c r="P210">
        <f t="shared" si="60"/>
        <v>1.5346506886709608E-2</v>
      </c>
      <c r="Q210">
        <f t="shared" si="60"/>
        <v>1.5689536956448268E-2</v>
      </c>
      <c r="R210">
        <f t="shared" si="60"/>
        <v>1.5903558519873892E-2</v>
      </c>
      <c r="S210">
        <f t="shared" si="60"/>
        <v>1.6088596795642451E-2</v>
      </c>
      <c r="T210">
        <f t="shared" si="60"/>
        <v>1.6238898134260989E-2</v>
      </c>
      <c r="U210">
        <f t="shared" si="60"/>
        <v>1.6376523790303067E-2</v>
      </c>
      <c r="V210">
        <f t="shared" si="60"/>
        <v>1.6455643267006107E-2</v>
      </c>
      <c r="W210">
        <f t="shared" si="60"/>
        <v>1.652536062902164E-2</v>
      </c>
      <c r="X210">
        <f t="shared" si="60"/>
        <v>1.658211581055279E-2</v>
      </c>
      <c r="Y210">
        <f t="shared" si="60"/>
        <v>1.6601703558081632E-2</v>
      </c>
      <c r="Z210">
        <f t="shared" si="60"/>
        <v>1.6613103087842872E-2</v>
      </c>
      <c r="AA210">
        <f t="shared" si="60"/>
        <v>1.6613871857841578E-2</v>
      </c>
      <c r="AB210">
        <f t="shared" si="60"/>
        <v>1.6634265200433023E-2</v>
      </c>
      <c r="AC210">
        <f t="shared" si="60"/>
        <v>1.6628126767118025E-2</v>
      </c>
      <c r="AD210">
        <f t="shared" si="60"/>
        <v>1.6643772429385723E-2</v>
      </c>
      <c r="AE210">
        <f t="shared" si="60"/>
        <v>1.663051171193166E-2</v>
      </c>
      <c r="AF210">
        <f t="shared" si="60"/>
        <v>1.6641403280813091E-2</v>
      </c>
      <c r="AG210">
        <f t="shared" si="60"/>
        <v>-5.6452241715399609E-5</v>
      </c>
    </row>
    <row r="211" spans="1:33" x14ac:dyDescent="0.25">
      <c r="A211" t="str">
        <f t="shared" si="55"/>
        <v>Large Utility</v>
      </c>
      <c r="B211">
        <f t="shared" ref="B211:AG211" si="61">IF(B118=0,"",B42)</f>
        <v>7.8524297683963355E-3</v>
      </c>
      <c r="C211">
        <f t="shared" si="61"/>
        <v>8.7226037361095663E-3</v>
      </c>
      <c r="D211">
        <f t="shared" si="61"/>
        <v>9.6240251330173138E-3</v>
      </c>
      <c r="E211">
        <f t="shared" si="61"/>
        <v>1.0359657839294566E-2</v>
      </c>
      <c r="F211">
        <f t="shared" si="61"/>
        <v>1.1124005448043808E-2</v>
      </c>
      <c r="G211">
        <f t="shared" si="61"/>
        <v>1.1865511904176156E-2</v>
      </c>
      <c r="H211">
        <f t="shared" si="61"/>
        <v>1.2509720549015814E-2</v>
      </c>
      <c r="I211">
        <f t="shared" si="61"/>
        <v>1.3125611702190655E-2</v>
      </c>
      <c r="J211">
        <f t="shared" si="61"/>
        <v>1.3720036845782154E-2</v>
      </c>
      <c r="K211">
        <f t="shared" si="61"/>
        <v>1.4300468676121132E-2</v>
      </c>
      <c r="L211">
        <f t="shared" si="61"/>
        <v>1.4872262696331707E-2</v>
      </c>
      <c r="M211">
        <f t="shared" si="61"/>
        <v>1.5355757272207069E-2</v>
      </c>
      <c r="N211">
        <f t="shared" si="61"/>
        <v>1.5845655624152008E-2</v>
      </c>
      <c r="O211">
        <f t="shared" si="61"/>
        <v>1.6280824454122107E-2</v>
      </c>
      <c r="P211">
        <f t="shared" si="61"/>
        <v>1.6670821448523863E-2</v>
      </c>
      <c r="Q211">
        <f t="shared" si="61"/>
        <v>1.6992404358015016E-2</v>
      </c>
      <c r="R211">
        <f t="shared" si="61"/>
        <v>1.7289198732522139E-2</v>
      </c>
      <c r="S211">
        <f t="shared" si="61"/>
        <v>1.7536769777987089E-2</v>
      </c>
      <c r="T211">
        <f t="shared" si="61"/>
        <v>1.772740222170582E-2</v>
      </c>
      <c r="U211">
        <f t="shared" si="61"/>
        <v>1.7880264951054797E-2</v>
      </c>
      <c r="V211">
        <f t="shared" si="61"/>
        <v>1.8014245484749981E-2</v>
      </c>
      <c r="W211">
        <f t="shared" si="61"/>
        <v>1.8109523153277681E-2</v>
      </c>
      <c r="X211">
        <f t="shared" si="61"/>
        <v>1.8180972044050992E-2</v>
      </c>
      <c r="Y211">
        <f t="shared" si="61"/>
        <v>1.8237624547443602E-2</v>
      </c>
      <c r="Z211">
        <f t="shared" si="61"/>
        <v>1.8277249767406398E-2</v>
      </c>
      <c r="AA211">
        <f t="shared" si="61"/>
        <v>1.8310149619788545E-2</v>
      </c>
      <c r="AB211">
        <f t="shared" si="61"/>
        <v>1.8325263452840444E-2</v>
      </c>
      <c r="AC211">
        <f t="shared" si="61"/>
        <v>1.8346005068540876E-2</v>
      </c>
      <c r="AD211">
        <f t="shared" si="61"/>
        <v>1.836980300176785E-2</v>
      </c>
      <c r="AE211">
        <f t="shared" si="61"/>
        <v>1.8398493628259634E-2</v>
      </c>
      <c r="AF211">
        <f t="shared" si="61"/>
        <v>1.8422951157386243E-2</v>
      </c>
      <c r="AG211">
        <f t="shared" si="61"/>
        <v>-2.8226120857699805E-5</v>
      </c>
    </row>
    <row r="212" spans="1:33" x14ac:dyDescent="0.25">
      <c r="A212" t="str">
        <f t="shared" si="55"/>
        <v>Small Crossover Trucks</v>
      </c>
      <c r="B212">
        <f t="shared" ref="B212:AG212" si="62">IF(B119=0,"",B43)</f>
        <v>3.7696361740607316E-2</v>
      </c>
      <c r="C212">
        <f t="shared" si="62"/>
        <v>4.0876167639598837E-2</v>
      </c>
      <c r="D212">
        <f t="shared" si="62"/>
        <v>4.5868711404300072E-2</v>
      </c>
      <c r="E212">
        <f t="shared" si="62"/>
        <v>5.0277266012339658E-2</v>
      </c>
      <c r="F212">
        <f t="shared" si="62"/>
        <v>5.4432377980405323E-2</v>
      </c>
      <c r="G212">
        <f t="shared" si="62"/>
        <v>5.8449237352729749E-2</v>
      </c>
      <c r="H212">
        <f t="shared" si="62"/>
        <v>6.1872665012139096E-2</v>
      </c>
      <c r="I212">
        <f t="shared" si="62"/>
        <v>6.5155282289543343E-2</v>
      </c>
      <c r="J212">
        <f t="shared" si="62"/>
        <v>6.846786523641811E-2</v>
      </c>
      <c r="K212">
        <f t="shared" si="62"/>
        <v>7.1628460694694543E-2</v>
      </c>
      <c r="L212">
        <f t="shared" si="62"/>
        <v>7.4513459155069239E-2</v>
      </c>
      <c r="M212">
        <f t="shared" si="62"/>
        <v>7.7574575224581971E-2</v>
      </c>
      <c r="N212">
        <f t="shared" si="62"/>
        <v>8.0143800890389708E-2</v>
      </c>
      <c r="O212">
        <f t="shared" si="62"/>
        <v>8.2617619076348514E-2</v>
      </c>
      <c r="P212">
        <f t="shared" si="62"/>
        <v>8.4706831322603038E-2</v>
      </c>
      <c r="Q212">
        <f t="shared" si="62"/>
        <v>8.68261346388748E-2</v>
      </c>
      <c r="R212">
        <f t="shared" si="62"/>
        <v>8.8443396662548787E-2</v>
      </c>
      <c r="S212">
        <f t="shared" si="62"/>
        <v>8.9840721359257539E-2</v>
      </c>
      <c r="T212">
        <f t="shared" si="62"/>
        <v>9.1043559188359616E-2</v>
      </c>
      <c r="U212">
        <f t="shared" si="62"/>
        <v>9.2095043182412406E-2</v>
      </c>
      <c r="V212">
        <f t="shared" si="62"/>
        <v>9.2890904321085585E-2</v>
      </c>
      <c r="W212">
        <f t="shared" si="62"/>
        <v>9.3582482067268449E-2</v>
      </c>
      <c r="X212">
        <f t="shared" si="62"/>
        <v>9.4169664073980697E-2</v>
      </c>
      <c r="Y212">
        <f t="shared" si="62"/>
        <v>9.4582620691094729E-2</v>
      </c>
      <c r="Z212">
        <f t="shared" si="62"/>
        <v>9.4931381233524112E-2</v>
      </c>
      <c r="AA212">
        <f t="shared" si="62"/>
        <v>9.5212013774756313E-2</v>
      </c>
      <c r="AB212">
        <f t="shared" si="62"/>
        <v>9.5536330820448975E-2</v>
      </c>
      <c r="AC212">
        <f t="shared" si="62"/>
        <v>9.5762572349416417E-2</v>
      </c>
      <c r="AD212">
        <f t="shared" si="62"/>
        <v>9.6058170651250413E-2</v>
      </c>
      <c r="AE212">
        <f t="shared" si="62"/>
        <v>9.6259259283647952E-2</v>
      </c>
      <c r="AF212">
        <f t="shared" si="62"/>
        <v>9.6538228005933938E-2</v>
      </c>
      <c r="AG212">
        <f t="shared" si="62"/>
        <v>-7.0565302144249512E-6</v>
      </c>
    </row>
    <row r="213" spans="1:33" x14ac:dyDescent="0.25">
      <c r="A213" t="str">
        <f t="shared" si="55"/>
        <v>Large Crossover Trucks</v>
      </c>
      <c r="B213">
        <f t="shared" ref="B213:AG213" si="63">IF(B120=0,"",B44)</f>
        <v>5.9372632159122765E-2</v>
      </c>
      <c r="C213">
        <f t="shared" si="63"/>
        <v>6.7679877102872529E-2</v>
      </c>
      <c r="D213">
        <f t="shared" si="63"/>
        <v>7.4837498138483102E-2</v>
      </c>
      <c r="E213">
        <f t="shared" si="63"/>
        <v>8.1358821091916708E-2</v>
      </c>
      <c r="F213">
        <f t="shared" si="63"/>
        <v>8.7970726306613747E-2</v>
      </c>
      <c r="G213">
        <f t="shared" si="63"/>
        <v>9.4331368378029759E-2</v>
      </c>
      <c r="H213">
        <f t="shared" si="63"/>
        <v>9.9971175085747446E-2</v>
      </c>
      <c r="I213">
        <f t="shared" si="63"/>
        <v>0.1052781959930727</v>
      </c>
      <c r="J213">
        <f t="shared" si="63"/>
        <v>0.11048769779619304</v>
      </c>
      <c r="K213">
        <f t="shared" si="63"/>
        <v>0.11558611269788402</v>
      </c>
      <c r="L213">
        <f t="shared" si="63"/>
        <v>0.12042744566826423</v>
      </c>
      <c r="M213">
        <f t="shared" si="63"/>
        <v>0.12481317510007801</v>
      </c>
      <c r="N213">
        <f t="shared" si="63"/>
        <v>0.1291092604955823</v>
      </c>
      <c r="O213">
        <f t="shared" si="63"/>
        <v>0.13303098971377836</v>
      </c>
      <c r="P213">
        <f t="shared" si="63"/>
        <v>0.13653950998830519</v>
      </c>
      <c r="Q213">
        <f t="shared" si="63"/>
        <v>0.13955096907753015</v>
      </c>
      <c r="R213">
        <f t="shared" si="63"/>
        <v>0.14229705736878567</v>
      </c>
      <c r="S213">
        <f t="shared" si="63"/>
        <v>0.1446233874397593</v>
      </c>
      <c r="T213">
        <f t="shared" si="63"/>
        <v>0.14653429023832937</v>
      </c>
      <c r="U213">
        <f t="shared" si="63"/>
        <v>0.14810325014380704</v>
      </c>
      <c r="V213">
        <f t="shared" si="63"/>
        <v>0.14947120311450973</v>
      </c>
      <c r="W213">
        <f t="shared" si="63"/>
        <v>0.15055776848564412</v>
      </c>
      <c r="X213">
        <f t="shared" si="63"/>
        <v>0.15142475283931367</v>
      </c>
      <c r="Y213">
        <f t="shared" si="63"/>
        <v>0.15214373333651884</v>
      </c>
      <c r="Z213">
        <f t="shared" si="63"/>
        <v>0.15272725953484953</v>
      </c>
      <c r="AA213">
        <f t="shared" si="63"/>
        <v>0.15321969643611943</v>
      </c>
      <c r="AB213">
        <f t="shared" si="63"/>
        <v>0.15360981896612821</v>
      </c>
      <c r="AC213">
        <f t="shared" si="63"/>
        <v>0.15401228207727144</v>
      </c>
      <c r="AD213">
        <f t="shared" si="63"/>
        <v>0.15441281926720177</v>
      </c>
      <c r="AE213">
        <f t="shared" si="63"/>
        <v>0.154855705903266</v>
      </c>
      <c r="AF213">
        <f t="shared" si="63"/>
        <v>0.15527892305211144</v>
      </c>
      <c r="AG213">
        <f t="shared" si="63"/>
        <v>0</v>
      </c>
    </row>
    <row r="215" spans="1:33" x14ac:dyDescent="0.25">
      <c r="A215" s="21" t="str">
        <f t="shared" ref="A215:A247" si="64">A122</f>
        <v>Plug-in 10 Gasoline Hybrid</v>
      </c>
      <c r="B215" t="str">
        <f>IF(B123=0,"",B29)</f>
        <v/>
      </c>
    </row>
    <row r="216" spans="1:33" x14ac:dyDescent="0.25">
      <c r="A216" s="21" t="str">
        <f t="shared" si="64"/>
        <v>Mini-compact Cars</v>
      </c>
      <c r="B216" t="str">
        <f>IF(B123=0,"",B48)</f>
        <v/>
      </c>
      <c r="C216" t="str">
        <f t="shared" ref="C216:AG224" si="65">IF(C123=0,"",C48)</f>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c r="AG216">
        <f t="shared" si="65"/>
        <v>2.2362637362637359E-5</v>
      </c>
    </row>
    <row r="217" spans="1:33" x14ac:dyDescent="0.25">
      <c r="A217" s="21" t="str">
        <f t="shared" si="64"/>
        <v>Subcompact Cars</v>
      </c>
      <c r="B217" t="str">
        <f t="shared" ref="B217:Q231" si="66">IF(B124=0,"",B49)</f>
        <v/>
      </c>
      <c r="C217" t="str">
        <f t="shared" si="66"/>
        <v/>
      </c>
      <c r="D217" t="str">
        <f t="shared" si="66"/>
        <v/>
      </c>
      <c r="E217" t="str">
        <f t="shared" si="66"/>
        <v/>
      </c>
      <c r="F217" t="str">
        <f t="shared" si="66"/>
        <v/>
      </c>
      <c r="G217">
        <f t="shared" si="66"/>
        <v>3.5702543082746514E-2</v>
      </c>
      <c r="H217">
        <f t="shared" si="66"/>
        <v>3.2018725980213117E-2</v>
      </c>
      <c r="I217">
        <f t="shared" si="66"/>
        <v>2.9002060311520098E-2</v>
      </c>
      <c r="J217">
        <f t="shared" si="66"/>
        <v>2.6676157993866318E-2</v>
      </c>
      <c r="K217">
        <f t="shared" si="66"/>
        <v>2.5032832590648698E-2</v>
      </c>
      <c r="L217">
        <f t="shared" si="66"/>
        <v>2.4165204612697964E-2</v>
      </c>
      <c r="M217">
        <f t="shared" si="66"/>
        <v>2.2388432260744915E-2</v>
      </c>
      <c r="N217">
        <f t="shared" si="66"/>
        <v>2.1659964630716046E-2</v>
      </c>
      <c r="O217">
        <f t="shared" si="66"/>
        <v>2.0773640805527439E-2</v>
      </c>
      <c r="P217">
        <f t="shared" si="66"/>
        <v>2.0183327377985668E-2</v>
      </c>
      <c r="Q217">
        <f t="shared" si="66"/>
        <v>1.9238417822690628E-2</v>
      </c>
      <c r="R217">
        <f t="shared" si="65"/>
        <v>1.8853045353148606E-2</v>
      </c>
      <c r="S217">
        <f t="shared" si="65"/>
        <v>1.848416895835038E-2</v>
      </c>
      <c r="T217">
        <f t="shared" si="65"/>
        <v>1.8107718982301263E-2</v>
      </c>
      <c r="U217">
        <f t="shared" si="65"/>
        <v>1.7695071695606725E-2</v>
      </c>
      <c r="V217">
        <f t="shared" si="65"/>
        <v>1.7484675024681037E-2</v>
      </c>
      <c r="W217">
        <f t="shared" si="65"/>
        <v>1.722218594421231E-2</v>
      </c>
      <c r="X217">
        <f t="shared" si="65"/>
        <v>1.6945370814897179E-2</v>
      </c>
      <c r="Y217">
        <f t="shared" si="65"/>
        <v>1.6757850894852645E-2</v>
      </c>
      <c r="Z217">
        <f t="shared" si="65"/>
        <v>1.6550243220925902E-2</v>
      </c>
      <c r="AA217">
        <f t="shared" si="65"/>
        <v>1.6361086026417192E-2</v>
      </c>
      <c r="AB217">
        <f t="shared" si="65"/>
        <v>1.6056174764895063E-2</v>
      </c>
      <c r="AC217">
        <f t="shared" si="65"/>
        <v>1.5856219865258814E-2</v>
      </c>
      <c r="AD217">
        <f t="shared" si="65"/>
        <v>1.5592364383409331E-2</v>
      </c>
      <c r="AE217">
        <f t="shared" si="65"/>
        <v>1.5434179292361556E-2</v>
      </c>
      <c r="AF217">
        <f t="shared" si="65"/>
        <v>1.5179573710708522E-2</v>
      </c>
      <c r="AG217">
        <f t="shared" si="65"/>
        <v>1.0164835164835165E-5</v>
      </c>
    </row>
    <row r="218" spans="1:33" x14ac:dyDescent="0.25">
      <c r="A218" s="21" t="str">
        <f t="shared" si="64"/>
        <v>Compact Cars</v>
      </c>
      <c r="B218">
        <f t="shared" si="66"/>
        <v>0.11602697871901277</v>
      </c>
      <c r="C218">
        <f t="shared" si="65"/>
        <v>0.13916286783392787</v>
      </c>
      <c r="D218">
        <f t="shared" si="65"/>
        <v>0.12889850773113851</v>
      </c>
      <c r="E218">
        <f t="shared" si="65"/>
        <v>0.12071785928886619</v>
      </c>
      <c r="F218">
        <f t="shared" si="65"/>
        <v>0.11769770656013223</v>
      </c>
      <c r="G218">
        <f t="shared" si="65"/>
        <v>0.11306623180539457</v>
      </c>
      <c r="H218">
        <f t="shared" si="65"/>
        <v>0.10174780840291633</v>
      </c>
      <c r="I218">
        <f t="shared" si="65"/>
        <v>9.2327193452014789E-2</v>
      </c>
      <c r="J218">
        <f t="shared" si="65"/>
        <v>8.4809940968264039E-2</v>
      </c>
      <c r="K218">
        <f t="shared" si="65"/>
        <v>7.9520786184640993E-2</v>
      </c>
      <c r="L218">
        <f t="shared" si="65"/>
        <v>7.6521539021945709E-2</v>
      </c>
      <c r="M218">
        <f t="shared" si="65"/>
        <v>7.1187683397009732E-2</v>
      </c>
      <c r="N218">
        <f t="shared" si="65"/>
        <v>6.8706697375662651E-2</v>
      </c>
      <c r="O218">
        <f t="shared" si="65"/>
        <v>6.5896393381775234E-2</v>
      </c>
      <c r="P218">
        <f t="shared" si="65"/>
        <v>6.3926872166505902E-2</v>
      </c>
      <c r="Q218">
        <f t="shared" si="65"/>
        <v>6.1127270142967545E-2</v>
      </c>
      <c r="R218">
        <f t="shared" si="65"/>
        <v>5.9771232903135733E-2</v>
      </c>
      <c r="S218">
        <f t="shared" si="65"/>
        <v>5.8512281776539096E-2</v>
      </c>
      <c r="T218">
        <f t="shared" si="65"/>
        <v>5.7322130144526667E-2</v>
      </c>
      <c r="U218">
        <f t="shared" si="65"/>
        <v>5.6038970343699486E-2</v>
      </c>
      <c r="V218">
        <f t="shared" si="65"/>
        <v>5.5311186853177589E-2</v>
      </c>
      <c r="W218">
        <f t="shared" si="65"/>
        <v>5.4465888420454751E-2</v>
      </c>
      <c r="X218">
        <f t="shared" si="65"/>
        <v>5.3609082275701082E-2</v>
      </c>
      <c r="Y218">
        <f t="shared" si="65"/>
        <v>5.2961640498317003E-2</v>
      </c>
      <c r="Z218">
        <f t="shared" si="65"/>
        <v>5.2276033411650526E-2</v>
      </c>
      <c r="AA218">
        <f t="shared" si="65"/>
        <v>5.1646644020731491E-2</v>
      </c>
      <c r="AB218">
        <f t="shared" si="65"/>
        <v>5.0718703897985828E-2</v>
      </c>
      <c r="AC218">
        <f t="shared" si="65"/>
        <v>5.0049681159727619E-2</v>
      </c>
      <c r="AD218">
        <f t="shared" si="65"/>
        <v>4.9238623297075283E-2</v>
      </c>
      <c r="AE218">
        <f t="shared" si="65"/>
        <v>4.8676683291488089E-2</v>
      </c>
      <c r="AF218">
        <f t="shared" si="65"/>
        <v>4.7886559427722367E-2</v>
      </c>
      <c r="AG218" t="str">
        <f t="shared" si="65"/>
        <v/>
      </c>
    </row>
    <row r="219" spans="1:33" x14ac:dyDescent="0.25">
      <c r="A219" s="21" t="str">
        <f t="shared" si="64"/>
        <v>Midsize Cars</v>
      </c>
      <c r="B219">
        <f t="shared" si="66"/>
        <v>0.3718620736642741</v>
      </c>
      <c r="C219">
        <f t="shared" si="65"/>
        <v>0.30114627648297759</v>
      </c>
      <c r="D219">
        <f t="shared" si="65"/>
        <v>0.29682176622197853</v>
      </c>
      <c r="E219">
        <f t="shared" si="65"/>
        <v>0.29772025131465313</v>
      </c>
      <c r="F219">
        <f t="shared" si="65"/>
        <v>0.29061424342140812</v>
      </c>
      <c r="G219">
        <f t="shared" si="65"/>
        <v>0.27918074054436015</v>
      </c>
      <c r="H219">
        <f t="shared" si="65"/>
        <v>0.24876226686883376</v>
      </c>
      <c r="I219">
        <f t="shared" si="65"/>
        <v>0.2224076273206973</v>
      </c>
      <c r="J219">
        <f t="shared" si="65"/>
        <v>0.20547719490551627</v>
      </c>
      <c r="K219">
        <f t="shared" si="65"/>
        <v>0.19187183854984866</v>
      </c>
      <c r="L219">
        <f t="shared" si="65"/>
        <v>0.17901887253591628</v>
      </c>
      <c r="M219">
        <f t="shared" si="65"/>
        <v>0.17408714870464922</v>
      </c>
      <c r="N219">
        <f t="shared" si="65"/>
        <v>0.1654254958131296</v>
      </c>
      <c r="O219">
        <f t="shared" si="65"/>
        <v>0.15932828093416229</v>
      </c>
      <c r="P219">
        <f t="shared" si="65"/>
        <v>0.15300629732746659</v>
      </c>
      <c r="Q219">
        <f t="shared" si="65"/>
        <v>0.1497943670199598</v>
      </c>
      <c r="R219">
        <f t="shared" si="65"/>
        <v>0.14487761420930664</v>
      </c>
      <c r="S219">
        <f t="shared" si="65"/>
        <v>0.14103887496467177</v>
      </c>
      <c r="T219">
        <f t="shared" si="65"/>
        <v>0.13801395939787037</v>
      </c>
      <c r="U219">
        <f t="shared" si="65"/>
        <v>0.1358248532550306</v>
      </c>
      <c r="V219">
        <f t="shared" si="65"/>
        <v>0.13314601969695747</v>
      </c>
      <c r="W219">
        <f t="shared" si="65"/>
        <v>0.13121501827027224</v>
      </c>
      <c r="X219">
        <f t="shared" si="65"/>
        <v>0.12957158856214357</v>
      </c>
      <c r="Y219">
        <f t="shared" si="65"/>
        <v>0.12755799772325718</v>
      </c>
      <c r="Z219">
        <f t="shared" si="65"/>
        <v>0.12569607410013359</v>
      </c>
      <c r="AA219">
        <f t="shared" si="65"/>
        <v>0.12372026849236584</v>
      </c>
      <c r="AB219">
        <f t="shared" si="65"/>
        <v>0.12238687900354311</v>
      </c>
      <c r="AC219">
        <f t="shared" si="65"/>
        <v>0.12049783147978071</v>
      </c>
      <c r="AD219">
        <f t="shared" si="65"/>
        <v>0.11886267755818372</v>
      </c>
      <c r="AE219">
        <f t="shared" si="65"/>
        <v>0.1166877469302469</v>
      </c>
      <c r="AF219">
        <f t="shared" si="65"/>
        <v>0.11495067915184004</v>
      </c>
      <c r="AG219">
        <f t="shared" si="65"/>
        <v>-1.4230769230769232E-5</v>
      </c>
    </row>
    <row r="220" spans="1:33" x14ac:dyDescent="0.25">
      <c r="A220" s="21" t="str">
        <f t="shared" si="64"/>
        <v>Large Cars</v>
      </c>
      <c r="B220">
        <f t="shared" si="66"/>
        <v>0.15383321074025702</v>
      </c>
      <c r="C220">
        <f t="shared" si="65"/>
        <v>0.10297060277758262</v>
      </c>
      <c r="D220">
        <f t="shared" si="65"/>
        <v>0.10699931196235386</v>
      </c>
      <c r="E220">
        <f t="shared" si="65"/>
        <v>0.10823448884371309</v>
      </c>
      <c r="F220">
        <f t="shared" si="65"/>
        <v>0.10497078467010562</v>
      </c>
      <c r="G220">
        <f t="shared" si="65"/>
        <v>0.10069909604871437</v>
      </c>
      <c r="H220">
        <f t="shared" si="65"/>
        <v>8.8776954998044097E-2</v>
      </c>
      <c r="I220">
        <f t="shared" si="65"/>
        <v>7.8691841361730269E-2</v>
      </c>
      <c r="J220">
        <f t="shared" si="65"/>
        <v>7.2620665963414863E-2</v>
      </c>
      <c r="K220">
        <f t="shared" si="65"/>
        <v>6.7466776546438623E-2</v>
      </c>
      <c r="L220">
        <f t="shared" si="65"/>
        <v>6.2166411360152711E-2</v>
      </c>
      <c r="M220">
        <f t="shared" si="65"/>
        <v>6.1071540081125558E-2</v>
      </c>
      <c r="N220">
        <f t="shared" si="65"/>
        <v>5.7603702317693635E-2</v>
      </c>
      <c r="O220">
        <f t="shared" si="65"/>
        <v>5.5415082169700695E-2</v>
      </c>
      <c r="P220">
        <f t="shared" si="65"/>
        <v>5.2957042156860146E-2</v>
      </c>
      <c r="Q220">
        <f t="shared" si="65"/>
        <v>5.2145645268747702E-2</v>
      </c>
      <c r="R220">
        <f t="shared" si="65"/>
        <v>5.0147641532612773E-2</v>
      </c>
      <c r="S220">
        <f t="shared" si="65"/>
        <v>4.8632457564006894E-2</v>
      </c>
      <c r="T220">
        <f t="shared" si="65"/>
        <v>4.7478196708894471E-2</v>
      </c>
      <c r="U220">
        <f t="shared" si="65"/>
        <v>4.6756533484324937E-2</v>
      </c>
      <c r="V220">
        <f t="shared" si="65"/>
        <v>4.5666709241454141E-2</v>
      </c>
      <c r="W220">
        <f t="shared" si="65"/>
        <v>4.4945271103162245E-2</v>
      </c>
      <c r="X220">
        <f t="shared" si="65"/>
        <v>4.436014471504348E-2</v>
      </c>
      <c r="Y220">
        <f t="shared" si="65"/>
        <v>4.356330099523073E-2</v>
      </c>
      <c r="Z220">
        <f t="shared" si="65"/>
        <v>4.2838280118006299E-2</v>
      </c>
      <c r="AA220">
        <f t="shared" si="65"/>
        <v>4.2071948455911133E-2</v>
      </c>
      <c r="AB220">
        <f t="shared" si="65"/>
        <v>4.1652775494515668E-2</v>
      </c>
      <c r="AC220">
        <f t="shared" si="65"/>
        <v>4.0927459127489831E-2</v>
      </c>
      <c r="AD220">
        <f t="shared" si="65"/>
        <v>4.0387396444251093E-2</v>
      </c>
      <c r="AE220">
        <f t="shared" si="65"/>
        <v>3.9508760826645367E-2</v>
      </c>
      <c r="AF220">
        <f t="shared" si="65"/>
        <v>3.8925257473112408E-2</v>
      </c>
      <c r="AG220">
        <f t="shared" si="65"/>
        <v>-2.6428571428571428E-5</v>
      </c>
    </row>
    <row r="221" spans="1:33" x14ac:dyDescent="0.25">
      <c r="A221" s="21" t="str">
        <f t="shared" si="64"/>
        <v>Two Seater Cars</v>
      </c>
      <c r="B221">
        <f t="shared" si="66"/>
        <v>9.1898138644882135E-3</v>
      </c>
      <c r="C221">
        <f t="shared" si="65"/>
        <v>7.9428429537841943E-3</v>
      </c>
      <c r="D221">
        <f t="shared" si="65"/>
        <v>7.9304826398098414E-3</v>
      </c>
      <c r="E221">
        <f t="shared" si="65"/>
        <v>7.8173247648466553E-3</v>
      </c>
      <c r="F221">
        <f t="shared" si="65"/>
        <v>7.6696374988744096E-3</v>
      </c>
      <c r="G221">
        <f t="shared" si="65"/>
        <v>7.4358050388153357E-3</v>
      </c>
      <c r="H221">
        <f t="shared" si="65"/>
        <v>6.6448617845538127E-3</v>
      </c>
      <c r="I221">
        <f t="shared" si="65"/>
        <v>5.9575237072340718E-3</v>
      </c>
      <c r="J221">
        <f t="shared" si="65"/>
        <v>5.5067248931023735E-3</v>
      </c>
      <c r="K221">
        <f t="shared" si="65"/>
        <v>5.1570302069231678E-3</v>
      </c>
      <c r="L221">
        <f t="shared" si="65"/>
        <v>4.8676331050622173E-3</v>
      </c>
      <c r="M221">
        <f t="shared" si="65"/>
        <v>4.6861148706830993E-3</v>
      </c>
      <c r="N221">
        <f t="shared" si="65"/>
        <v>4.4803397251093622E-3</v>
      </c>
      <c r="O221">
        <f t="shared" si="65"/>
        <v>4.3163991940713548E-3</v>
      </c>
      <c r="P221">
        <f t="shared" si="65"/>
        <v>4.1598898983012025E-3</v>
      </c>
      <c r="Q221">
        <f t="shared" si="65"/>
        <v>4.0508646725421682E-3</v>
      </c>
      <c r="R221">
        <f t="shared" si="65"/>
        <v>3.934354691138264E-3</v>
      </c>
      <c r="S221">
        <f t="shared" si="65"/>
        <v>3.8392073270851249E-3</v>
      </c>
      <c r="T221">
        <f t="shared" si="65"/>
        <v>3.7595533139551619E-3</v>
      </c>
      <c r="U221">
        <f t="shared" si="65"/>
        <v>3.6974213718458725E-3</v>
      </c>
      <c r="V221">
        <f t="shared" si="65"/>
        <v>3.6343060290628597E-3</v>
      </c>
      <c r="W221">
        <f t="shared" si="65"/>
        <v>3.5831912317551193E-3</v>
      </c>
      <c r="X221">
        <f t="shared" si="65"/>
        <v>3.5373183376357555E-3</v>
      </c>
      <c r="Y221">
        <f t="shared" si="65"/>
        <v>3.4885144933605398E-3</v>
      </c>
      <c r="Z221">
        <f t="shared" si="65"/>
        <v>3.4405279358230944E-3</v>
      </c>
      <c r="AA221">
        <f t="shared" si="65"/>
        <v>3.3923674798006418E-3</v>
      </c>
      <c r="AB221">
        <f t="shared" si="65"/>
        <v>3.3502521810703529E-3</v>
      </c>
      <c r="AC221">
        <f t="shared" si="65"/>
        <v>3.3022332644540181E-3</v>
      </c>
      <c r="AD221">
        <f t="shared" si="65"/>
        <v>3.2581719352756068E-3</v>
      </c>
      <c r="AE221">
        <f t="shared" si="65"/>
        <v>3.2059404383731399E-3</v>
      </c>
      <c r="AF221">
        <f t="shared" si="65"/>
        <v>3.1574312861791351E-3</v>
      </c>
      <c r="AG221">
        <f t="shared" si="65"/>
        <v>-6.0989010989010988E-6</v>
      </c>
    </row>
    <row r="222" spans="1:33" x14ac:dyDescent="0.25">
      <c r="A222" s="21" t="str">
        <f t="shared" si="64"/>
        <v>Small Crossover Cars</v>
      </c>
      <c r="B222">
        <f t="shared" si="66"/>
        <v>0.17831033096029725</v>
      </c>
      <c r="C222">
        <f t="shared" si="65"/>
        <v>0.23956850781433522</v>
      </c>
      <c r="D222">
        <f t="shared" si="65"/>
        <v>0.22641862866349535</v>
      </c>
      <c r="E222">
        <f t="shared" si="65"/>
        <v>0.21419278324629817</v>
      </c>
      <c r="F222">
        <f t="shared" si="65"/>
        <v>0.21317996373612311</v>
      </c>
      <c r="G222">
        <f t="shared" si="65"/>
        <v>0.20712495415063217</v>
      </c>
      <c r="H222">
        <f t="shared" si="65"/>
        <v>0.18819817616394841</v>
      </c>
      <c r="I222">
        <f t="shared" si="65"/>
        <v>0.17345895479812073</v>
      </c>
      <c r="J222">
        <f t="shared" si="65"/>
        <v>0.16074783247309959</v>
      </c>
      <c r="K222">
        <f t="shared" si="65"/>
        <v>0.15208980987585372</v>
      </c>
      <c r="L222">
        <f t="shared" si="65"/>
        <v>0.14766884944555997</v>
      </c>
      <c r="M222">
        <f t="shared" si="65"/>
        <v>0.13788284248047536</v>
      </c>
      <c r="N222">
        <f t="shared" si="65"/>
        <v>0.13414475719368626</v>
      </c>
      <c r="O222">
        <f t="shared" si="65"/>
        <v>0.12941226447583598</v>
      </c>
      <c r="P222">
        <f t="shared" si="65"/>
        <v>0.12643290461524909</v>
      </c>
      <c r="Q222">
        <f t="shared" si="65"/>
        <v>0.12129956244564188</v>
      </c>
      <c r="R222">
        <f t="shared" si="65"/>
        <v>0.11933169885477955</v>
      </c>
      <c r="S222">
        <f t="shared" si="65"/>
        <v>0.11744328626218931</v>
      </c>
      <c r="T222">
        <f t="shared" si="65"/>
        <v>0.11558886151733552</v>
      </c>
      <c r="U222">
        <f t="shared" si="65"/>
        <v>0.11343751936878732</v>
      </c>
      <c r="V222">
        <f t="shared" si="65"/>
        <v>0.11248993949869478</v>
      </c>
      <c r="W222">
        <f t="shared" si="65"/>
        <v>0.11120846235099571</v>
      </c>
      <c r="X222">
        <f t="shared" si="65"/>
        <v>0.10984496144226079</v>
      </c>
      <c r="Y222">
        <f t="shared" si="65"/>
        <v>0.10894125178042025</v>
      </c>
      <c r="Z222">
        <f t="shared" si="65"/>
        <v>0.10792605096422819</v>
      </c>
      <c r="AA222">
        <f t="shared" si="65"/>
        <v>0.10701969000203536</v>
      </c>
      <c r="AB222">
        <f t="shared" si="65"/>
        <v>0.10538258798415605</v>
      </c>
      <c r="AC222">
        <f t="shared" si="65"/>
        <v>0.10433584447763163</v>
      </c>
      <c r="AD222">
        <f t="shared" si="65"/>
        <v>0.10293899067829605</v>
      </c>
      <c r="AE222">
        <f t="shared" si="65"/>
        <v>0.10211474709601763</v>
      </c>
      <c r="AF222">
        <f t="shared" si="65"/>
        <v>0.100750059985402</v>
      </c>
      <c r="AG222" t="str">
        <f t="shared" si="65"/>
        <v/>
      </c>
    </row>
    <row r="223" spans="1:33" x14ac:dyDescent="0.25">
      <c r="A223" s="21" t="str">
        <f t="shared" si="64"/>
        <v>Large Crossover Cars</v>
      </c>
      <c r="B223">
        <f t="shared" si="66"/>
        <v>4.9575697124137126E-2</v>
      </c>
      <c r="C223">
        <f t="shared" si="65"/>
        <v>4.2973913344449E-2</v>
      </c>
      <c r="D223">
        <f t="shared" si="65"/>
        <v>4.4564230135599653E-2</v>
      </c>
      <c r="E223">
        <f t="shared" si="65"/>
        <v>4.5420986843940851E-2</v>
      </c>
      <c r="F223">
        <f t="shared" si="65"/>
        <v>4.5493531412454824E-2</v>
      </c>
      <c r="G223">
        <f t="shared" si="65"/>
        <v>4.4619469101171982E-2</v>
      </c>
      <c r="H223">
        <f t="shared" si="65"/>
        <v>4.0311089529231153E-2</v>
      </c>
      <c r="I223">
        <f t="shared" si="65"/>
        <v>3.676928225936188E-2</v>
      </c>
      <c r="J223">
        <f t="shared" si="65"/>
        <v>3.4388136464914162E-2</v>
      </c>
      <c r="K223">
        <f t="shared" si="65"/>
        <v>3.249387837116096E-2</v>
      </c>
      <c r="L223">
        <f t="shared" si="65"/>
        <v>3.0689362017618779E-2</v>
      </c>
      <c r="M223">
        <f t="shared" si="65"/>
        <v>3.0049863838928902E-2</v>
      </c>
      <c r="N223">
        <f t="shared" si="65"/>
        <v>2.8838896294574361E-2</v>
      </c>
      <c r="O223">
        <f t="shared" si="65"/>
        <v>2.8000193072168052E-2</v>
      </c>
      <c r="P223">
        <f t="shared" si="65"/>
        <v>2.7148761995833381E-2</v>
      </c>
      <c r="Q223">
        <f t="shared" si="65"/>
        <v>2.6745823762161145E-2</v>
      </c>
      <c r="R223">
        <f t="shared" si="65"/>
        <v>2.6070789898759796E-2</v>
      </c>
      <c r="S223">
        <f t="shared" si="65"/>
        <v>2.5579943129019449E-2</v>
      </c>
      <c r="T223">
        <f t="shared" si="65"/>
        <v>2.5154288637931271E-2</v>
      </c>
      <c r="U223">
        <f t="shared" si="65"/>
        <v>2.4907057012640704E-2</v>
      </c>
      <c r="V223">
        <f t="shared" si="65"/>
        <v>2.4564928745948667E-2</v>
      </c>
      <c r="W223">
        <f t="shared" si="65"/>
        <v>2.4346712923263809E-2</v>
      </c>
      <c r="X223">
        <f t="shared" si="65"/>
        <v>2.4141248050557604E-2</v>
      </c>
      <c r="Y223">
        <f t="shared" si="65"/>
        <v>2.3917781686898763E-2</v>
      </c>
      <c r="Z223">
        <f t="shared" si="65"/>
        <v>2.3656545552271091E-2</v>
      </c>
      <c r="AA223">
        <f t="shared" si="65"/>
        <v>2.339633391298793E-2</v>
      </c>
      <c r="AB223">
        <f t="shared" si="65"/>
        <v>2.3235217293124357E-2</v>
      </c>
      <c r="AC223">
        <f t="shared" si="65"/>
        <v>2.2976854194317282E-2</v>
      </c>
      <c r="AD223">
        <f t="shared" si="65"/>
        <v>2.2758634233331465E-2</v>
      </c>
      <c r="AE223">
        <f t="shared" si="65"/>
        <v>2.2439711114304168E-2</v>
      </c>
      <c r="AF223">
        <f t="shared" si="65"/>
        <v>2.2214922107463821E-2</v>
      </c>
      <c r="AG223">
        <f t="shared" si="65"/>
        <v>1.2197802197802198E-5</v>
      </c>
    </row>
    <row r="224" spans="1:33" x14ac:dyDescent="0.25">
      <c r="A224" s="21" t="str">
        <f t="shared" si="64"/>
        <v>Small Pickup</v>
      </c>
      <c r="B224" t="str">
        <f t="shared" si="66"/>
        <v/>
      </c>
      <c r="C224" t="str">
        <f t="shared" si="65"/>
        <v/>
      </c>
      <c r="D224" t="str">
        <f t="shared" si="65"/>
        <v/>
      </c>
      <c r="E224" t="str">
        <f t="shared" si="65"/>
        <v/>
      </c>
      <c r="F224" t="str">
        <f t="shared" si="65"/>
        <v/>
      </c>
      <c r="G224" t="str">
        <f t="shared" si="65"/>
        <v/>
      </c>
      <c r="H224" t="str">
        <f t="shared" si="65"/>
        <v/>
      </c>
      <c r="I224" t="str">
        <f t="shared" ref="C224:AG231" si="67">IF(I131=0,"",I56)</f>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c r="AG224">
        <f t="shared" si="67"/>
        <v>-6.3736263736263732E-5</v>
      </c>
    </row>
    <row r="225" spans="1:33" x14ac:dyDescent="0.25">
      <c r="A225" s="21" t="str">
        <f t="shared" si="64"/>
        <v>Large Pickup</v>
      </c>
      <c r="B225" t="str">
        <f t="shared" si="66"/>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c r="AG225">
        <f t="shared" si="67"/>
        <v>3.1868131868131866E-5</v>
      </c>
    </row>
    <row r="226" spans="1:33" x14ac:dyDescent="0.25">
      <c r="A226" s="21" t="str">
        <f t="shared" si="64"/>
        <v>Small Van</v>
      </c>
      <c r="B226">
        <f t="shared" si="66"/>
        <v>2.4421239574680541E-3</v>
      </c>
      <c r="C226">
        <f t="shared" si="67"/>
        <v>4.7857520314471321E-3</v>
      </c>
      <c r="D226">
        <f t="shared" si="67"/>
        <v>5.6789064762768392E-3</v>
      </c>
      <c r="E226">
        <f t="shared" si="67"/>
        <v>6.129817939295284E-3</v>
      </c>
      <c r="F226">
        <f t="shared" si="67"/>
        <v>6.7041540263966968E-3</v>
      </c>
      <c r="G226">
        <f t="shared" si="67"/>
        <v>7.6335069338160887E-3</v>
      </c>
      <c r="H226">
        <f t="shared" si="67"/>
        <v>1.0928236231156175E-2</v>
      </c>
      <c r="I226">
        <f t="shared" si="67"/>
        <v>1.3702881506463351E-2</v>
      </c>
      <c r="J226">
        <f t="shared" si="67"/>
        <v>1.5496801780398653E-2</v>
      </c>
      <c r="K226">
        <f t="shared" si="67"/>
        <v>1.6950599933558345E-2</v>
      </c>
      <c r="L226">
        <f t="shared" si="67"/>
        <v>1.8408634456334842E-2</v>
      </c>
      <c r="M226">
        <f t="shared" si="67"/>
        <v>1.8749499268179884E-2</v>
      </c>
      <c r="N226">
        <f t="shared" si="67"/>
        <v>1.9760946493012362E-2</v>
      </c>
      <c r="O226">
        <f t="shared" si="67"/>
        <v>2.0408853309619276E-2</v>
      </c>
      <c r="P226">
        <f t="shared" si="67"/>
        <v>2.1263124840404681E-2</v>
      </c>
      <c r="Q226">
        <f t="shared" si="67"/>
        <v>2.1389029178125542E-2</v>
      </c>
      <c r="R226">
        <f t="shared" si="67"/>
        <v>2.1993931081283325E-2</v>
      </c>
      <c r="S226">
        <f t="shared" si="67"/>
        <v>2.2459188208026625E-2</v>
      </c>
      <c r="T226">
        <f t="shared" si="67"/>
        <v>2.2792081964897279E-2</v>
      </c>
      <c r="U226">
        <f t="shared" si="67"/>
        <v>2.2939313998277151E-2</v>
      </c>
      <c r="V226">
        <f t="shared" si="67"/>
        <v>2.329812583917407E-2</v>
      </c>
      <c r="W226">
        <f t="shared" si="67"/>
        <v>2.3487881956219033E-2</v>
      </c>
      <c r="X226">
        <f t="shared" si="67"/>
        <v>2.3615936661348483E-2</v>
      </c>
      <c r="Y226">
        <f t="shared" si="67"/>
        <v>2.3866852195965335E-2</v>
      </c>
      <c r="Z226">
        <f t="shared" si="67"/>
        <v>2.4087534144884494E-2</v>
      </c>
      <c r="AA226">
        <f t="shared" si="67"/>
        <v>2.4343137801211029E-2</v>
      </c>
      <c r="AB226">
        <f t="shared" si="67"/>
        <v>2.4383677055470225E-2</v>
      </c>
      <c r="AC226">
        <f t="shared" si="67"/>
        <v>2.4616079513766043E-2</v>
      </c>
      <c r="AD226">
        <f t="shared" si="67"/>
        <v>2.4747841981767094E-2</v>
      </c>
      <c r="AE226">
        <f t="shared" si="67"/>
        <v>2.5082092285247909E-2</v>
      </c>
      <c r="AF226">
        <f t="shared" si="67"/>
        <v>2.5256321788529865E-2</v>
      </c>
      <c r="AG226">
        <f t="shared" si="67"/>
        <v>7.1703296703296698E-5</v>
      </c>
    </row>
    <row r="227" spans="1:33" x14ac:dyDescent="0.25">
      <c r="A227" s="21" t="str">
        <f t="shared" si="64"/>
        <v>Large Van</v>
      </c>
      <c r="B227" t="str">
        <f t="shared" si="66"/>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c r="AG227">
        <f t="shared" si="67"/>
        <v>-1.5934065934065933E-5</v>
      </c>
    </row>
    <row r="228" spans="1:33" x14ac:dyDescent="0.25">
      <c r="A228" s="21" t="str">
        <f t="shared" si="64"/>
        <v>Small Utility</v>
      </c>
      <c r="B228">
        <f t="shared" si="66"/>
        <v>4.1490435971621243E-3</v>
      </c>
      <c r="C228">
        <f t="shared" si="67"/>
        <v>5.1626815231112016E-3</v>
      </c>
      <c r="D228">
        <f t="shared" si="67"/>
        <v>6.4137029496314016E-3</v>
      </c>
      <c r="E228">
        <f t="shared" si="67"/>
        <v>7.3096433087168067E-3</v>
      </c>
      <c r="F228">
        <f t="shared" si="67"/>
        <v>7.8815110168902833E-3</v>
      </c>
      <c r="G228">
        <f t="shared" si="67"/>
        <v>9.1307457046462849E-3</v>
      </c>
      <c r="H228">
        <f t="shared" si="67"/>
        <v>1.2482235174093463E-2</v>
      </c>
      <c r="I228">
        <f t="shared" si="67"/>
        <v>1.5255445501023162E-2</v>
      </c>
      <c r="J228">
        <f t="shared" si="67"/>
        <v>1.7224651510324096E-2</v>
      </c>
      <c r="K228">
        <f t="shared" si="67"/>
        <v>1.8652181746336125E-2</v>
      </c>
      <c r="L228">
        <f t="shared" si="67"/>
        <v>1.9680106224519229E-2</v>
      </c>
      <c r="M228">
        <f t="shared" si="67"/>
        <v>2.0685119373258991E-2</v>
      </c>
      <c r="N228">
        <f t="shared" si="67"/>
        <v>2.1390775788144651E-2</v>
      </c>
      <c r="O228">
        <f t="shared" si="67"/>
        <v>2.2035694418783329E-2</v>
      </c>
      <c r="P228">
        <f t="shared" si="67"/>
        <v>2.2516030468589653E-2</v>
      </c>
      <c r="Q228">
        <f t="shared" si="67"/>
        <v>2.3065484233054073E-2</v>
      </c>
      <c r="R228">
        <f t="shared" si="67"/>
        <v>2.3398755234473573E-2</v>
      </c>
      <c r="S228">
        <f t="shared" si="67"/>
        <v>2.3678873633142909E-2</v>
      </c>
      <c r="T228">
        <f t="shared" si="67"/>
        <v>2.3919884927654442E-2</v>
      </c>
      <c r="U228">
        <f t="shared" si="67"/>
        <v>2.4151974810897533E-2</v>
      </c>
      <c r="V228">
        <f t="shared" si="67"/>
        <v>2.4294469490861864E-2</v>
      </c>
      <c r="W228">
        <f t="shared" si="67"/>
        <v>2.4435812776860483E-2</v>
      </c>
      <c r="X228">
        <f t="shared" si="67"/>
        <v>2.4579501694095864E-2</v>
      </c>
      <c r="Y228">
        <f t="shared" si="67"/>
        <v>2.4686430495734126E-2</v>
      </c>
      <c r="Z228">
        <f t="shared" si="67"/>
        <v>2.4802574050262559E-2</v>
      </c>
      <c r="AA228">
        <f t="shared" si="67"/>
        <v>2.4916876567731058E-2</v>
      </c>
      <c r="AB228">
        <f t="shared" si="67"/>
        <v>2.507374108564878E-2</v>
      </c>
      <c r="AC228">
        <f t="shared" si="67"/>
        <v>2.5192223052579458E-2</v>
      </c>
      <c r="AD228">
        <f t="shared" si="67"/>
        <v>2.5345510448940376E-2</v>
      </c>
      <c r="AE228">
        <f t="shared" si="67"/>
        <v>2.5452299369336753E-2</v>
      </c>
      <c r="AF228">
        <f t="shared" si="67"/>
        <v>2.5595647062445485E-2</v>
      </c>
      <c r="AG228">
        <f t="shared" si="67"/>
        <v>-6.3736263736263732E-5</v>
      </c>
    </row>
    <row r="229" spans="1:33" x14ac:dyDescent="0.25">
      <c r="A229" s="21" t="str">
        <f t="shared" si="64"/>
        <v>Large Utility</v>
      </c>
      <c r="B229" t="str">
        <f t="shared" si="66"/>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c r="AG229">
        <f t="shared" si="67"/>
        <v>-3.1868131868131866E-5</v>
      </c>
    </row>
    <row r="230" spans="1:33" x14ac:dyDescent="0.25">
      <c r="A230" s="21" t="str">
        <f t="shared" si="64"/>
        <v>Small Crossover Trucks</v>
      </c>
      <c r="B230">
        <f t="shared" si="66"/>
        <v>1.9248960812072183E-2</v>
      </c>
      <c r="C230">
        <f t="shared" si="67"/>
        <v>2.5695764546640482E-2</v>
      </c>
      <c r="D230">
        <f t="shared" si="67"/>
        <v>3.2216144978263687E-2</v>
      </c>
      <c r="E230">
        <f t="shared" si="67"/>
        <v>3.7097229985068973E-2</v>
      </c>
      <c r="F230">
        <f t="shared" si="67"/>
        <v>4.0550623663184841E-2</v>
      </c>
      <c r="G230">
        <f t="shared" si="67"/>
        <v>4.714458031672053E-2</v>
      </c>
      <c r="H230">
        <f t="shared" si="67"/>
        <v>6.5514117483355339E-2</v>
      </c>
      <c r="I230">
        <f t="shared" si="67"/>
        <v>8.0861459355488871E-2</v>
      </c>
      <c r="J230">
        <f t="shared" si="67"/>
        <v>9.1946511801332773E-2</v>
      </c>
      <c r="K230">
        <f t="shared" si="67"/>
        <v>0.10025841906907035</v>
      </c>
      <c r="L230">
        <f t="shared" si="67"/>
        <v>0.10652716167282239</v>
      </c>
      <c r="M230">
        <f t="shared" si="67"/>
        <v>0.11234466774790541</v>
      </c>
      <c r="N230">
        <f t="shared" si="67"/>
        <v>0.11687535471827107</v>
      </c>
      <c r="O230">
        <f t="shared" si="67"/>
        <v>0.1209566979934807</v>
      </c>
      <c r="P230">
        <f t="shared" si="67"/>
        <v>0.12427985137185467</v>
      </c>
      <c r="Q230">
        <f t="shared" si="67"/>
        <v>0.12764473834308471</v>
      </c>
      <c r="R230">
        <f t="shared" si="67"/>
        <v>0.13012593301218259</v>
      </c>
      <c r="S230">
        <f t="shared" si="67"/>
        <v>0.13222576929471203</v>
      </c>
      <c r="T230">
        <f t="shared" si="67"/>
        <v>0.1341070952711389</v>
      </c>
      <c r="U230">
        <f t="shared" si="67"/>
        <v>0.13582108093459938</v>
      </c>
      <c r="V230">
        <f t="shared" si="67"/>
        <v>0.13714050580641729</v>
      </c>
      <c r="W230">
        <f t="shared" si="67"/>
        <v>0.13837906853141152</v>
      </c>
      <c r="X230">
        <f t="shared" si="67"/>
        <v>0.13958673573886254</v>
      </c>
      <c r="Y230">
        <f t="shared" si="67"/>
        <v>0.14064263246397221</v>
      </c>
      <c r="Z230">
        <f t="shared" si="67"/>
        <v>0.14172804444108902</v>
      </c>
      <c r="AA230">
        <f t="shared" si="67"/>
        <v>0.14279549133942371</v>
      </c>
      <c r="AB230">
        <f t="shared" si="67"/>
        <v>0.14400715597599506</v>
      </c>
      <c r="AC230">
        <f t="shared" si="67"/>
        <v>0.14508381590438188</v>
      </c>
      <c r="AD230">
        <f t="shared" si="67"/>
        <v>0.14627953958615986</v>
      </c>
      <c r="AE230">
        <f t="shared" si="67"/>
        <v>0.14732075156774851</v>
      </c>
      <c r="AF230">
        <f t="shared" si="67"/>
        <v>0.14848257507963269</v>
      </c>
      <c r="AG230" t="str">
        <f t="shared" si="67"/>
        <v/>
      </c>
    </row>
    <row r="231" spans="1:33" x14ac:dyDescent="0.25">
      <c r="A231" s="21" t="str">
        <f t="shared" si="64"/>
        <v>Large Crossover Trucks</v>
      </c>
      <c r="B231">
        <f t="shared" si="66"/>
        <v>3.031755365689353E-2</v>
      </c>
      <c r="C231">
        <f t="shared" si="67"/>
        <v>4.2545235696123208E-2</v>
      </c>
      <c r="D231">
        <f t="shared" si="67"/>
        <v>5.2562533719093911E-2</v>
      </c>
      <c r="E231">
        <f t="shared" si="67"/>
        <v>6.0030847672189531E-2</v>
      </c>
      <c r="F231">
        <f t="shared" si="67"/>
        <v>6.5535770219715198E-2</v>
      </c>
      <c r="G231">
        <f t="shared" si="67"/>
        <v>7.6086754495120507E-2</v>
      </c>
      <c r="H231">
        <f t="shared" si="67"/>
        <v>0.10585487643423411</v>
      </c>
      <c r="I231">
        <f t="shared" si="67"/>
        <v>0.13065630701256692</v>
      </c>
      <c r="J231">
        <f t="shared" si="67"/>
        <v>0.14837556822081543</v>
      </c>
      <c r="K231">
        <f t="shared" si="67"/>
        <v>0.16178598301621183</v>
      </c>
      <c r="L231">
        <f t="shared" si="67"/>
        <v>0.17216747309838801</v>
      </c>
      <c r="M231">
        <f t="shared" si="67"/>
        <v>0.18075631927838207</v>
      </c>
      <c r="N231">
        <f t="shared" si="67"/>
        <v>0.18828269248762691</v>
      </c>
      <c r="O231">
        <f t="shared" si="67"/>
        <v>0.19476462074891482</v>
      </c>
      <c r="P231">
        <f t="shared" si="67"/>
        <v>0.2003275266324881</v>
      </c>
      <c r="Q231">
        <f t="shared" si="67"/>
        <v>0.20515651200542817</v>
      </c>
      <c r="R231">
        <f t="shared" si="67"/>
        <v>0.20936031466148006</v>
      </c>
      <c r="S231">
        <f t="shared" si="67"/>
        <v>0.21285379695205295</v>
      </c>
      <c r="T231">
        <f t="shared" si="67"/>
        <v>0.21584490101956469</v>
      </c>
      <c r="U231">
        <f t="shared" si="67"/>
        <v>0.21842156569291604</v>
      </c>
      <c r="V231">
        <f t="shared" si="67"/>
        <v>0.22067345073703379</v>
      </c>
      <c r="W231">
        <f t="shared" si="67"/>
        <v>0.22262760404490578</v>
      </c>
      <c r="X231">
        <f t="shared" si="67"/>
        <v>0.22445537176705321</v>
      </c>
      <c r="Y231">
        <f t="shared" si="67"/>
        <v>0.22623495746887565</v>
      </c>
      <c r="Z231">
        <f t="shared" si="67"/>
        <v>0.22801454635400276</v>
      </c>
      <c r="AA231">
        <f t="shared" si="67"/>
        <v>0.22979328939762275</v>
      </c>
      <c r="AB231">
        <f t="shared" si="67"/>
        <v>0.23154451264067957</v>
      </c>
      <c r="AC231">
        <f t="shared" si="67"/>
        <v>0.23333426652723741</v>
      </c>
      <c r="AD231">
        <f t="shared" si="67"/>
        <v>0.23514330905398273</v>
      </c>
      <c r="AE231">
        <f t="shared" si="67"/>
        <v>0.23700015092572826</v>
      </c>
      <c r="AF231">
        <f t="shared" si="67"/>
        <v>0.23882988974018091</v>
      </c>
      <c r="AG231" t="str">
        <f t="shared" ref="AG231" si="68">IF(AG138=0,"",AG63)</f>
        <v/>
      </c>
    </row>
    <row r="232" spans="1:33" x14ac:dyDescent="0.25">
      <c r="A232" s="21"/>
    </row>
    <row r="233" spans="1:33" x14ac:dyDescent="0.25">
      <c r="A233" s="21" t="str">
        <f t="shared" si="64"/>
        <v>Plug-in 40 Gasoline Hybrid</v>
      </c>
    </row>
    <row r="234" spans="1:33" x14ac:dyDescent="0.25">
      <c r="A234" s="21" t="str">
        <f t="shared" si="64"/>
        <v>Mini-compact Cars</v>
      </c>
      <c r="B234" t="str">
        <f>IF(B141=0,"",B48)</f>
        <v/>
      </c>
      <c r="C234" t="str">
        <f t="shared" ref="C234:AG242" si="69">IF(C141=0,"",C48)</f>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c r="AG234">
        <f t="shared" si="69"/>
        <v>2.2362637362637359E-5</v>
      </c>
    </row>
    <row r="235" spans="1:33" x14ac:dyDescent="0.25">
      <c r="A235" s="21" t="str">
        <f t="shared" si="64"/>
        <v>Subcompact Cars</v>
      </c>
      <c r="B235">
        <f t="shared" ref="B235:Q249" si="70">IF(B142=0,"",B49)</f>
        <v>3.4499097093927733E-2</v>
      </c>
      <c r="C235">
        <f t="shared" si="70"/>
        <v>4.5336311878928205E-2</v>
      </c>
      <c r="D235">
        <f t="shared" si="70"/>
        <v>4.0501421223198657E-2</v>
      </c>
      <c r="E235">
        <f t="shared" si="70"/>
        <v>3.7611492122456694E-2</v>
      </c>
      <c r="F235">
        <f t="shared" si="70"/>
        <v>3.6887096323115126E-2</v>
      </c>
      <c r="G235">
        <f t="shared" si="70"/>
        <v>3.5702543082746514E-2</v>
      </c>
      <c r="H235">
        <f t="shared" si="70"/>
        <v>3.2018725980213117E-2</v>
      </c>
      <c r="I235">
        <f t="shared" si="70"/>
        <v>2.9002060311520098E-2</v>
      </c>
      <c r="J235">
        <f t="shared" si="70"/>
        <v>2.6676157993866318E-2</v>
      </c>
      <c r="K235">
        <f t="shared" si="70"/>
        <v>2.5032832590648698E-2</v>
      </c>
      <c r="L235">
        <f t="shared" si="70"/>
        <v>2.4165204612697964E-2</v>
      </c>
      <c r="M235">
        <f t="shared" si="70"/>
        <v>2.2388432260744915E-2</v>
      </c>
      <c r="N235">
        <f t="shared" si="70"/>
        <v>2.1659964630716046E-2</v>
      </c>
      <c r="O235">
        <f t="shared" si="70"/>
        <v>2.0773640805527439E-2</v>
      </c>
      <c r="P235">
        <f t="shared" si="70"/>
        <v>2.0183327377985668E-2</v>
      </c>
      <c r="Q235">
        <f t="shared" si="70"/>
        <v>1.9238417822690628E-2</v>
      </c>
      <c r="R235">
        <f t="shared" si="69"/>
        <v>1.8853045353148606E-2</v>
      </c>
      <c r="S235">
        <f t="shared" si="69"/>
        <v>1.848416895835038E-2</v>
      </c>
      <c r="T235">
        <f t="shared" si="69"/>
        <v>1.8107718982301263E-2</v>
      </c>
      <c r="U235">
        <f t="shared" si="69"/>
        <v>1.7695071695606725E-2</v>
      </c>
      <c r="V235">
        <f t="shared" si="69"/>
        <v>1.7484675024681037E-2</v>
      </c>
      <c r="W235">
        <f t="shared" si="69"/>
        <v>1.722218594421231E-2</v>
      </c>
      <c r="X235">
        <f t="shared" si="69"/>
        <v>1.6945370814897179E-2</v>
      </c>
      <c r="Y235">
        <f t="shared" si="69"/>
        <v>1.6757850894852645E-2</v>
      </c>
      <c r="Z235">
        <f t="shared" si="69"/>
        <v>1.6550243220925902E-2</v>
      </c>
      <c r="AA235">
        <f t="shared" si="69"/>
        <v>1.6361086026417192E-2</v>
      </c>
      <c r="AB235">
        <f t="shared" si="69"/>
        <v>1.6056174764895063E-2</v>
      </c>
      <c r="AC235">
        <f t="shared" si="69"/>
        <v>1.5856219865258814E-2</v>
      </c>
      <c r="AD235">
        <f t="shared" si="69"/>
        <v>1.5592364383409331E-2</v>
      </c>
      <c r="AE235">
        <f t="shared" si="69"/>
        <v>1.5434179292361556E-2</v>
      </c>
      <c r="AF235">
        <f t="shared" si="69"/>
        <v>1.5179573710708522E-2</v>
      </c>
      <c r="AG235">
        <f t="shared" si="69"/>
        <v>1.0164835164835165E-5</v>
      </c>
    </row>
    <row r="236" spans="1:33" x14ac:dyDescent="0.25">
      <c r="A236" s="21" t="str">
        <f t="shared" si="64"/>
        <v>Compact Cars</v>
      </c>
      <c r="B236">
        <f t="shared" si="70"/>
        <v>0.11602697871901277</v>
      </c>
      <c r="C236">
        <f t="shared" si="69"/>
        <v>0.13916286783392787</v>
      </c>
      <c r="D236">
        <f t="shared" si="69"/>
        <v>0.12889850773113851</v>
      </c>
      <c r="E236">
        <f t="shared" si="69"/>
        <v>0.12071785928886619</v>
      </c>
      <c r="F236">
        <f t="shared" si="69"/>
        <v>0.11769770656013223</v>
      </c>
      <c r="G236">
        <f t="shared" si="69"/>
        <v>0.11306623180539457</v>
      </c>
      <c r="H236">
        <f t="shared" si="69"/>
        <v>0.10174780840291633</v>
      </c>
      <c r="I236">
        <f t="shared" si="69"/>
        <v>9.2327193452014789E-2</v>
      </c>
      <c r="J236">
        <f t="shared" si="69"/>
        <v>8.4809940968264039E-2</v>
      </c>
      <c r="K236">
        <f t="shared" si="69"/>
        <v>7.9520786184640993E-2</v>
      </c>
      <c r="L236">
        <f t="shared" si="69"/>
        <v>7.6521539021945709E-2</v>
      </c>
      <c r="M236">
        <f t="shared" si="69"/>
        <v>7.1187683397009732E-2</v>
      </c>
      <c r="N236">
        <f t="shared" si="69"/>
        <v>6.8706697375662651E-2</v>
      </c>
      <c r="O236">
        <f t="shared" si="69"/>
        <v>6.5896393381775234E-2</v>
      </c>
      <c r="P236">
        <f t="shared" si="69"/>
        <v>6.3926872166505902E-2</v>
      </c>
      <c r="Q236">
        <f t="shared" si="69"/>
        <v>6.1127270142967545E-2</v>
      </c>
      <c r="R236">
        <f t="shared" si="69"/>
        <v>5.9771232903135733E-2</v>
      </c>
      <c r="S236">
        <f t="shared" si="69"/>
        <v>5.8512281776539096E-2</v>
      </c>
      <c r="T236">
        <f t="shared" si="69"/>
        <v>5.7322130144526667E-2</v>
      </c>
      <c r="U236">
        <f t="shared" si="69"/>
        <v>5.6038970343699486E-2</v>
      </c>
      <c r="V236">
        <f t="shared" si="69"/>
        <v>5.5311186853177589E-2</v>
      </c>
      <c r="W236">
        <f t="shared" si="69"/>
        <v>5.4465888420454751E-2</v>
      </c>
      <c r="X236">
        <f t="shared" si="69"/>
        <v>5.3609082275701082E-2</v>
      </c>
      <c r="Y236">
        <f t="shared" si="69"/>
        <v>5.2961640498317003E-2</v>
      </c>
      <c r="Z236">
        <f t="shared" si="69"/>
        <v>5.2276033411650526E-2</v>
      </c>
      <c r="AA236">
        <f t="shared" si="69"/>
        <v>5.1646644020731491E-2</v>
      </c>
      <c r="AB236">
        <f t="shared" si="69"/>
        <v>5.0718703897985828E-2</v>
      </c>
      <c r="AC236">
        <f t="shared" si="69"/>
        <v>5.0049681159727619E-2</v>
      </c>
      <c r="AD236">
        <f t="shared" si="69"/>
        <v>4.9238623297075283E-2</v>
      </c>
      <c r="AE236">
        <f t="shared" si="69"/>
        <v>4.8676683291488089E-2</v>
      </c>
      <c r="AF236">
        <f t="shared" si="69"/>
        <v>4.7886559427722367E-2</v>
      </c>
      <c r="AG236">
        <f t="shared" si="69"/>
        <v>6.0989010989010988E-6</v>
      </c>
    </row>
    <row r="237" spans="1:33" x14ac:dyDescent="0.25">
      <c r="A237" s="21" t="str">
        <f t="shared" si="64"/>
        <v>Midsize Cars</v>
      </c>
      <c r="B237">
        <f t="shared" si="70"/>
        <v>0.3718620736642741</v>
      </c>
      <c r="C237">
        <f t="shared" si="69"/>
        <v>0.30114627648297759</v>
      </c>
      <c r="D237">
        <f t="shared" si="69"/>
        <v>0.29682176622197853</v>
      </c>
      <c r="E237">
        <f t="shared" si="69"/>
        <v>0.29772025131465313</v>
      </c>
      <c r="F237">
        <f t="shared" si="69"/>
        <v>0.29061424342140812</v>
      </c>
      <c r="G237">
        <f t="shared" si="69"/>
        <v>0.27918074054436015</v>
      </c>
      <c r="H237">
        <f t="shared" si="69"/>
        <v>0.24876226686883376</v>
      </c>
      <c r="I237">
        <f t="shared" si="69"/>
        <v>0.2224076273206973</v>
      </c>
      <c r="J237">
        <f t="shared" si="69"/>
        <v>0.20547719490551627</v>
      </c>
      <c r="K237">
        <f t="shared" si="69"/>
        <v>0.19187183854984866</v>
      </c>
      <c r="L237">
        <f t="shared" si="69"/>
        <v>0.17901887253591628</v>
      </c>
      <c r="M237">
        <f t="shared" si="69"/>
        <v>0.17408714870464922</v>
      </c>
      <c r="N237">
        <f t="shared" si="69"/>
        <v>0.1654254958131296</v>
      </c>
      <c r="O237">
        <f t="shared" si="69"/>
        <v>0.15932828093416229</v>
      </c>
      <c r="P237">
        <f t="shared" si="69"/>
        <v>0.15300629732746659</v>
      </c>
      <c r="Q237">
        <f t="shared" si="69"/>
        <v>0.1497943670199598</v>
      </c>
      <c r="R237">
        <f t="shared" si="69"/>
        <v>0.14487761420930664</v>
      </c>
      <c r="S237">
        <f t="shared" si="69"/>
        <v>0.14103887496467177</v>
      </c>
      <c r="T237">
        <f t="shared" si="69"/>
        <v>0.13801395939787037</v>
      </c>
      <c r="U237">
        <f t="shared" si="69"/>
        <v>0.1358248532550306</v>
      </c>
      <c r="V237">
        <f t="shared" si="69"/>
        <v>0.13314601969695747</v>
      </c>
      <c r="W237">
        <f t="shared" si="69"/>
        <v>0.13121501827027224</v>
      </c>
      <c r="X237">
        <f t="shared" si="69"/>
        <v>0.12957158856214357</v>
      </c>
      <c r="Y237">
        <f t="shared" si="69"/>
        <v>0.12755799772325718</v>
      </c>
      <c r="Z237">
        <f t="shared" si="69"/>
        <v>0.12569607410013359</v>
      </c>
      <c r="AA237">
        <f t="shared" si="69"/>
        <v>0.12372026849236584</v>
      </c>
      <c r="AB237">
        <f t="shared" si="69"/>
        <v>0.12238687900354311</v>
      </c>
      <c r="AC237">
        <f t="shared" si="69"/>
        <v>0.12049783147978071</v>
      </c>
      <c r="AD237">
        <f t="shared" si="69"/>
        <v>0.11886267755818372</v>
      </c>
      <c r="AE237">
        <f t="shared" si="69"/>
        <v>0.1166877469302469</v>
      </c>
      <c r="AF237">
        <f t="shared" si="69"/>
        <v>0.11495067915184004</v>
      </c>
      <c r="AG237">
        <f t="shared" si="69"/>
        <v>-1.4230769230769232E-5</v>
      </c>
    </row>
    <row r="238" spans="1:33" x14ac:dyDescent="0.25">
      <c r="A238" s="21" t="str">
        <f t="shared" si="64"/>
        <v>Large Cars</v>
      </c>
      <c r="B238">
        <f t="shared" si="70"/>
        <v>0.15383321074025702</v>
      </c>
      <c r="C238">
        <f t="shared" si="69"/>
        <v>0.10297060277758262</v>
      </c>
      <c r="D238">
        <f t="shared" si="69"/>
        <v>0.10699931196235386</v>
      </c>
      <c r="E238">
        <f t="shared" si="69"/>
        <v>0.10823448884371309</v>
      </c>
      <c r="F238">
        <f t="shared" si="69"/>
        <v>0.10497078467010562</v>
      </c>
      <c r="G238">
        <f t="shared" si="69"/>
        <v>0.10069909604871437</v>
      </c>
      <c r="H238">
        <f t="shared" si="69"/>
        <v>8.8776954998044097E-2</v>
      </c>
      <c r="I238">
        <f t="shared" si="69"/>
        <v>7.8691841361730269E-2</v>
      </c>
      <c r="J238">
        <f t="shared" si="69"/>
        <v>7.2620665963414863E-2</v>
      </c>
      <c r="K238">
        <f t="shared" si="69"/>
        <v>6.7466776546438623E-2</v>
      </c>
      <c r="L238">
        <f t="shared" si="69"/>
        <v>6.2166411360152711E-2</v>
      </c>
      <c r="M238">
        <f t="shared" si="69"/>
        <v>6.1071540081125558E-2</v>
      </c>
      <c r="N238">
        <f t="shared" si="69"/>
        <v>5.7603702317693635E-2</v>
      </c>
      <c r="O238">
        <f t="shared" si="69"/>
        <v>5.5415082169700695E-2</v>
      </c>
      <c r="P238">
        <f t="shared" si="69"/>
        <v>5.2957042156860146E-2</v>
      </c>
      <c r="Q238">
        <f t="shared" si="69"/>
        <v>5.2145645268747702E-2</v>
      </c>
      <c r="R238">
        <f t="shared" si="69"/>
        <v>5.0147641532612773E-2</v>
      </c>
      <c r="S238">
        <f t="shared" si="69"/>
        <v>4.8632457564006894E-2</v>
      </c>
      <c r="T238">
        <f t="shared" si="69"/>
        <v>4.7478196708894471E-2</v>
      </c>
      <c r="U238">
        <f t="shared" si="69"/>
        <v>4.6756533484324937E-2</v>
      </c>
      <c r="V238">
        <f t="shared" si="69"/>
        <v>4.5666709241454141E-2</v>
      </c>
      <c r="W238">
        <f t="shared" si="69"/>
        <v>4.4945271103162245E-2</v>
      </c>
      <c r="X238">
        <f t="shared" si="69"/>
        <v>4.436014471504348E-2</v>
      </c>
      <c r="Y238">
        <f t="shared" si="69"/>
        <v>4.356330099523073E-2</v>
      </c>
      <c r="Z238">
        <f t="shared" si="69"/>
        <v>4.2838280118006299E-2</v>
      </c>
      <c r="AA238">
        <f t="shared" si="69"/>
        <v>4.2071948455911133E-2</v>
      </c>
      <c r="AB238">
        <f t="shared" si="69"/>
        <v>4.1652775494515668E-2</v>
      </c>
      <c r="AC238">
        <f t="shared" si="69"/>
        <v>4.0927459127489831E-2</v>
      </c>
      <c r="AD238">
        <f t="shared" si="69"/>
        <v>4.0387396444251093E-2</v>
      </c>
      <c r="AE238">
        <f t="shared" si="69"/>
        <v>3.9508760826645367E-2</v>
      </c>
      <c r="AF238">
        <f t="shared" si="69"/>
        <v>3.8925257473112408E-2</v>
      </c>
      <c r="AG238">
        <f t="shared" si="69"/>
        <v>-2.6428571428571428E-5</v>
      </c>
    </row>
    <row r="239" spans="1:33" x14ac:dyDescent="0.25">
      <c r="A239" s="21" t="str">
        <f t="shared" si="64"/>
        <v>Two Seater Cars</v>
      </c>
      <c r="B239">
        <f t="shared" si="70"/>
        <v>9.1898138644882135E-3</v>
      </c>
      <c r="C239">
        <f t="shared" si="69"/>
        <v>7.9428429537841943E-3</v>
      </c>
      <c r="D239">
        <f t="shared" si="69"/>
        <v>7.9304826398098414E-3</v>
      </c>
      <c r="E239">
        <f t="shared" si="69"/>
        <v>7.8173247648466553E-3</v>
      </c>
      <c r="F239">
        <f t="shared" si="69"/>
        <v>7.6696374988744096E-3</v>
      </c>
      <c r="G239">
        <f t="shared" si="69"/>
        <v>7.4358050388153357E-3</v>
      </c>
      <c r="H239">
        <f t="shared" si="69"/>
        <v>6.6448617845538127E-3</v>
      </c>
      <c r="I239">
        <f t="shared" si="69"/>
        <v>5.9575237072340718E-3</v>
      </c>
      <c r="J239">
        <f t="shared" si="69"/>
        <v>5.5067248931023735E-3</v>
      </c>
      <c r="K239">
        <f t="shared" si="69"/>
        <v>5.1570302069231678E-3</v>
      </c>
      <c r="L239">
        <f t="shared" si="69"/>
        <v>4.8676331050622173E-3</v>
      </c>
      <c r="M239">
        <f t="shared" si="69"/>
        <v>4.6861148706830993E-3</v>
      </c>
      <c r="N239">
        <f t="shared" si="69"/>
        <v>4.4803397251093622E-3</v>
      </c>
      <c r="O239">
        <f t="shared" si="69"/>
        <v>4.3163991940713548E-3</v>
      </c>
      <c r="P239">
        <f t="shared" si="69"/>
        <v>4.1598898983012025E-3</v>
      </c>
      <c r="Q239">
        <f t="shared" si="69"/>
        <v>4.0508646725421682E-3</v>
      </c>
      <c r="R239">
        <f t="shared" si="69"/>
        <v>3.934354691138264E-3</v>
      </c>
      <c r="S239">
        <f t="shared" si="69"/>
        <v>3.8392073270851249E-3</v>
      </c>
      <c r="T239">
        <f t="shared" si="69"/>
        <v>3.7595533139551619E-3</v>
      </c>
      <c r="U239">
        <f t="shared" si="69"/>
        <v>3.6974213718458725E-3</v>
      </c>
      <c r="V239">
        <f t="shared" si="69"/>
        <v>3.6343060290628597E-3</v>
      </c>
      <c r="W239">
        <f t="shared" si="69"/>
        <v>3.5831912317551193E-3</v>
      </c>
      <c r="X239">
        <f t="shared" si="69"/>
        <v>3.5373183376357555E-3</v>
      </c>
      <c r="Y239">
        <f t="shared" si="69"/>
        <v>3.4885144933605398E-3</v>
      </c>
      <c r="Z239">
        <f t="shared" si="69"/>
        <v>3.4405279358230944E-3</v>
      </c>
      <c r="AA239">
        <f t="shared" si="69"/>
        <v>3.3923674798006418E-3</v>
      </c>
      <c r="AB239">
        <f t="shared" si="69"/>
        <v>3.3502521810703529E-3</v>
      </c>
      <c r="AC239">
        <f t="shared" si="69"/>
        <v>3.3022332644540181E-3</v>
      </c>
      <c r="AD239">
        <f t="shared" si="69"/>
        <v>3.2581719352756068E-3</v>
      </c>
      <c r="AE239">
        <f t="shared" si="69"/>
        <v>3.2059404383731399E-3</v>
      </c>
      <c r="AF239">
        <f t="shared" si="69"/>
        <v>3.1574312861791351E-3</v>
      </c>
      <c r="AG239">
        <f t="shared" si="69"/>
        <v>-6.0989010989010988E-6</v>
      </c>
    </row>
    <row r="240" spans="1:33" x14ac:dyDescent="0.25">
      <c r="A240" s="21" t="str">
        <f t="shared" si="64"/>
        <v>Small Crossover Cars</v>
      </c>
      <c r="B240">
        <f t="shared" si="70"/>
        <v>0.17831033096029725</v>
      </c>
      <c r="C240">
        <f t="shared" si="69"/>
        <v>0.23956850781433522</v>
      </c>
      <c r="D240">
        <f t="shared" si="69"/>
        <v>0.22641862866349535</v>
      </c>
      <c r="E240">
        <f t="shared" si="69"/>
        <v>0.21419278324629817</v>
      </c>
      <c r="F240">
        <f t="shared" si="69"/>
        <v>0.21317996373612311</v>
      </c>
      <c r="G240">
        <f t="shared" si="69"/>
        <v>0.20712495415063217</v>
      </c>
      <c r="H240">
        <f t="shared" si="69"/>
        <v>0.18819817616394841</v>
      </c>
      <c r="I240">
        <f t="shared" si="69"/>
        <v>0.17345895479812073</v>
      </c>
      <c r="J240">
        <f t="shared" si="69"/>
        <v>0.16074783247309959</v>
      </c>
      <c r="K240">
        <f t="shared" si="69"/>
        <v>0.15208980987585372</v>
      </c>
      <c r="L240">
        <f t="shared" si="69"/>
        <v>0.14766884944555997</v>
      </c>
      <c r="M240">
        <f t="shared" si="69"/>
        <v>0.13788284248047536</v>
      </c>
      <c r="N240">
        <f t="shared" si="69"/>
        <v>0.13414475719368626</v>
      </c>
      <c r="O240">
        <f t="shared" si="69"/>
        <v>0.12941226447583598</v>
      </c>
      <c r="P240">
        <f t="shared" si="69"/>
        <v>0.12643290461524909</v>
      </c>
      <c r="Q240">
        <f t="shared" si="69"/>
        <v>0.12129956244564188</v>
      </c>
      <c r="R240">
        <f t="shared" si="69"/>
        <v>0.11933169885477955</v>
      </c>
      <c r="S240">
        <f t="shared" si="69"/>
        <v>0.11744328626218931</v>
      </c>
      <c r="T240">
        <f t="shared" si="69"/>
        <v>0.11558886151733552</v>
      </c>
      <c r="U240">
        <f t="shared" si="69"/>
        <v>0.11343751936878732</v>
      </c>
      <c r="V240">
        <f t="shared" si="69"/>
        <v>0.11248993949869478</v>
      </c>
      <c r="W240">
        <f t="shared" si="69"/>
        <v>0.11120846235099571</v>
      </c>
      <c r="X240">
        <f t="shared" si="69"/>
        <v>0.10984496144226079</v>
      </c>
      <c r="Y240">
        <f t="shared" si="69"/>
        <v>0.10894125178042025</v>
      </c>
      <c r="Z240">
        <f t="shared" si="69"/>
        <v>0.10792605096422819</v>
      </c>
      <c r="AA240">
        <f t="shared" si="69"/>
        <v>0.10701969000203536</v>
      </c>
      <c r="AB240">
        <f t="shared" si="69"/>
        <v>0.10538258798415605</v>
      </c>
      <c r="AC240">
        <f t="shared" si="69"/>
        <v>0.10433584447763163</v>
      </c>
      <c r="AD240">
        <f t="shared" si="69"/>
        <v>0.10293899067829605</v>
      </c>
      <c r="AE240">
        <f t="shared" si="69"/>
        <v>0.10211474709601763</v>
      </c>
      <c r="AF240">
        <f t="shared" si="69"/>
        <v>0.100750059985402</v>
      </c>
      <c r="AG240">
        <f t="shared" si="69"/>
        <v>2.8461538461538464E-5</v>
      </c>
    </row>
    <row r="241" spans="1:33" x14ac:dyDescent="0.25">
      <c r="A241" s="21" t="str">
        <f t="shared" si="64"/>
        <v>Large Crossover Cars</v>
      </c>
      <c r="B241">
        <f t="shared" si="70"/>
        <v>4.9575697124137126E-2</v>
      </c>
      <c r="C241">
        <f t="shared" si="69"/>
        <v>4.2973913344449E-2</v>
      </c>
      <c r="D241">
        <f t="shared" si="69"/>
        <v>4.4564230135599653E-2</v>
      </c>
      <c r="E241">
        <f t="shared" si="69"/>
        <v>4.5420986843940851E-2</v>
      </c>
      <c r="F241">
        <f t="shared" si="69"/>
        <v>4.5493531412454824E-2</v>
      </c>
      <c r="G241">
        <f t="shared" si="69"/>
        <v>4.4619469101171982E-2</v>
      </c>
      <c r="H241">
        <f t="shared" si="69"/>
        <v>4.0311089529231153E-2</v>
      </c>
      <c r="I241">
        <f t="shared" si="69"/>
        <v>3.676928225936188E-2</v>
      </c>
      <c r="J241">
        <f t="shared" si="69"/>
        <v>3.4388136464914162E-2</v>
      </c>
      <c r="K241">
        <f t="shared" si="69"/>
        <v>3.249387837116096E-2</v>
      </c>
      <c r="L241">
        <f t="shared" si="69"/>
        <v>3.0689362017618779E-2</v>
      </c>
      <c r="M241">
        <f t="shared" si="69"/>
        <v>3.0049863838928902E-2</v>
      </c>
      <c r="N241">
        <f t="shared" si="69"/>
        <v>2.8838896294574361E-2</v>
      </c>
      <c r="O241">
        <f t="shared" si="69"/>
        <v>2.8000193072168052E-2</v>
      </c>
      <c r="P241">
        <f t="shared" si="69"/>
        <v>2.7148761995833381E-2</v>
      </c>
      <c r="Q241">
        <f t="shared" si="69"/>
        <v>2.6745823762161145E-2</v>
      </c>
      <c r="R241">
        <f t="shared" si="69"/>
        <v>2.6070789898759796E-2</v>
      </c>
      <c r="S241">
        <f t="shared" si="69"/>
        <v>2.5579943129019449E-2</v>
      </c>
      <c r="T241">
        <f t="shared" si="69"/>
        <v>2.5154288637931271E-2</v>
      </c>
      <c r="U241">
        <f t="shared" si="69"/>
        <v>2.4907057012640704E-2</v>
      </c>
      <c r="V241">
        <f t="shared" si="69"/>
        <v>2.4564928745948667E-2</v>
      </c>
      <c r="W241">
        <f t="shared" si="69"/>
        <v>2.4346712923263809E-2</v>
      </c>
      <c r="X241">
        <f t="shared" si="69"/>
        <v>2.4141248050557604E-2</v>
      </c>
      <c r="Y241">
        <f t="shared" si="69"/>
        <v>2.3917781686898763E-2</v>
      </c>
      <c r="Z241">
        <f t="shared" si="69"/>
        <v>2.3656545552271091E-2</v>
      </c>
      <c r="AA241">
        <f t="shared" si="69"/>
        <v>2.339633391298793E-2</v>
      </c>
      <c r="AB241">
        <f t="shared" si="69"/>
        <v>2.3235217293124357E-2</v>
      </c>
      <c r="AC241">
        <f t="shared" si="69"/>
        <v>2.2976854194317282E-2</v>
      </c>
      <c r="AD241">
        <f t="shared" si="69"/>
        <v>2.2758634233331465E-2</v>
      </c>
      <c r="AE241">
        <f t="shared" si="69"/>
        <v>2.2439711114304168E-2</v>
      </c>
      <c r="AF241">
        <f t="shared" si="69"/>
        <v>2.2214922107463821E-2</v>
      </c>
      <c r="AG241">
        <f t="shared" si="69"/>
        <v>1.2197802197802198E-5</v>
      </c>
    </row>
    <row r="242" spans="1:33" x14ac:dyDescent="0.25">
      <c r="A242" s="21" t="str">
        <f t="shared" si="64"/>
        <v>Small Pickup</v>
      </c>
      <c r="B242">
        <f t="shared" si="70"/>
        <v>3.503327725720322E-3</v>
      </c>
      <c r="C242">
        <f t="shared" si="69"/>
        <v>3.8316260475203317E-3</v>
      </c>
      <c r="D242">
        <f t="shared" si="69"/>
        <v>4.9543896306784799E-3</v>
      </c>
      <c r="E242">
        <f t="shared" si="69"/>
        <v>5.861710995656807E-3</v>
      </c>
      <c r="F242">
        <f t="shared" si="69"/>
        <v>6.3791405412480552E-3</v>
      </c>
      <c r="G242">
        <f t="shared" si="69"/>
        <v>7.3896931906310944E-3</v>
      </c>
      <c r="H242">
        <f t="shared" si="69"/>
        <v>1.0193228773237197E-2</v>
      </c>
      <c r="I242">
        <f t="shared" ref="C242:AG249" si="71">IF(I149=0,"",I56)</f>
        <v>1.2426522884634124E-2</v>
      </c>
      <c r="J242">
        <f t="shared" si="71"/>
        <v>1.4122348859227031E-2</v>
      </c>
      <c r="K242">
        <f t="shared" si="71"/>
        <v>1.5321094383852062E-2</v>
      </c>
      <c r="L242">
        <f t="shared" si="71"/>
        <v>1.6036168346634617E-2</v>
      </c>
      <c r="M242">
        <f t="shared" si="71"/>
        <v>1.7210021898445553E-2</v>
      </c>
      <c r="N242">
        <f t="shared" si="71"/>
        <v>1.7735115057931582E-2</v>
      </c>
      <c r="O242">
        <f t="shared" si="71"/>
        <v>1.8351805078872876E-2</v>
      </c>
      <c r="P242">
        <f t="shared" si="71"/>
        <v>1.8751677196874601E-2</v>
      </c>
      <c r="Q242">
        <f t="shared" si="71"/>
        <v>1.9465354736885418E-2</v>
      </c>
      <c r="R242">
        <f t="shared" si="71"/>
        <v>1.9690308045926971E-2</v>
      </c>
      <c r="S242">
        <f t="shared" si="71"/>
        <v>1.9918953597365695E-2</v>
      </c>
      <c r="T242">
        <f t="shared" si="71"/>
        <v>2.0153303514902229E-2</v>
      </c>
      <c r="U242">
        <f t="shared" si="71"/>
        <v>2.0451964377038633E-2</v>
      </c>
      <c r="V242">
        <f t="shared" si="71"/>
        <v>2.0548396155087235E-2</v>
      </c>
      <c r="W242">
        <f t="shared" si="71"/>
        <v>2.0712559107784974E-2</v>
      </c>
      <c r="X242">
        <f t="shared" si="71"/>
        <v>2.0897336668079268E-2</v>
      </c>
      <c r="Y242">
        <f t="shared" si="71"/>
        <v>2.0996338321496919E-2</v>
      </c>
      <c r="Z242">
        <f t="shared" si="71"/>
        <v>2.1111280568503275E-2</v>
      </c>
      <c r="AA242">
        <f t="shared" si="71"/>
        <v>2.1203203894621041E-2</v>
      </c>
      <c r="AB242">
        <f t="shared" si="71"/>
        <v>2.1439672390519179E-2</v>
      </c>
      <c r="AC242">
        <f t="shared" si="71"/>
        <v>2.1552308514046228E-2</v>
      </c>
      <c r="AD242">
        <f t="shared" si="71"/>
        <v>2.1735810956694985E-2</v>
      </c>
      <c r="AE242">
        <f t="shared" si="71"/>
        <v>2.1788656057582036E-2</v>
      </c>
      <c r="AF242">
        <f t="shared" si="71"/>
        <v>2.1960415014140752E-2</v>
      </c>
      <c r="AG242">
        <f t="shared" si="71"/>
        <v>-6.3736263736263732E-5</v>
      </c>
    </row>
    <row r="243" spans="1:33" x14ac:dyDescent="0.25">
      <c r="A243" s="21" t="str">
        <f t="shared" si="64"/>
        <v>Large Pickup</v>
      </c>
      <c r="B243" t="str">
        <f t="shared" si="70"/>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c r="AG243">
        <f t="shared" si="71"/>
        <v>3.1868131868131866E-5</v>
      </c>
    </row>
    <row r="244" spans="1:33" x14ac:dyDescent="0.25">
      <c r="A244" s="21" t="str">
        <f t="shared" si="64"/>
        <v>Small Van</v>
      </c>
      <c r="B244" t="str">
        <f t="shared" si="70"/>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c r="AG244">
        <f t="shared" si="71"/>
        <v>7.1703296703296698E-5</v>
      </c>
    </row>
    <row r="245" spans="1:33" x14ac:dyDescent="0.25">
      <c r="A245" s="21" t="str">
        <f t="shared" si="64"/>
        <v>Large Van</v>
      </c>
      <c r="B245">
        <f t="shared" si="70"/>
        <v>3.4338549428734747E-3</v>
      </c>
      <c r="C245">
        <f t="shared" si="71"/>
        <v>4.858600311139917E-3</v>
      </c>
      <c r="D245">
        <f t="shared" si="71"/>
        <v>5.9427904999804181E-3</v>
      </c>
      <c r="E245">
        <f t="shared" si="71"/>
        <v>6.7606117887654745E-3</v>
      </c>
      <c r="F245">
        <f t="shared" si="71"/>
        <v>7.3576362370557143E-3</v>
      </c>
      <c r="G245">
        <f t="shared" si="71"/>
        <v>8.4547555246986001E-3</v>
      </c>
      <c r="H245">
        <f t="shared" si="71"/>
        <v>1.1820637953809655E-2</v>
      </c>
      <c r="I245">
        <f t="shared" si="71"/>
        <v>1.4551511364586951E-2</v>
      </c>
      <c r="J245">
        <f t="shared" si="71"/>
        <v>1.6480790345937385E-2</v>
      </c>
      <c r="K245">
        <f t="shared" si="71"/>
        <v>1.7925319604190724E-2</v>
      </c>
      <c r="L245">
        <f t="shared" si="71"/>
        <v>1.9045312374236428E-2</v>
      </c>
      <c r="M245">
        <f t="shared" si="71"/>
        <v>1.9970310106200727E-2</v>
      </c>
      <c r="N245">
        <f t="shared" si="71"/>
        <v>2.0759686614319029E-2</v>
      </c>
      <c r="O245">
        <f t="shared" si="71"/>
        <v>2.1434766367568383E-2</v>
      </c>
      <c r="P245">
        <f t="shared" si="71"/>
        <v>2.2053533283342804E-2</v>
      </c>
      <c r="Q245">
        <f t="shared" si="71"/>
        <v>2.2564600178344732E-2</v>
      </c>
      <c r="R245">
        <f t="shared" si="71"/>
        <v>2.2990052464936919E-2</v>
      </c>
      <c r="S245">
        <f t="shared" si="71"/>
        <v>2.3337768184371364E-2</v>
      </c>
      <c r="T245">
        <f t="shared" si="71"/>
        <v>2.3636931404466259E-2</v>
      </c>
      <c r="U245">
        <f t="shared" si="71"/>
        <v>2.3886786390695629E-2</v>
      </c>
      <c r="V245">
        <f t="shared" si="71"/>
        <v>2.410141132805808E-2</v>
      </c>
      <c r="W245">
        <f t="shared" si="71"/>
        <v>2.4288700258209284E-2</v>
      </c>
      <c r="X245">
        <f t="shared" si="71"/>
        <v>2.4459995482388287E-2</v>
      </c>
      <c r="Y245">
        <f t="shared" si="71"/>
        <v>2.4627642178873071E-2</v>
      </c>
      <c r="Z245">
        <f t="shared" si="71"/>
        <v>2.4794803169532444E-2</v>
      </c>
      <c r="AA245">
        <f t="shared" si="71"/>
        <v>2.4959817763954961E-2</v>
      </c>
      <c r="AB245">
        <f t="shared" si="71"/>
        <v>2.5129077847293985E-2</v>
      </c>
      <c r="AC245">
        <f t="shared" si="71"/>
        <v>2.529951735917315E-2</v>
      </c>
      <c r="AD245">
        <f t="shared" si="71"/>
        <v>2.5470663109776488E-2</v>
      </c>
      <c r="AE245">
        <f t="shared" si="71"/>
        <v>2.5646998416879629E-2</v>
      </c>
      <c r="AF245">
        <f t="shared" si="71"/>
        <v>2.5829450332558446E-2</v>
      </c>
      <c r="AG245" t="str">
        <f t="shared" si="71"/>
        <v/>
      </c>
    </row>
    <row r="246" spans="1:33" x14ac:dyDescent="0.25">
      <c r="A246" s="21" t="str">
        <f t="shared" si="64"/>
        <v>Small Utility</v>
      </c>
      <c r="B246">
        <f t="shared" si="70"/>
        <v>4.1490435971621243E-3</v>
      </c>
      <c r="C246">
        <f t="shared" si="71"/>
        <v>5.1626815231112016E-3</v>
      </c>
      <c r="D246">
        <f t="shared" si="71"/>
        <v>6.4137029496314016E-3</v>
      </c>
      <c r="E246">
        <f t="shared" si="71"/>
        <v>7.3096433087168067E-3</v>
      </c>
      <c r="F246">
        <f t="shared" si="71"/>
        <v>7.8815110168902833E-3</v>
      </c>
      <c r="G246">
        <f t="shared" si="71"/>
        <v>9.1307457046462849E-3</v>
      </c>
      <c r="H246">
        <f t="shared" si="71"/>
        <v>1.2482235174093463E-2</v>
      </c>
      <c r="I246">
        <f t="shared" si="71"/>
        <v>1.5255445501023162E-2</v>
      </c>
      <c r="J246">
        <f t="shared" si="71"/>
        <v>1.7224651510324096E-2</v>
      </c>
      <c r="K246">
        <f t="shared" si="71"/>
        <v>1.8652181746336125E-2</v>
      </c>
      <c r="L246">
        <f t="shared" si="71"/>
        <v>1.9680106224519229E-2</v>
      </c>
      <c r="M246">
        <f t="shared" si="71"/>
        <v>2.0685119373258991E-2</v>
      </c>
      <c r="N246">
        <f t="shared" si="71"/>
        <v>2.1390775788144651E-2</v>
      </c>
      <c r="O246">
        <f t="shared" si="71"/>
        <v>2.2035694418783329E-2</v>
      </c>
      <c r="P246">
        <f t="shared" si="71"/>
        <v>2.2516030468589653E-2</v>
      </c>
      <c r="Q246">
        <f t="shared" si="71"/>
        <v>2.3065484233054073E-2</v>
      </c>
      <c r="R246">
        <f t="shared" si="71"/>
        <v>2.3398755234473573E-2</v>
      </c>
      <c r="S246">
        <f t="shared" si="71"/>
        <v>2.3678873633142909E-2</v>
      </c>
      <c r="T246">
        <f t="shared" si="71"/>
        <v>2.3919884927654442E-2</v>
      </c>
      <c r="U246">
        <f t="shared" si="71"/>
        <v>2.4151974810897533E-2</v>
      </c>
      <c r="V246">
        <f t="shared" si="71"/>
        <v>2.4294469490861864E-2</v>
      </c>
      <c r="W246">
        <f t="shared" si="71"/>
        <v>2.4435812776860483E-2</v>
      </c>
      <c r="X246">
        <f t="shared" si="71"/>
        <v>2.4579501694095864E-2</v>
      </c>
      <c r="Y246">
        <f t="shared" si="71"/>
        <v>2.4686430495734126E-2</v>
      </c>
      <c r="Z246">
        <f t="shared" si="71"/>
        <v>2.4802574050262559E-2</v>
      </c>
      <c r="AA246">
        <f t="shared" si="71"/>
        <v>2.4916876567731058E-2</v>
      </c>
      <c r="AB246">
        <f t="shared" si="71"/>
        <v>2.507374108564878E-2</v>
      </c>
      <c r="AC246">
        <f t="shared" si="71"/>
        <v>2.5192223052579458E-2</v>
      </c>
      <c r="AD246">
        <f t="shared" si="71"/>
        <v>2.5345510448940376E-2</v>
      </c>
      <c r="AE246">
        <f t="shared" si="71"/>
        <v>2.5452299369336753E-2</v>
      </c>
      <c r="AF246">
        <f t="shared" si="71"/>
        <v>2.5595647062445485E-2</v>
      </c>
      <c r="AG246">
        <f t="shared" si="71"/>
        <v>-6.3736263736263732E-5</v>
      </c>
    </row>
    <row r="247" spans="1:33" x14ac:dyDescent="0.25">
      <c r="A247" s="21" t="str">
        <f t="shared" si="64"/>
        <v>Large Utility</v>
      </c>
      <c r="B247" t="str">
        <f t="shared" si="70"/>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c r="AG247">
        <f t="shared" si="71"/>
        <v>-3.1868131868131866E-5</v>
      </c>
    </row>
    <row r="248" spans="1:33" x14ac:dyDescent="0.25">
      <c r="A248" s="21" t="str">
        <f t="shared" ref="A248:A249" si="72">A155</f>
        <v>Small Crossover Trucks</v>
      </c>
      <c r="B248" t="str">
        <f t="shared" si="70"/>
        <v/>
      </c>
      <c r="C248" t="str">
        <f t="shared" si="71"/>
        <v/>
      </c>
      <c r="D248" t="str">
        <f t="shared" si="71"/>
        <v/>
      </c>
      <c r="E248" t="str">
        <f t="shared" si="71"/>
        <v/>
      </c>
      <c r="F248" t="str">
        <f t="shared" si="71"/>
        <v/>
      </c>
      <c r="G248">
        <f t="shared" si="71"/>
        <v>4.714458031672053E-2</v>
      </c>
      <c r="H248">
        <f t="shared" si="71"/>
        <v>6.5514117483355339E-2</v>
      </c>
      <c r="I248">
        <f t="shared" si="71"/>
        <v>8.0861459355488871E-2</v>
      </c>
      <c r="J248">
        <f t="shared" si="71"/>
        <v>9.1946511801332773E-2</v>
      </c>
      <c r="K248">
        <f t="shared" si="71"/>
        <v>0.10025841906907035</v>
      </c>
      <c r="L248">
        <f t="shared" si="71"/>
        <v>0.10652716167282239</v>
      </c>
      <c r="M248">
        <f t="shared" si="71"/>
        <v>0.11234466774790541</v>
      </c>
      <c r="N248">
        <f t="shared" si="71"/>
        <v>0.11687535471827107</v>
      </c>
      <c r="O248">
        <f t="shared" si="71"/>
        <v>0.1209566979934807</v>
      </c>
      <c r="P248">
        <f t="shared" si="71"/>
        <v>0.12427985137185467</v>
      </c>
      <c r="Q248">
        <f t="shared" si="71"/>
        <v>0.12764473834308471</v>
      </c>
      <c r="R248">
        <f t="shared" si="71"/>
        <v>0.13012593301218259</v>
      </c>
      <c r="S248">
        <f t="shared" si="71"/>
        <v>0.13222576929471203</v>
      </c>
      <c r="T248">
        <f t="shared" si="71"/>
        <v>0.1341070952711389</v>
      </c>
      <c r="U248">
        <f t="shared" si="71"/>
        <v>0.13582108093459938</v>
      </c>
      <c r="V248">
        <f t="shared" si="71"/>
        <v>0.13714050580641729</v>
      </c>
      <c r="W248">
        <f t="shared" si="71"/>
        <v>0.13837906853141152</v>
      </c>
      <c r="X248">
        <f t="shared" si="71"/>
        <v>0.13958673573886254</v>
      </c>
      <c r="Y248">
        <f t="shared" si="71"/>
        <v>0.14064263246397221</v>
      </c>
      <c r="Z248">
        <f t="shared" si="71"/>
        <v>0.14172804444108902</v>
      </c>
      <c r="AA248">
        <f t="shared" si="71"/>
        <v>0.14279549133942371</v>
      </c>
      <c r="AB248">
        <f t="shared" si="71"/>
        <v>0.14400715597599506</v>
      </c>
      <c r="AC248">
        <f t="shared" si="71"/>
        <v>0.14508381590438188</v>
      </c>
      <c r="AD248">
        <f t="shared" si="71"/>
        <v>0.14627953958615986</v>
      </c>
      <c r="AE248">
        <f t="shared" si="71"/>
        <v>0.14732075156774851</v>
      </c>
      <c r="AF248">
        <f t="shared" si="71"/>
        <v>0.14848257507963269</v>
      </c>
      <c r="AG248">
        <f t="shared" si="71"/>
        <v>-7.9670329670329665E-6</v>
      </c>
    </row>
    <row r="249" spans="1:33" x14ac:dyDescent="0.25">
      <c r="A249" s="21" t="str">
        <f t="shared" si="72"/>
        <v>Large Crossover Trucks</v>
      </c>
      <c r="B249" t="str">
        <f t="shared" si="70"/>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si="71"/>
        <v/>
      </c>
      <c r="AG249">
        <f t="shared" ref="AG249" si="73">IF(AG156=0,"",AG63)</f>
        <v>0</v>
      </c>
    </row>
    <row r="251" spans="1:33" s="2" customFormat="1" x14ac:dyDescent="0.25">
      <c r="A251" s="2" t="s">
        <v>206</v>
      </c>
    </row>
    <row r="252" spans="1:33" x14ac:dyDescent="0.25">
      <c r="B252">
        <v>2019</v>
      </c>
      <c r="C252">
        <v>2020</v>
      </c>
      <c r="D252">
        <v>2021</v>
      </c>
      <c r="E252">
        <v>2022</v>
      </c>
      <c r="F252">
        <v>2023</v>
      </c>
      <c r="G252">
        <v>2024</v>
      </c>
      <c r="H252">
        <v>2025</v>
      </c>
      <c r="I252">
        <v>2026</v>
      </c>
      <c r="J252">
        <v>2027</v>
      </c>
      <c r="K252">
        <v>2028</v>
      </c>
      <c r="L252">
        <v>2029</v>
      </c>
      <c r="M252">
        <v>2030</v>
      </c>
      <c r="N252">
        <v>2031</v>
      </c>
      <c r="O252">
        <v>2032</v>
      </c>
      <c r="P252">
        <v>2033</v>
      </c>
      <c r="Q252">
        <v>2034</v>
      </c>
      <c r="R252">
        <v>2035</v>
      </c>
      <c r="S252">
        <v>2036</v>
      </c>
      <c r="T252">
        <v>2037</v>
      </c>
      <c r="U252">
        <v>2038</v>
      </c>
      <c r="V252">
        <v>2039</v>
      </c>
      <c r="W252">
        <v>2040</v>
      </c>
      <c r="X252">
        <v>2041</v>
      </c>
      <c r="Y252">
        <v>2042</v>
      </c>
      <c r="Z252">
        <v>2043</v>
      </c>
      <c r="AA252">
        <v>2044</v>
      </c>
      <c r="AB252">
        <v>2045</v>
      </c>
      <c r="AC252">
        <v>2046</v>
      </c>
      <c r="AD252">
        <v>2047</v>
      </c>
      <c r="AE252">
        <v>2048</v>
      </c>
      <c r="AF252">
        <v>2049</v>
      </c>
      <c r="AG252">
        <v>2050</v>
      </c>
    </row>
    <row r="253" spans="1:33" x14ac:dyDescent="0.25">
      <c r="A253" t="s">
        <v>238</v>
      </c>
      <c r="B253">
        <f t="shared" ref="B253:AG253" si="74">(SUM(SUMPRODUCT(B162:B177,B69:B84)/SUM(B162:B177)*B19,SUMPRODUCT(B87:B102,B180:B195)/SUM(B180:B195)*B20,SUMPRODUCT(B105:B120,B198:B213)/SUM(B198:B213)*B21)*10^3)*cpi_2018to2012</f>
        <v>49124.682152805071</v>
      </c>
      <c r="C253">
        <f t="shared" si="74"/>
        <v>48652.215731746117</v>
      </c>
      <c r="D253">
        <f t="shared" si="74"/>
        <v>48755.757592164409</v>
      </c>
      <c r="E253">
        <f t="shared" si="74"/>
        <v>48633.999885128556</v>
      </c>
      <c r="F253">
        <f t="shared" si="74"/>
        <v>48476.983422507074</v>
      </c>
      <c r="G253">
        <f t="shared" si="74"/>
        <v>48353.282220093024</v>
      </c>
      <c r="H253">
        <f t="shared" si="74"/>
        <v>48175.349841843112</v>
      </c>
      <c r="I253">
        <f t="shared" si="74"/>
        <v>47970.650418475598</v>
      </c>
      <c r="J253">
        <f t="shared" si="74"/>
        <v>47798.459496744188</v>
      </c>
      <c r="K253">
        <f t="shared" si="74"/>
        <v>47658.864631163815</v>
      </c>
      <c r="L253">
        <f t="shared" si="74"/>
        <v>47555.618128941707</v>
      </c>
      <c r="M253">
        <f t="shared" si="74"/>
        <v>47487.440920366222</v>
      </c>
      <c r="N253">
        <f t="shared" si="74"/>
        <v>47412.384726388496</v>
      </c>
      <c r="O253">
        <f t="shared" si="74"/>
        <v>47354.949351942276</v>
      </c>
      <c r="P253">
        <f t="shared" si="74"/>
        <v>47271.312170626414</v>
      </c>
      <c r="Q253">
        <f t="shared" si="74"/>
        <v>47200.91458903411</v>
      </c>
      <c r="R253">
        <f t="shared" si="74"/>
        <v>47126.735151507681</v>
      </c>
      <c r="S253">
        <f t="shared" si="74"/>
        <v>47062.622697175735</v>
      </c>
      <c r="T253">
        <f t="shared" si="74"/>
        <v>47008.62476944465</v>
      </c>
      <c r="U253">
        <f t="shared" si="74"/>
        <v>46968.269050885261</v>
      </c>
      <c r="V253">
        <f t="shared" si="74"/>
        <v>46934.121678853619</v>
      </c>
      <c r="W253">
        <f t="shared" si="74"/>
        <v>46977.595958566788</v>
      </c>
      <c r="X253">
        <f t="shared" si="74"/>
        <v>47015.889843343633</v>
      </c>
      <c r="Y253">
        <f t="shared" si="74"/>
        <v>47048.971242410036</v>
      </c>
      <c r="Z253">
        <f t="shared" si="74"/>
        <v>47078.824590800628</v>
      </c>
      <c r="AA253">
        <f t="shared" si="74"/>
        <v>47107.121297878439</v>
      </c>
      <c r="AB253">
        <f t="shared" si="74"/>
        <v>47137.743314294377</v>
      </c>
      <c r="AC253">
        <f t="shared" si="74"/>
        <v>47165.367469982135</v>
      </c>
      <c r="AD253">
        <f t="shared" si="74"/>
        <v>47195.776764730763</v>
      </c>
      <c r="AE253">
        <f t="shared" si="74"/>
        <v>47223.416149755743</v>
      </c>
      <c r="AF253">
        <f t="shared" si="74"/>
        <v>47241.100403735873</v>
      </c>
      <c r="AG253">
        <f t="shared" si="74"/>
        <v>-9.8584003419401096</v>
      </c>
    </row>
    <row r="254" spans="1:33" x14ac:dyDescent="0.25">
      <c r="A254" t="s">
        <v>214</v>
      </c>
      <c r="B254">
        <f t="shared" ref="B254:AG254" si="75">(SUM(SUMPRODUCT(B216:B231,B123:B138)/SUM(B216:B231)*B24,SUMPRODUCT(B234:B249,B141:B156)/SUM(B234:B249)*B25)*10^3)*cpi_2018to2012</f>
        <v>38003.863193278979</v>
      </c>
      <c r="C254">
        <f t="shared" si="75"/>
        <v>37146.732888485421</v>
      </c>
      <c r="D254">
        <f t="shared" si="75"/>
        <v>37123.360778807357</v>
      </c>
      <c r="E254">
        <f t="shared" si="75"/>
        <v>37077.040570773206</v>
      </c>
      <c r="F254">
        <f t="shared" si="75"/>
        <v>36961.643293854526</v>
      </c>
      <c r="G254">
        <f t="shared" si="75"/>
        <v>37226.649679227434</v>
      </c>
      <c r="H254">
        <f t="shared" si="75"/>
        <v>37412.546244698118</v>
      </c>
      <c r="I254">
        <f t="shared" si="75"/>
        <v>37510.244757077948</v>
      </c>
      <c r="J254">
        <f t="shared" si="75"/>
        <v>37608.330409891299</v>
      </c>
      <c r="K254">
        <f t="shared" si="75"/>
        <v>37693.62884514188</v>
      </c>
      <c r="L254">
        <f t="shared" si="75"/>
        <v>37757.364879252229</v>
      </c>
      <c r="M254">
        <f t="shared" si="75"/>
        <v>37885.697683326733</v>
      </c>
      <c r="N254">
        <f t="shared" si="75"/>
        <v>37981.202538673693</v>
      </c>
      <c r="O254">
        <f t="shared" si="75"/>
        <v>38093.564487502874</v>
      </c>
      <c r="P254">
        <f t="shared" si="75"/>
        <v>38159.814962839017</v>
      </c>
      <c r="Q254">
        <f t="shared" si="75"/>
        <v>38241.649595377494</v>
      </c>
      <c r="R254">
        <f t="shared" si="75"/>
        <v>38297.187454814179</v>
      </c>
      <c r="S254">
        <f t="shared" si="75"/>
        <v>38346.398665365181</v>
      </c>
      <c r="T254">
        <f t="shared" si="75"/>
        <v>38390.976725823602</v>
      </c>
      <c r="U254">
        <f t="shared" si="75"/>
        <v>38438.503647706122</v>
      </c>
      <c r="V254">
        <f t="shared" si="75"/>
        <v>38473.548088123898</v>
      </c>
      <c r="W254">
        <f t="shared" si="75"/>
        <v>38529.235173811379</v>
      </c>
      <c r="X254">
        <f t="shared" si="75"/>
        <v>38583.538734896531</v>
      </c>
      <c r="Y254">
        <f t="shared" si="75"/>
        <v>38633.500839499771</v>
      </c>
      <c r="Z254">
        <f t="shared" si="75"/>
        <v>38682.497579812916</v>
      </c>
      <c r="AA254">
        <f t="shared" si="75"/>
        <v>38730.216727206025</v>
      </c>
      <c r="AB254">
        <f t="shared" si="75"/>
        <v>38783.486932980129</v>
      </c>
      <c r="AC254">
        <f t="shared" si="75"/>
        <v>38831.730304717945</v>
      </c>
      <c r="AD254">
        <f t="shared" si="75"/>
        <v>38884.280847210423</v>
      </c>
      <c r="AE254">
        <f t="shared" si="75"/>
        <v>38931.45869344243</v>
      </c>
      <c r="AF254">
        <f t="shared" si="75"/>
        <v>38970.984598722127</v>
      </c>
      <c r="AG254">
        <f t="shared" si="75"/>
        <v>-0.27635129633123751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heetViews>
  <sheetFormatPr defaultColWidth="8.85546875" defaultRowHeight="15" x14ac:dyDescent="0.25"/>
  <cols>
    <col min="1" max="1" width="43.42578125" customWidth="1"/>
  </cols>
  <sheetData>
    <row r="1" spans="1:4" x14ac:dyDescent="0.25">
      <c r="A1" t="s">
        <v>239</v>
      </c>
      <c r="B1">
        <v>43060</v>
      </c>
      <c r="D1" t="s">
        <v>243</v>
      </c>
    </row>
    <row r="2" spans="1:4" x14ac:dyDescent="0.25">
      <c r="D2" t="s">
        <v>242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37" workbookViewId="0">
      <selection activeCell="I34" sqref="I34"/>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1167</v>
      </c>
    </row>
    <row r="2" spans="1:4" x14ac:dyDescent="0.25">
      <c r="A2" s="32" t="s">
        <v>1168</v>
      </c>
    </row>
    <row r="3" spans="1:4" x14ac:dyDescent="0.25">
      <c r="A3" s="12" t="s">
        <v>1169</v>
      </c>
    </row>
    <row r="5" spans="1:4" x14ac:dyDescent="0.25">
      <c r="A5" s="81" t="s">
        <v>1509</v>
      </c>
      <c r="B5" s="81"/>
      <c r="C5" s="81"/>
      <c r="D5" s="81"/>
    </row>
    <row r="7" spans="1:4" x14ac:dyDescent="0.25">
      <c r="B7" t="s">
        <v>1170</v>
      </c>
      <c r="C7" t="s">
        <v>1171</v>
      </c>
      <c r="D7" t="s">
        <v>1172</v>
      </c>
    </row>
    <row r="8" spans="1:4" x14ac:dyDescent="0.25">
      <c r="A8" t="s">
        <v>1508</v>
      </c>
      <c r="B8">
        <f>'Table 44'!K36/SUM('Table 44'!K36,'Table 49'!K36,'Table 49'!U36)</f>
        <v>0.67491530146662049</v>
      </c>
      <c r="C8">
        <f>'Table 49'!K36/SUM('Table 44'!K36,'Table 49'!K36,'Table 49'!U36)</f>
        <v>0.19259262430771532</v>
      </c>
      <c r="D8">
        <f>'Table 49'!U36/SUM('Table 44'!K36,'Table 49'!K36,'Table 49'!U36)</f>
        <v>0.13249207422566411</v>
      </c>
    </row>
    <row r="10" spans="1:4" x14ac:dyDescent="0.25">
      <c r="A10" s="81" t="s">
        <v>1510</v>
      </c>
      <c r="B10" s="81"/>
      <c r="C10" s="81"/>
      <c r="D10" s="81"/>
    </row>
    <row r="17" spans="1:7" ht="15.75" x14ac:dyDescent="0.25">
      <c r="F17" s="33"/>
      <c r="G17" s="33"/>
    </row>
    <row r="18" spans="1:7" x14ac:dyDescent="0.25">
      <c r="A18" s="1" t="s">
        <v>1174</v>
      </c>
    </row>
    <row r="21" spans="1:7" x14ac:dyDescent="0.25">
      <c r="C21" t="s">
        <v>1175</v>
      </c>
      <c r="D21" t="s">
        <v>1176</v>
      </c>
    </row>
    <row r="22" spans="1:7" x14ac:dyDescent="0.25">
      <c r="C22" t="s">
        <v>1177</v>
      </c>
      <c r="D22">
        <v>45000</v>
      </c>
    </row>
    <row r="23" spans="1:7" x14ac:dyDescent="0.25">
      <c r="C23" t="s">
        <v>1178</v>
      </c>
      <c r="D23">
        <v>50000</v>
      </c>
    </row>
    <row r="24" spans="1:7" x14ac:dyDescent="0.25">
      <c r="C24" t="s">
        <v>1171</v>
      </c>
      <c r="D24">
        <v>55000</v>
      </c>
    </row>
    <row r="25" spans="1:7" x14ac:dyDescent="0.25">
      <c r="C25" t="s">
        <v>1172</v>
      </c>
      <c r="D25">
        <v>85000</v>
      </c>
    </row>
    <row r="26" spans="1:7" x14ac:dyDescent="0.25">
      <c r="C26" t="s">
        <v>1173</v>
      </c>
      <c r="D26">
        <v>120000</v>
      </c>
    </row>
    <row r="27" spans="1:7" x14ac:dyDescent="0.25">
      <c r="C27" t="s">
        <v>1179</v>
      </c>
      <c r="D27">
        <v>130000</v>
      </c>
      <c r="E27">
        <f>D27*cpi_2018to2012</f>
        <v>118820</v>
      </c>
    </row>
    <row r="29" spans="1:7" x14ac:dyDescent="0.25">
      <c r="D29" t="s">
        <v>1180</v>
      </c>
      <c r="E29" t="s">
        <v>1181</v>
      </c>
    </row>
    <row r="30" spans="1:7" x14ac:dyDescent="0.25">
      <c r="A30" s="1"/>
      <c r="C30" t="s">
        <v>1182</v>
      </c>
      <c r="D30">
        <f>D23*B8+D24*C8+D25*D8</f>
        <v>55600.185719436813</v>
      </c>
      <c r="E30">
        <f>D30*cpi_2018to2012</f>
        <v>50818.569747565249</v>
      </c>
    </row>
    <row r="31" spans="1:7" x14ac:dyDescent="0.25">
      <c r="A31" s="1" t="s">
        <v>1183</v>
      </c>
      <c r="C31" t="s">
        <v>1184</v>
      </c>
      <c r="D31">
        <f>(D22/D23)*D30</f>
        <v>50040.167147493135</v>
      </c>
      <c r="E31">
        <f>D31*cpi_2018to2012</f>
        <v>45736.712772808729</v>
      </c>
    </row>
    <row r="34" spans="1:5" x14ac:dyDescent="0.25">
      <c r="A34" s="81" t="s">
        <v>1185</v>
      </c>
      <c r="B34" s="80"/>
      <c r="C34" s="80"/>
      <c r="D34" s="80"/>
      <c r="E34" s="80"/>
    </row>
    <row r="56" spans="1:2" x14ac:dyDescent="0.25">
      <c r="A56" t="s">
        <v>1511</v>
      </c>
    </row>
    <row r="58" spans="1:2" x14ac:dyDescent="0.25">
      <c r="A58" t="s">
        <v>1507</v>
      </c>
      <c r="B58">
        <f>43.631*2020^2-177806*2020+1.81207*10^8</f>
        <v>70812.40000000596</v>
      </c>
    </row>
    <row r="65" spans="1:2" x14ac:dyDescent="0.25">
      <c r="A65" t="s">
        <v>1506</v>
      </c>
      <c r="B65">
        <f>102.869*2020^2-418784*2020+4.26289*10^8</f>
        <v>91987.599999964237</v>
      </c>
    </row>
    <row r="72" spans="1:2" x14ac:dyDescent="0.25">
      <c r="A72" t="s">
        <v>1172</v>
      </c>
      <c r="B72">
        <f>151.393*2020^2-616223*2020+6.27158*10^8</f>
        <v>131537.20000004768</v>
      </c>
    </row>
    <row r="80" spans="1:2" x14ac:dyDescent="0.25">
      <c r="A80" t="s">
        <v>1512</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J119"/>
  <sheetViews>
    <sheetView topLeftCell="A10" workbookViewId="0"/>
  </sheetViews>
  <sheetFormatPr defaultColWidth="8.85546875" defaultRowHeight="15" x14ac:dyDescent="0.25"/>
  <cols>
    <col min="1" max="1" width="3.42578125" customWidth="1"/>
    <col min="2" max="2" width="41.42578125" customWidth="1"/>
  </cols>
  <sheetData>
    <row r="1" spans="2:36" x14ac:dyDescent="0.25">
      <c r="B1" s="1" t="s">
        <v>199</v>
      </c>
    </row>
    <row r="3" spans="2:36" x14ac:dyDescent="0.25">
      <c r="B3" s="1" t="s">
        <v>33</v>
      </c>
      <c r="C3">
        <f>'AEO 39'!E1</f>
        <v>2020</v>
      </c>
      <c r="D3">
        <f>'AEO 39'!F1</f>
        <v>2021</v>
      </c>
      <c r="E3">
        <f>'AEO 39'!G1</f>
        <v>2022</v>
      </c>
      <c r="F3">
        <f>'AEO 39'!H1</f>
        <v>2023</v>
      </c>
      <c r="G3">
        <f>'AEO 39'!I1</f>
        <v>2024</v>
      </c>
      <c r="H3">
        <f>'AEO 39'!J1</f>
        <v>2025</v>
      </c>
      <c r="I3">
        <f>'AEO 39'!K1</f>
        <v>2026</v>
      </c>
      <c r="J3">
        <f>'AEO 39'!L1</f>
        <v>2027</v>
      </c>
      <c r="K3">
        <f>'AEO 39'!M1</f>
        <v>2028</v>
      </c>
      <c r="L3">
        <f>'AEO 39'!N1</f>
        <v>2029</v>
      </c>
      <c r="M3">
        <f>'AEO 39'!O1</f>
        <v>2030</v>
      </c>
      <c r="N3">
        <f>'AEO 39'!P1</f>
        <v>2031</v>
      </c>
      <c r="O3">
        <f>'AEO 39'!Q1</f>
        <v>2032</v>
      </c>
      <c r="P3">
        <f>'AEO 39'!R1</f>
        <v>2033</v>
      </c>
      <c r="Q3">
        <f>'AEO 39'!S1</f>
        <v>2034</v>
      </c>
      <c r="R3">
        <f>'AEO 39'!T1</f>
        <v>2035</v>
      </c>
      <c r="S3">
        <f>'AEO 39'!U1</f>
        <v>2036</v>
      </c>
      <c r="T3">
        <f>'AEO 39'!V1</f>
        <v>2037</v>
      </c>
      <c r="U3">
        <f>'AEO 39'!W1</f>
        <v>2038</v>
      </c>
      <c r="V3">
        <f>'AEO 39'!X1</f>
        <v>2039</v>
      </c>
      <c r="W3">
        <f>'AEO 39'!Y1</f>
        <v>2040</v>
      </c>
      <c r="X3">
        <f>'AEO 39'!Z1</f>
        <v>2041</v>
      </c>
      <c r="Y3">
        <f>'AEO 39'!AA1</f>
        <v>2042</v>
      </c>
      <c r="Z3">
        <f>'AEO 39'!AB1</f>
        <v>2043</v>
      </c>
      <c r="AA3">
        <f>'AEO 39'!AC1</f>
        <v>2044</v>
      </c>
      <c r="AB3">
        <f>'AEO 39'!AD1</f>
        <v>2045</v>
      </c>
      <c r="AC3">
        <f>'AEO 39'!AE1</f>
        <v>2046</v>
      </c>
      <c r="AD3">
        <f>'AEO 39'!AF1</f>
        <v>2047</v>
      </c>
      <c r="AE3">
        <f>'AEO 39'!AG1</f>
        <v>2048</v>
      </c>
      <c r="AF3">
        <f>'AEO 39'!AH1</f>
        <v>2049</v>
      </c>
      <c r="AG3">
        <f>'AEO 39'!AI1</f>
        <v>2050</v>
      </c>
      <c r="AH3" t="str">
        <f>'AEO 39'!AJ1</f>
        <v>Growth (2020-2050)</v>
      </c>
      <c r="AI3">
        <f>'AEO 39'!AK1</f>
        <v>0</v>
      </c>
      <c r="AJ3">
        <f>'AEO 39'!AL1</f>
        <v>0</v>
      </c>
    </row>
    <row r="4" spans="2:36" x14ac:dyDescent="0.25">
      <c r="B4" s="16" t="s">
        <v>162</v>
      </c>
      <c r="C4">
        <f>INDEX('AEO 39'!$17:$17,MATCH('LDV Shares'!C$3,'AEO 39'!$1:$1,0))/(INDEX('AEO 39'!$17:$17,MATCH('LDV Shares'!C$3,'AEO 39'!$1:$1,0))+INDEX('AEO 39'!$40:$40,MATCH('LDV Shares'!C$3,'AEO 39'!$1:$1,0)))</f>
        <v>0.99555589741116757</v>
      </c>
      <c r="D4">
        <f>INDEX('AEO 39'!$17:$17,MATCH('LDV Shares'!D$3,'AEO 39'!$1:$1,0))/(INDEX('AEO 39'!$17:$17,MATCH('LDV Shares'!D$3,'AEO 39'!$1:$1,0))+INDEX('AEO 39'!$40:$40,MATCH('LDV Shares'!D$3,'AEO 39'!$1:$1,0)))</f>
        <v>0.99487186232997527</v>
      </c>
      <c r="E4">
        <f>INDEX('AEO 39'!$17:$17,MATCH('LDV Shares'!E$3,'AEO 39'!$1:$1,0))/(INDEX('AEO 39'!$17:$17,MATCH('LDV Shares'!E$3,'AEO 39'!$1:$1,0))+INDEX('AEO 39'!$40:$40,MATCH('LDV Shares'!E$3,'AEO 39'!$1:$1,0)))</f>
        <v>0.99392927734212755</v>
      </c>
      <c r="F4">
        <f>INDEX('AEO 39'!$17:$17,MATCH('LDV Shares'!F$3,'AEO 39'!$1:$1,0))/(INDEX('AEO 39'!$17:$17,MATCH('LDV Shares'!F$3,'AEO 39'!$1:$1,0))+INDEX('AEO 39'!$40:$40,MATCH('LDV Shares'!F$3,'AEO 39'!$1:$1,0)))</f>
        <v>0.99304735772007735</v>
      </c>
      <c r="G4">
        <f>INDEX('AEO 39'!$17:$17,MATCH('LDV Shares'!G$3,'AEO 39'!$1:$1,0))/(INDEX('AEO 39'!$17:$17,MATCH('LDV Shares'!G$3,'AEO 39'!$1:$1,0))+INDEX('AEO 39'!$40:$40,MATCH('LDV Shares'!G$3,'AEO 39'!$1:$1,0)))</f>
        <v>0.99216897929389258</v>
      </c>
      <c r="H4">
        <f>INDEX('AEO 39'!$17:$17,MATCH('LDV Shares'!H$3,'AEO 39'!$1:$1,0))/(INDEX('AEO 39'!$17:$17,MATCH('LDV Shares'!H$3,'AEO 39'!$1:$1,0))+INDEX('AEO 39'!$40:$40,MATCH('LDV Shares'!H$3,'AEO 39'!$1:$1,0)))</f>
        <v>0.99125538552992698</v>
      </c>
      <c r="I4">
        <f>INDEX('AEO 39'!$17:$17,MATCH('LDV Shares'!I$3,'AEO 39'!$1:$1,0))/(INDEX('AEO 39'!$17:$17,MATCH('LDV Shares'!I$3,'AEO 39'!$1:$1,0))+INDEX('AEO 39'!$40:$40,MATCH('LDV Shares'!I$3,'AEO 39'!$1:$1,0)))</f>
        <v>0.99039369423590173</v>
      </c>
      <c r="J4">
        <f>INDEX('AEO 39'!$17:$17,MATCH('LDV Shares'!J$3,'AEO 39'!$1:$1,0))/(INDEX('AEO 39'!$17:$17,MATCH('LDV Shares'!J$3,'AEO 39'!$1:$1,0))+INDEX('AEO 39'!$40:$40,MATCH('LDV Shares'!J$3,'AEO 39'!$1:$1,0)))</f>
        <v>0.98956165576641608</v>
      </c>
      <c r="K4">
        <f>INDEX('AEO 39'!$17:$17,MATCH('LDV Shares'!K$3,'AEO 39'!$1:$1,0))/(INDEX('AEO 39'!$17:$17,MATCH('LDV Shares'!K$3,'AEO 39'!$1:$1,0))+INDEX('AEO 39'!$40:$40,MATCH('LDV Shares'!K$3,'AEO 39'!$1:$1,0)))</f>
        <v>0.98869552619775791</v>
      </c>
      <c r="L4">
        <f>INDEX('AEO 39'!$17:$17,MATCH('LDV Shares'!L$3,'AEO 39'!$1:$1,0))/(INDEX('AEO 39'!$17:$17,MATCH('LDV Shares'!L$3,'AEO 39'!$1:$1,0))+INDEX('AEO 39'!$40:$40,MATCH('LDV Shares'!L$3,'AEO 39'!$1:$1,0)))</f>
        <v>0.98782384577581661</v>
      </c>
      <c r="M4">
        <f>INDEX('AEO 39'!$17:$17,MATCH('LDV Shares'!M$3,'AEO 39'!$1:$1,0))/(INDEX('AEO 39'!$17:$17,MATCH('LDV Shares'!M$3,'AEO 39'!$1:$1,0))+INDEX('AEO 39'!$40:$40,MATCH('LDV Shares'!M$3,'AEO 39'!$1:$1,0)))</f>
        <v>0.98697030866066682</v>
      </c>
      <c r="N4">
        <f>INDEX('AEO 39'!$17:$17,MATCH('LDV Shares'!N$3,'AEO 39'!$1:$1,0))/(INDEX('AEO 39'!$17:$17,MATCH('LDV Shares'!N$3,'AEO 39'!$1:$1,0))+INDEX('AEO 39'!$40:$40,MATCH('LDV Shares'!N$3,'AEO 39'!$1:$1,0)))</f>
        <v>0.98611797985404637</v>
      </c>
      <c r="O4">
        <f>INDEX('AEO 39'!$17:$17,MATCH('LDV Shares'!O$3,'AEO 39'!$1:$1,0))/(INDEX('AEO 39'!$17:$17,MATCH('LDV Shares'!O$3,'AEO 39'!$1:$1,0))+INDEX('AEO 39'!$40:$40,MATCH('LDV Shares'!O$3,'AEO 39'!$1:$1,0)))</f>
        <v>0.98526805799468375</v>
      </c>
      <c r="P4">
        <f>INDEX('AEO 39'!$17:$17,MATCH('LDV Shares'!P$3,'AEO 39'!$1:$1,0))/(INDEX('AEO 39'!$17:$17,MATCH('LDV Shares'!P$3,'AEO 39'!$1:$1,0))+INDEX('AEO 39'!$40:$40,MATCH('LDV Shares'!P$3,'AEO 39'!$1:$1,0)))</f>
        <v>0.98445685550900552</v>
      </c>
      <c r="Q4">
        <f>INDEX('AEO 39'!$17:$17,MATCH('LDV Shares'!Q$3,'AEO 39'!$1:$1,0))/(INDEX('AEO 39'!$17:$17,MATCH('LDV Shares'!Q$3,'AEO 39'!$1:$1,0))+INDEX('AEO 39'!$40:$40,MATCH('LDV Shares'!Q$3,'AEO 39'!$1:$1,0)))</f>
        <v>0.98366231091623291</v>
      </c>
      <c r="R4">
        <f>INDEX('AEO 39'!$17:$17,MATCH('LDV Shares'!R$3,'AEO 39'!$1:$1,0))/(INDEX('AEO 39'!$17:$17,MATCH('LDV Shares'!R$3,'AEO 39'!$1:$1,0))+INDEX('AEO 39'!$40:$40,MATCH('LDV Shares'!R$3,'AEO 39'!$1:$1,0)))</f>
        <v>0.98292613175198407</v>
      </c>
      <c r="S4">
        <f>INDEX('AEO 39'!$17:$17,MATCH('LDV Shares'!S$3,'AEO 39'!$1:$1,0))/(INDEX('AEO 39'!$17:$17,MATCH('LDV Shares'!S$3,'AEO 39'!$1:$1,0))+INDEX('AEO 39'!$40:$40,MATCH('LDV Shares'!S$3,'AEO 39'!$1:$1,0)))</f>
        <v>0.9822267925492344</v>
      </c>
      <c r="T4">
        <f>INDEX('AEO 39'!$17:$17,MATCH('LDV Shares'!T$3,'AEO 39'!$1:$1,0))/(INDEX('AEO 39'!$17:$17,MATCH('LDV Shares'!T$3,'AEO 39'!$1:$1,0))+INDEX('AEO 39'!$40:$40,MATCH('LDV Shares'!T$3,'AEO 39'!$1:$1,0)))</f>
        <v>0.98158382845536885</v>
      </c>
      <c r="U4">
        <f>INDEX('AEO 39'!$17:$17,MATCH('LDV Shares'!U$3,'AEO 39'!$1:$1,0))/(INDEX('AEO 39'!$17:$17,MATCH('LDV Shares'!U$3,'AEO 39'!$1:$1,0))+INDEX('AEO 39'!$40:$40,MATCH('LDV Shares'!U$3,'AEO 39'!$1:$1,0)))</f>
        <v>0.98097767415012971</v>
      </c>
      <c r="V4">
        <f>INDEX('AEO 39'!$17:$17,MATCH('LDV Shares'!V$3,'AEO 39'!$1:$1,0))/(INDEX('AEO 39'!$17:$17,MATCH('LDV Shares'!V$3,'AEO 39'!$1:$1,0))+INDEX('AEO 39'!$40:$40,MATCH('LDV Shares'!V$3,'AEO 39'!$1:$1,0)))</f>
        <v>0.98038325395468473</v>
      </c>
      <c r="W4">
        <f>INDEX('AEO 39'!$17:$17,MATCH('LDV Shares'!W$3,'AEO 39'!$1:$1,0))/(INDEX('AEO 39'!$17:$17,MATCH('LDV Shares'!W$3,'AEO 39'!$1:$1,0))+INDEX('AEO 39'!$40:$40,MATCH('LDV Shares'!W$3,'AEO 39'!$1:$1,0)))</f>
        <v>0.97984729653177804</v>
      </c>
      <c r="X4">
        <f>INDEX('AEO 39'!$17:$17,MATCH('LDV Shares'!X$3,'AEO 39'!$1:$1,0))/(INDEX('AEO 39'!$17:$17,MATCH('LDV Shares'!X$3,'AEO 39'!$1:$1,0))+INDEX('AEO 39'!$40:$40,MATCH('LDV Shares'!X$3,'AEO 39'!$1:$1,0)))</f>
        <v>0.97934726513819825</v>
      </c>
      <c r="Y4">
        <f>INDEX('AEO 39'!$17:$17,MATCH('LDV Shares'!Y$3,'AEO 39'!$1:$1,0))/(INDEX('AEO 39'!$17:$17,MATCH('LDV Shares'!Y$3,'AEO 39'!$1:$1,0))+INDEX('AEO 39'!$40:$40,MATCH('LDV Shares'!Y$3,'AEO 39'!$1:$1,0)))</f>
        <v>0.97888446185289391</v>
      </c>
      <c r="Z4">
        <f>INDEX('AEO 39'!$17:$17,MATCH('LDV Shares'!Z$3,'AEO 39'!$1:$1,0))/(INDEX('AEO 39'!$17:$17,MATCH('LDV Shares'!Z$3,'AEO 39'!$1:$1,0))+INDEX('AEO 39'!$40:$40,MATCH('LDV Shares'!Z$3,'AEO 39'!$1:$1,0)))</f>
        <v>0.97845411318132181</v>
      </c>
      <c r="AA4">
        <f>INDEX('AEO 39'!$17:$17,MATCH('LDV Shares'!AA$3,'AEO 39'!$1:$1,0))/(INDEX('AEO 39'!$17:$17,MATCH('LDV Shares'!AA$3,'AEO 39'!$1:$1,0))+INDEX('AEO 39'!$40:$40,MATCH('LDV Shares'!AA$3,'AEO 39'!$1:$1,0)))</f>
        <v>0.97805371651736095</v>
      </c>
      <c r="AB4">
        <f>INDEX('AEO 39'!$17:$17,MATCH('LDV Shares'!AB$3,'AEO 39'!$1:$1,0))/(INDEX('AEO 39'!$17:$17,MATCH('LDV Shares'!AB$3,'AEO 39'!$1:$1,0))+INDEX('AEO 39'!$40:$40,MATCH('LDV Shares'!AB$3,'AEO 39'!$1:$1,0)))</f>
        <v>0.97766192611111047</v>
      </c>
      <c r="AC4">
        <f>INDEX('AEO 39'!$17:$17,MATCH('LDV Shares'!AC$3,'AEO 39'!$1:$1,0))/(INDEX('AEO 39'!$17:$17,MATCH('LDV Shares'!AC$3,'AEO 39'!$1:$1,0))+INDEX('AEO 39'!$40:$40,MATCH('LDV Shares'!AC$3,'AEO 39'!$1:$1,0)))</f>
        <v>0.9772948502347838</v>
      </c>
      <c r="AD4">
        <f>INDEX('AEO 39'!$17:$17,MATCH('LDV Shares'!AD$3,'AEO 39'!$1:$1,0))/(INDEX('AEO 39'!$17:$17,MATCH('LDV Shares'!AD$3,'AEO 39'!$1:$1,0))+INDEX('AEO 39'!$40:$40,MATCH('LDV Shares'!AD$3,'AEO 39'!$1:$1,0)))</f>
        <v>0.97693978961500372</v>
      </c>
      <c r="AE4">
        <f>INDEX('AEO 39'!$17:$17,MATCH('LDV Shares'!AE$3,'AEO 39'!$1:$1,0))/(INDEX('AEO 39'!$17:$17,MATCH('LDV Shares'!AE$3,'AEO 39'!$1:$1,0))+INDEX('AEO 39'!$40:$40,MATCH('LDV Shares'!AE$3,'AEO 39'!$1:$1,0)))</f>
        <v>0.97659551482312157</v>
      </c>
      <c r="AF4">
        <f>INDEX('AEO 39'!$17:$17,MATCH('LDV Shares'!AF$3,'AEO 39'!$1:$1,0))/(INDEX('AEO 39'!$17:$17,MATCH('LDV Shares'!AF$3,'AEO 39'!$1:$1,0))+INDEX('AEO 39'!$40:$40,MATCH('LDV Shares'!AF$3,'AEO 39'!$1:$1,0)))</f>
        <v>0.97626325174961137</v>
      </c>
      <c r="AG4">
        <f>INDEX('AEO 39'!$17:$17,MATCH('LDV Shares'!AG$3,'AEO 39'!$1:$1,0))/(INDEX('AEO 39'!$17:$17,MATCH('LDV Shares'!AG$3,'AEO 39'!$1:$1,0))+INDEX('AEO 39'!$40:$40,MATCH('LDV Shares'!AG$3,'AEO 39'!$1:$1,0)))</f>
        <v>0.97594647001744639</v>
      </c>
      <c r="AH4">
        <f>INDEX('AEO 39'!$17:$17,MATCH('LDV Shares'!AH$3,'AEO 39'!$1:$1,0))/(INDEX('AEO 39'!$17:$17,MATCH('LDV Shares'!AH$3,'AEO 39'!$1:$1,0))+INDEX('AEO 39'!$40:$40,MATCH('LDV Shares'!AH$3,'AEO 39'!$1:$1,0)))</f>
        <v>-0.30555555555555552</v>
      </c>
      <c r="AI4" t="e">
        <f>INDEX('AEO 39'!$17:$17,MATCH('LDV Shares'!AI$3,'AEO 39'!$1:$1,0))/(INDEX('AEO 39'!$17:$17,MATCH('LDV Shares'!AI$3,'AEO 39'!$1:$1,0))+INDEX('AEO 39'!$40:$40,MATCH('LDV Shares'!AI$3,'AEO 39'!$1:$1,0)))</f>
        <v>#N/A</v>
      </c>
      <c r="AJ4" t="e">
        <f>INDEX('AEO 39'!$17:$17,MATCH('LDV Shares'!AJ$3,'AEO 39'!$1:$1,0))/(INDEX('AEO 39'!$17:$17,MATCH('LDV Shares'!AJ$3,'AEO 39'!$1:$1,0))+INDEX('AEO 39'!$40:$40,MATCH('LDV Shares'!AJ$3,'AEO 39'!$1:$1,0)))</f>
        <v>#N/A</v>
      </c>
    </row>
    <row r="5" spans="2:36" x14ac:dyDescent="0.25">
      <c r="B5" s="16" t="s">
        <v>163</v>
      </c>
      <c r="C5">
        <f>INDEX('AEO 39'!$40:$40,MATCH('LDV Shares'!C$3,'AEO 39'!$1:$1,0))/(INDEX('AEO 39'!$17:$17,MATCH('LDV Shares'!C$3,'AEO 39'!$1:$1,0))+INDEX('AEO 39'!$40:$40,MATCH('LDV Shares'!C$3,'AEO 39'!$1:$1,0)))</f>
        <v>4.4441025888325211E-3</v>
      </c>
      <c r="D5">
        <f>INDEX('AEO 39'!$40:$40,MATCH('LDV Shares'!D$3,'AEO 39'!$1:$1,0))/(INDEX('AEO 39'!$17:$17,MATCH('LDV Shares'!D$3,'AEO 39'!$1:$1,0))+INDEX('AEO 39'!$40:$40,MATCH('LDV Shares'!D$3,'AEO 39'!$1:$1,0)))</f>
        <v>5.1281376700246734E-3</v>
      </c>
      <c r="E5">
        <f>INDEX('AEO 39'!$40:$40,MATCH('LDV Shares'!E$3,'AEO 39'!$1:$1,0))/(INDEX('AEO 39'!$17:$17,MATCH('LDV Shares'!E$3,'AEO 39'!$1:$1,0))+INDEX('AEO 39'!$40:$40,MATCH('LDV Shares'!E$3,'AEO 39'!$1:$1,0)))</f>
        <v>6.0707226578724828E-3</v>
      </c>
      <c r="F5">
        <f>INDEX('AEO 39'!$40:$40,MATCH('LDV Shares'!F$3,'AEO 39'!$1:$1,0))/(INDEX('AEO 39'!$17:$17,MATCH('LDV Shares'!F$3,'AEO 39'!$1:$1,0))+INDEX('AEO 39'!$40:$40,MATCH('LDV Shares'!F$3,'AEO 39'!$1:$1,0)))</f>
        <v>6.9526422799226391E-3</v>
      </c>
      <c r="G5">
        <f>INDEX('AEO 39'!$40:$40,MATCH('LDV Shares'!G$3,'AEO 39'!$1:$1,0))/(INDEX('AEO 39'!$17:$17,MATCH('LDV Shares'!G$3,'AEO 39'!$1:$1,0))+INDEX('AEO 39'!$40:$40,MATCH('LDV Shares'!G$3,'AEO 39'!$1:$1,0)))</f>
        <v>7.8310207061073871E-3</v>
      </c>
      <c r="H5">
        <f>INDEX('AEO 39'!$40:$40,MATCH('LDV Shares'!H$3,'AEO 39'!$1:$1,0))/(INDEX('AEO 39'!$17:$17,MATCH('LDV Shares'!H$3,'AEO 39'!$1:$1,0))+INDEX('AEO 39'!$40:$40,MATCH('LDV Shares'!H$3,'AEO 39'!$1:$1,0)))</f>
        <v>8.7446144700730356E-3</v>
      </c>
      <c r="I5">
        <f>INDEX('AEO 39'!$40:$40,MATCH('LDV Shares'!I$3,'AEO 39'!$1:$1,0))/(INDEX('AEO 39'!$17:$17,MATCH('LDV Shares'!I$3,'AEO 39'!$1:$1,0))+INDEX('AEO 39'!$40:$40,MATCH('LDV Shares'!I$3,'AEO 39'!$1:$1,0)))</f>
        <v>9.606305764098275E-3</v>
      </c>
      <c r="J5">
        <f>INDEX('AEO 39'!$40:$40,MATCH('LDV Shares'!J$3,'AEO 39'!$1:$1,0))/(INDEX('AEO 39'!$17:$17,MATCH('LDV Shares'!J$3,'AEO 39'!$1:$1,0))+INDEX('AEO 39'!$40:$40,MATCH('LDV Shares'!J$3,'AEO 39'!$1:$1,0)))</f>
        <v>1.0438344233583906E-2</v>
      </c>
      <c r="K5">
        <f>INDEX('AEO 39'!$40:$40,MATCH('LDV Shares'!K$3,'AEO 39'!$1:$1,0))/(INDEX('AEO 39'!$17:$17,MATCH('LDV Shares'!K$3,'AEO 39'!$1:$1,0))+INDEX('AEO 39'!$40:$40,MATCH('LDV Shares'!K$3,'AEO 39'!$1:$1,0)))</f>
        <v>1.1304473802242096E-2</v>
      </c>
      <c r="L5">
        <f>INDEX('AEO 39'!$40:$40,MATCH('LDV Shares'!L$3,'AEO 39'!$1:$1,0))/(INDEX('AEO 39'!$17:$17,MATCH('LDV Shares'!L$3,'AEO 39'!$1:$1,0))+INDEX('AEO 39'!$40:$40,MATCH('LDV Shares'!L$3,'AEO 39'!$1:$1,0)))</f>
        <v>1.217615422418338E-2</v>
      </c>
      <c r="M5">
        <f>INDEX('AEO 39'!$40:$40,MATCH('LDV Shares'!M$3,'AEO 39'!$1:$1,0))/(INDEX('AEO 39'!$17:$17,MATCH('LDV Shares'!M$3,'AEO 39'!$1:$1,0))+INDEX('AEO 39'!$40:$40,MATCH('LDV Shares'!M$3,'AEO 39'!$1:$1,0)))</f>
        <v>1.3029691339333183E-2</v>
      </c>
      <c r="N5">
        <f>INDEX('AEO 39'!$40:$40,MATCH('LDV Shares'!N$3,'AEO 39'!$1:$1,0))/(INDEX('AEO 39'!$17:$17,MATCH('LDV Shares'!N$3,'AEO 39'!$1:$1,0))+INDEX('AEO 39'!$40:$40,MATCH('LDV Shares'!N$3,'AEO 39'!$1:$1,0)))</f>
        <v>1.388202014595352E-2</v>
      </c>
      <c r="O5">
        <f>INDEX('AEO 39'!$40:$40,MATCH('LDV Shares'!O$3,'AEO 39'!$1:$1,0))/(INDEX('AEO 39'!$17:$17,MATCH('LDV Shares'!O$3,'AEO 39'!$1:$1,0))+INDEX('AEO 39'!$40:$40,MATCH('LDV Shares'!O$3,'AEO 39'!$1:$1,0)))</f>
        <v>1.4731942005316285E-2</v>
      </c>
      <c r="P5">
        <f>INDEX('AEO 39'!$40:$40,MATCH('LDV Shares'!P$3,'AEO 39'!$1:$1,0))/(INDEX('AEO 39'!$17:$17,MATCH('LDV Shares'!P$3,'AEO 39'!$1:$1,0))+INDEX('AEO 39'!$40:$40,MATCH('LDV Shares'!P$3,'AEO 39'!$1:$1,0)))</f>
        <v>1.5543144490994471E-2</v>
      </c>
      <c r="Q5">
        <f>INDEX('AEO 39'!$40:$40,MATCH('LDV Shares'!Q$3,'AEO 39'!$1:$1,0))/(INDEX('AEO 39'!$17:$17,MATCH('LDV Shares'!Q$3,'AEO 39'!$1:$1,0))+INDEX('AEO 39'!$40:$40,MATCH('LDV Shares'!Q$3,'AEO 39'!$1:$1,0)))</f>
        <v>1.633768908376711E-2</v>
      </c>
      <c r="R5">
        <f>INDEX('AEO 39'!$40:$40,MATCH('LDV Shares'!R$3,'AEO 39'!$1:$1,0))/(INDEX('AEO 39'!$17:$17,MATCH('LDV Shares'!R$3,'AEO 39'!$1:$1,0))+INDEX('AEO 39'!$40:$40,MATCH('LDV Shares'!R$3,'AEO 39'!$1:$1,0)))</f>
        <v>1.7073868248015864E-2</v>
      </c>
      <c r="S5">
        <f>INDEX('AEO 39'!$40:$40,MATCH('LDV Shares'!S$3,'AEO 39'!$1:$1,0))/(INDEX('AEO 39'!$17:$17,MATCH('LDV Shares'!S$3,'AEO 39'!$1:$1,0))+INDEX('AEO 39'!$40:$40,MATCH('LDV Shares'!S$3,'AEO 39'!$1:$1,0)))</f>
        <v>1.7773207450765622E-2</v>
      </c>
      <c r="T5">
        <f>INDEX('AEO 39'!$40:$40,MATCH('LDV Shares'!T$3,'AEO 39'!$1:$1,0))/(INDEX('AEO 39'!$17:$17,MATCH('LDV Shares'!T$3,'AEO 39'!$1:$1,0))+INDEX('AEO 39'!$40:$40,MATCH('LDV Shares'!T$3,'AEO 39'!$1:$1,0)))</f>
        <v>1.8416171544631127E-2</v>
      </c>
      <c r="U5">
        <f>INDEX('AEO 39'!$40:$40,MATCH('LDV Shares'!U$3,'AEO 39'!$1:$1,0))/(INDEX('AEO 39'!$17:$17,MATCH('LDV Shares'!U$3,'AEO 39'!$1:$1,0))+INDEX('AEO 39'!$40:$40,MATCH('LDV Shares'!U$3,'AEO 39'!$1:$1,0)))</f>
        <v>1.9022325849870306E-2</v>
      </c>
      <c r="V5">
        <f>INDEX('AEO 39'!$40:$40,MATCH('LDV Shares'!V$3,'AEO 39'!$1:$1,0))/(INDEX('AEO 39'!$17:$17,MATCH('LDV Shares'!V$3,'AEO 39'!$1:$1,0))+INDEX('AEO 39'!$40:$40,MATCH('LDV Shares'!V$3,'AEO 39'!$1:$1,0)))</f>
        <v>1.9616746045315259E-2</v>
      </c>
      <c r="W5">
        <f>INDEX('AEO 39'!$40:$40,MATCH('LDV Shares'!W$3,'AEO 39'!$1:$1,0))/(INDEX('AEO 39'!$17:$17,MATCH('LDV Shares'!W$3,'AEO 39'!$1:$1,0))+INDEX('AEO 39'!$40:$40,MATCH('LDV Shares'!W$3,'AEO 39'!$1:$1,0)))</f>
        <v>2.0152703468221948E-2</v>
      </c>
      <c r="X5">
        <f>INDEX('AEO 39'!$40:$40,MATCH('LDV Shares'!X$3,'AEO 39'!$1:$1,0))/(INDEX('AEO 39'!$17:$17,MATCH('LDV Shares'!X$3,'AEO 39'!$1:$1,0))+INDEX('AEO 39'!$40:$40,MATCH('LDV Shares'!X$3,'AEO 39'!$1:$1,0)))</f>
        <v>2.0652734861801796E-2</v>
      </c>
      <c r="Y5">
        <f>INDEX('AEO 39'!$40:$40,MATCH('LDV Shares'!Y$3,'AEO 39'!$1:$1,0))/(INDEX('AEO 39'!$17:$17,MATCH('LDV Shares'!Y$3,'AEO 39'!$1:$1,0))+INDEX('AEO 39'!$40:$40,MATCH('LDV Shares'!Y$3,'AEO 39'!$1:$1,0)))</f>
        <v>2.1115538147106157E-2</v>
      </c>
      <c r="Z5">
        <f>INDEX('AEO 39'!$40:$40,MATCH('LDV Shares'!Z$3,'AEO 39'!$1:$1,0))/(INDEX('AEO 39'!$17:$17,MATCH('LDV Shares'!Z$3,'AEO 39'!$1:$1,0))+INDEX('AEO 39'!$40:$40,MATCH('LDV Shares'!Z$3,'AEO 39'!$1:$1,0)))</f>
        <v>2.1545886818678195E-2</v>
      </c>
      <c r="AA5">
        <f>INDEX('AEO 39'!$40:$40,MATCH('LDV Shares'!AA$3,'AEO 39'!$1:$1,0))/(INDEX('AEO 39'!$17:$17,MATCH('LDV Shares'!AA$3,'AEO 39'!$1:$1,0))+INDEX('AEO 39'!$40:$40,MATCH('LDV Shares'!AA$3,'AEO 39'!$1:$1,0)))</f>
        <v>2.1946283482639075E-2</v>
      </c>
      <c r="AB5">
        <f>INDEX('AEO 39'!$40:$40,MATCH('LDV Shares'!AB$3,'AEO 39'!$1:$1,0))/(INDEX('AEO 39'!$17:$17,MATCH('LDV Shares'!AB$3,'AEO 39'!$1:$1,0))+INDEX('AEO 39'!$40:$40,MATCH('LDV Shares'!AB$3,'AEO 39'!$1:$1,0)))</f>
        <v>2.2338073888889566E-2</v>
      </c>
      <c r="AC5">
        <f>INDEX('AEO 39'!$40:$40,MATCH('LDV Shares'!AC$3,'AEO 39'!$1:$1,0))/(INDEX('AEO 39'!$17:$17,MATCH('LDV Shares'!AC$3,'AEO 39'!$1:$1,0))+INDEX('AEO 39'!$40:$40,MATCH('LDV Shares'!AC$3,'AEO 39'!$1:$1,0)))</f>
        <v>2.2705149765216169E-2</v>
      </c>
      <c r="AD5">
        <f>INDEX('AEO 39'!$40:$40,MATCH('LDV Shares'!AD$3,'AEO 39'!$1:$1,0))/(INDEX('AEO 39'!$17:$17,MATCH('LDV Shares'!AD$3,'AEO 39'!$1:$1,0))+INDEX('AEO 39'!$40:$40,MATCH('LDV Shares'!AD$3,'AEO 39'!$1:$1,0)))</f>
        <v>2.3060210384996366E-2</v>
      </c>
      <c r="AE5">
        <f>INDEX('AEO 39'!$40:$40,MATCH('LDV Shares'!AE$3,'AEO 39'!$1:$1,0))/(INDEX('AEO 39'!$17:$17,MATCH('LDV Shares'!AE$3,'AEO 39'!$1:$1,0))+INDEX('AEO 39'!$40:$40,MATCH('LDV Shares'!AE$3,'AEO 39'!$1:$1,0)))</f>
        <v>2.3404485176878393E-2</v>
      </c>
      <c r="AF5">
        <f>INDEX('AEO 39'!$40:$40,MATCH('LDV Shares'!AF$3,'AEO 39'!$1:$1,0))/(INDEX('AEO 39'!$17:$17,MATCH('LDV Shares'!AF$3,'AEO 39'!$1:$1,0))+INDEX('AEO 39'!$40:$40,MATCH('LDV Shares'!AF$3,'AEO 39'!$1:$1,0)))</f>
        <v>2.3736748250388521E-2</v>
      </c>
      <c r="AG5">
        <f>INDEX('AEO 39'!$40:$40,MATCH('LDV Shares'!AG$3,'AEO 39'!$1:$1,0))/(INDEX('AEO 39'!$17:$17,MATCH('LDV Shares'!AG$3,'AEO 39'!$1:$1,0))+INDEX('AEO 39'!$40:$40,MATCH('LDV Shares'!AG$3,'AEO 39'!$1:$1,0)))</f>
        <v>2.4053529982553685E-2</v>
      </c>
      <c r="AH5">
        <f>INDEX('AEO 39'!$40:$40,MATCH('LDV Shares'!AH$3,'AEO 39'!$1:$1,0))/(INDEX('AEO 39'!$17:$17,MATCH('LDV Shares'!AH$3,'AEO 39'!$1:$1,0))+INDEX('AEO 39'!$40:$40,MATCH('LDV Shares'!AH$3,'AEO 39'!$1:$1,0)))</f>
        <v>1.3055555555555554</v>
      </c>
      <c r="AI5" t="e">
        <f>INDEX('AEO 39'!$40:$40,MATCH('LDV Shares'!AI$3,'AEO 39'!$1:$1,0))/(INDEX('AEO 39'!$17:$17,MATCH('LDV Shares'!AI$3,'AEO 39'!$1:$1,0))+INDEX('AEO 39'!$40:$40,MATCH('LDV Shares'!AI$3,'AEO 39'!$1:$1,0)))</f>
        <v>#N/A</v>
      </c>
      <c r="AJ5" t="e">
        <f>INDEX('AEO 39'!$40:$40,MATCH('LDV Shares'!AJ$3,'AEO 39'!$1:$1,0))/(INDEX('AEO 39'!$17:$17,MATCH('LDV Shares'!AJ$3,'AEO 39'!$1:$1,0))+INDEX('AEO 39'!$40:$40,MATCH('LDV Shares'!AJ$3,'AEO 39'!$1:$1,0)))</f>
        <v>#N/A</v>
      </c>
    </row>
    <row r="6" spans="2:36" x14ac:dyDescent="0.25">
      <c r="B6" s="1"/>
    </row>
    <row r="7" spans="2:36" x14ac:dyDescent="0.25">
      <c r="B7" s="1" t="s">
        <v>164</v>
      </c>
      <c r="C7">
        <f>C3</f>
        <v>2020</v>
      </c>
      <c r="D7">
        <f t="shared" ref="D7:AJ7" si="0">D3</f>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c r="AH7" t="str">
        <f t="shared" si="0"/>
        <v>Growth (2020-2050)</v>
      </c>
      <c r="AI7">
        <f t="shared" si="0"/>
        <v>0</v>
      </c>
      <c r="AJ7">
        <f t="shared" si="0"/>
        <v>0</v>
      </c>
    </row>
    <row r="8" spans="2:36" x14ac:dyDescent="0.25">
      <c r="B8" s="16" t="s">
        <v>162</v>
      </c>
      <c r="C8">
        <f>INDEX('AEO 39'!$18:$18,MATCH('LDV Shares'!C$3,'AEO 39'!$1:$1,0))/(INDEX('AEO 39'!$18:$18,MATCH('LDV Shares'!C$3,'AEO 39'!$1:$1,0))+INDEX('AEO 39'!$41:$41,MATCH('LDV Shares'!C$3,'AEO 39'!$1:$1,0)))</f>
        <v>4.9731175860660663E-3</v>
      </c>
      <c r="D8">
        <f>INDEX('AEO 39'!$18:$18,MATCH('LDV Shares'!D$3,'AEO 39'!$1:$1,0))/(INDEX('AEO 39'!$18:$18,MATCH('LDV Shares'!D$3,'AEO 39'!$1:$1,0))+INDEX('AEO 39'!$41:$41,MATCH('LDV Shares'!D$3,'AEO 39'!$1:$1,0)))</f>
        <v>4.6074608945897719E-3</v>
      </c>
      <c r="E8">
        <f>INDEX('AEO 39'!$18:$18,MATCH('LDV Shares'!E$3,'AEO 39'!$1:$1,0))/(INDEX('AEO 39'!$18:$18,MATCH('LDV Shares'!E$3,'AEO 39'!$1:$1,0))+INDEX('AEO 39'!$41:$41,MATCH('LDV Shares'!E$3,'AEO 39'!$1:$1,0)))</f>
        <v>4.2438174968541086E-3</v>
      </c>
      <c r="F8">
        <f>INDEX('AEO 39'!$18:$18,MATCH('LDV Shares'!F$3,'AEO 39'!$1:$1,0))/(INDEX('AEO 39'!$18:$18,MATCH('LDV Shares'!F$3,'AEO 39'!$1:$1,0))+INDEX('AEO 39'!$41:$41,MATCH('LDV Shares'!F$3,'AEO 39'!$1:$1,0)))</f>
        <v>3.8870691836361401E-3</v>
      </c>
      <c r="G8">
        <f>INDEX('AEO 39'!$18:$18,MATCH('LDV Shares'!G$3,'AEO 39'!$1:$1,0))/(INDEX('AEO 39'!$18:$18,MATCH('LDV Shares'!G$3,'AEO 39'!$1:$1,0))+INDEX('AEO 39'!$41:$41,MATCH('LDV Shares'!G$3,'AEO 39'!$1:$1,0)))</f>
        <v>3.5402029967172757E-3</v>
      </c>
      <c r="H8">
        <f>INDEX('AEO 39'!$18:$18,MATCH('LDV Shares'!H$3,'AEO 39'!$1:$1,0))/(INDEX('AEO 39'!$18:$18,MATCH('LDV Shares'!H$3,'AEO 39'!$1:$1,0))+INDEX('AEO 39'!$41:$41,MATCH('LDV Shares'!H$3,'AEO 39'!$1:$1,0)))</f>
        <v>3.206405742485971E-3</v>
      </c>
      <c r="I8">
        <f>INDEX('AEO 39'!$18:$18,MATCH('LDV Shares'!I$3,'AEO 39'!$1:$1,0))/(INDEX('AEO 39'!$18:$18,MATCH('LDV Shares'!I$3,'AEO 39'!$1:$1,0))+INDEX('AEO 39'!$41:$41,MATCH('LDV Shares'!I$3,'AEO 39'!$1:$1,0)))</f>
        <v>2.8883939428220335E-3</v>
      </c>
      <c r="J8">
        <f>INDEX('AEO 39'!$18:$18,MATCH('LDV Shares'!J$3,'AEO 39'!$1:$1,0))/(INDEX('AEO 39'!$18:$18,MATCH('LDV Shares'!J$3,'AEO 39'!$1:$1,0))+INDEX('AEO 39'!$41:$41,MATCH('LDV Shares'!J$3,'AEO 39'!$1:$1,0)))</f>
        <v>2.5805779437108635E-3</v>
      </c>
      <c r="K8">
        <f>INDEX('AEO 39'!$18:$18,MATCH('LDV Shares'!K$3,'AEO 39'!$1:$1,0))/(INDEX('AEO 39'!$18:$18,MATCH('LDV Shares'!K$3,'AEO 39'!$1:$1,0))+INDEX('AEO 39'!$41:$41,MATCH('LDV Shares'!K$3,'AEO 39'!$1:$1,0)))</f>
        <v>2.2832847065874743E-3</v>
      </c>
      <c r="L8">
        <f>INDEX('AEO 39'!$18:$18,MATCH('LDV Shares'!L$3,'AEO 39'!$1:$1,0))/(INDEX('AEO 39'!$18:$18,MATCH('LDV Shares'!L$3,'AEO 39'!$1:$1,0))+INDEX('AEO 39'!$41:$41,MATCH('LDV Shares'!L$3,'AEO 39'!$1:$1,0)))</f>
        <v>1.9950143726586416E-3</v>
      </c>
      <c r="M8">
        <f>INDEX('AEO 39'!$18:$18,MATCH('LDV Shares'!M$3,'AEO 39'!$1:$1,0))/(INDEX('AEO 39'!$18:$18,MATCH('LDV Shares'!M$3,'AEO 39'!$1:$1,0))+INDEX('AEO 39'!$41:$41,MATCH('LDV Shares'!M$3,'AEO 39'!$1:$1,0)))</f>
        <v>1.721001334691436E-3</v>
      </c>
      <c r="N8">
        <f>INDEX('AEO 39'!$18:$18,MATCH('LDV Shares'!N$3,'AEO 39'!$1:$1,0))/(INDEX('AEO 39'!$18:$18,MATCH('LDV Shares'!N$3,'AEO 39'!$1:$1,0))+INDEX('AEO 39'!$41:$41,MATCH('LDV Shares'!N$3,'AEO 39'!$1:$1,0)))</f>
        <v>1.4713889521030601E-3</v>
      </c>
      <c r="O8">
        <f>INDEX('AEO 39'!$18:$18,MATCH('LDV Shares'!O$3,'AEO 39'!$1:$1,0))/(INDEX('AEO 39'!$18:$18,MATCH('LDV Shares'!O$3,'AEO 39'!$1:$1,0))+INDEX('AEO 39'!$41:$41,MATCH('LDV Shares'!O$3,'AEO 39'!$1:$1,0)))</f>
        <v>1.2482213829552401E-3</v>
      </c>
      <c r="P8">
        <f>INDEX('AEO 39'!$18:$18,MATCH('LDV Shares'!P$3,'AEO 39'!$1:$1,0))/(INDEX('AEO 39'!$18:$18,MATCH('LDV Shares'!P$3,'AEO 39'!$1:$1,0))+INDEX('AEO 39'!$41:$41,MATCH('LDV Shares'!P$3,'AEO 39'!$1:$1,0)))</f>
        <v>1.0559953820389989E-3</v>
      </c>
      <c r="Q8">
        <f>INDEX('AEO 39'!$18:$18,MATCH('LDV Shares'!Q$3,'AEO 39'!$1:$1,0))/(INDEX('AEO 39'!$18:$18,MATCH('LDV Shares'!Q$3,'AEO 39'!$1:$1,0))+INDEX('AEO 39'!$41:$41,MATCH('LDV Shares'!Q$3,'AEO 39'!$1:$1,0)))</f>
        <v>8.8695106277281925E-4</v>
      </c>
      <c r="R8">
        <f>INDEX('AEO 39'!$18:$18,MATCH('LDV Shares'!R$3,'AEO 39'!$1:$1,0))/(INDEX('AEO 39'!$18:$18,MATCH('LDV Shares'!R$3,'AEO 39'!$1:$1,0))+INDEX('AEO 39'!$41:$41,MATCH('LDV Shares'!R$3,'AEO 39'!$1:$1,0)))</f>
        <v>7.4019116937653674E-4</v>
      </c>
      <c r="S8">
        <f>INDEX('AEO 39'!$18:$18,MATCH('LDV Shares'!S$3,'AEO 39'!$1:$1,0))/(INDEX('AEO 39'!$18:$18,MATCH('LDV Shares'!S$3,'AEO 39'!$1:$1,0))+INDEX('AEO 39'!$41:$41,MATCH('LDV Shares'!S$3,'AEO 39'!$1:$1,0)))</f>
        <v>6.1131331170373514E-4</v>
      </c>
      <c r="T8">
        <f>INDEX('AEO 39'!$18:$18,MATCH('LDV Shares'!T$3,'AEO 39'!$1:$1,0))/(INDEX('AEO 39'!$18:$18,MATCH('LDV Shares'!T$3,'AEO 39'!$1:$1,0))+INDEX('AEO 39'!$41:$41,MATCH('LDV Shares'!T$3,'AEO 39'!$1:$1,0)))</f>
        <v>5.0563874621580853E-4</v>
      </c>
      <c r="U8">
        <f>INDEX('AEO 39'!$18:$18,MATCH('LDV Shares'!U$3,'AEO 39'!$1:$1,0))/(INDEX('AEO 39'!$18:$18,MATCH('LDV Shares'!U$3,'AEO 39'!$1:$1,0))+INDEX('AEO 39'!$41:$41,MATCH('LDV Shares'!U$3,'AEO 39'!$1:$1,0)))</f>
        <v>4.1842556883592096E-4</v>
      </c>
      <c r="V8">
        <f>INDEX('AEO 39'!$18:$18,MATCH('LDV Shares'!V$3,'AEO 39'!$1:$1,0))/(INDEX('AEO 39'!$18:$18,MATCH('LDV Shares'!V$3,'AEO 39'!$1:$1,0))+INDEX('AEO 39'!$41:$41,MATCH('LDV Shares'!V$3,'AEO 39'!$1:$1,0)))</f>
        <v>3.5367570635841682E-4</v>
      </c>
      <c r="W8">
        <f>INDEX('AEO 39'!$18:$18,MATCH('LDV Shares'!W$3,'AEO 39'!$1:$1,0))/(INDEX('AEO 39'!$18:$18,MATCH('LDV Shares'!W$3,'AEO 39'!$1:$1,0))+INDEX('AEO 39'!$41:$41,MATCH('LDV Shares'!W$3,'AEO 39'!$1:$1,0)))</f>
        <v>3.0860834053525379E-4</v>
      </c>
      <c r="X8">
        <f>INDEX('AEO 39'!$18:$18,MATCH('LDV Shares'!X$3,'AEO 39'!$1:$1,0))/(INDEX('AEO 39'!$18:$18,MATCH('LDV Shares'!X$3,'AEO 39'!$1:$1,0))+INDEX('AEO 39'!$41:$41,MATCH('LDV Shares'!X$3,'AEO 39'!$1:$1,0)))</f>
        <v>2.7402498502158903E-4</v>
      </c>
      <c r="Y8">
        <f>INDEX('AEO 39'!$18:$18,MATCH('LDV Shares'!Y$3,'AEO 39'!$1:$1,0))/(INDEX('AEO 39'!$18:$18,MATCH('LDV Shares'!Y$3,'AEO 39'!$1:$1,0))+INDEX('AEO 39'!$41:$41,MATCH('LDV Shares'!Y$3,'AEO 39'!$1:$1,0)))</f>
        <v>2.441553270959395E-4</v>
      </c>
      <c r="Z8">
        <f>INDEX('AEO 39'!$18:$18,MATCH('LDV Shares'!Z$3,'AEO 39'!$1:$1,0))/(INDEX('AEO 39'!$18:$18,MATCH('LDV Shares'!Z$3,'AEO 39'!$1:$1,0))+INDEX('AEO 39'!$41:$41,MATCH('LDV Shares'!Z$3,'AEO 39'!$1:$1,0)))</f>
        <v>2.1820216217364235E-4</v>
      </c>
      <c r="AA8">
        <f>INDEX('AEO 39'!$18:$18,MATCH('LDV Shares'!AA$3,'AEO 39'!$1:$1,0))/(INDEX('AEO 39'!$18:$18,MATCH('LDV Shares'!AA$3,'AEO 39'!$1:$1,0))+INDEX('AEO 39'!$41:$41,MATCH('LDV Shares'!AA$3,'AEO 39'!$1:$1,0)))</f>
        <v>1.9540494038361352E-4</v>
      </c>
      <c r="AB8">
        <f>INDEX('AEO 39'!$18:$18,MATCH('LDV Shares'!AB$3,'AEO 39'!$1:$1,0))/(INDEX('AEO 39'!$18:$18,MATCH('LDV Shares'!AB$3,'AEO 39'!$1:$1,0))+INDEX('AEO 39'!$41:$41,MATCH('LDV Shares'!AB$3,'AEO 39'!$1:$1,0)))</f>
        <v>1.7529477506625279E-4</v>
      </c>
      <c r="AC8">
        <f>INDEX('AEO 39'!$18:$18,MATCH('LDV Shares'!AC$3,'AEO 39'!$1:$1,0))/(INDEX('AEO 39'!$18:$18,MATCH('LDV Shares'!AC$3,'AEO 39'!$1:$1,0))+INDEX('AEO 39'!$41:$41,MATCH('LDV Shares'!AC$3,'AEO 39'!$1:$1,0)))</f>
        <v>1.5742478813609158E-4</v>
      </c>
      <c r="AD8">
        <f>INDEX('AEO 39'!$18:$18,MATCH('LDV Shares'!AD$3,'AEO 39'!$1:$1,0))/(INDEX('AEO 39'!$18:$18,MATCH('LDV Shares'!AD$3,'AEO 39'!$1:$1,0))+INDEX('AEO 39'!$41:$41,MATCH('LDV Shares'!AD$3,'AEO 39'!$1:$1,0)))</f>
        <v>1.4155173647816961E-4</v>
      </c>
      <c r="AE8">
        <f>INDEX('AEO 39'!$18:$18,MATCH('LDV Shares'!AE$3,'AEO 39'!$1:$1,0))/(INDEX('AEO 39'!$18:$18,MATCH('LDV Shares'!AE$3,'AEO 39'!$1:$1,0))+INDEX('AEO 39'!$41:$41,MATCH('LDV Shares'!AE$3,'AEO 39'!$1:$1,0)))</f>
        <v>1.2734711005709317E-4</v>
      </c>
      <c r="AF8">
        <f>INDEX('AEO 39'!$18:$18,MATCH('LDV Shares'!AF$3,'AEO 39'!$1:$1,0))/(INDEX('AEO 39'!$18:$18,MATCH('LDV Shares'!AF$3,'AEO 39'!$1:$1,0))+INDEX('AEO 39'!$41:$41,MATCH('LDV Shares'!AF$3,'AEO 39'!$1:$1,0)))</f>
        <v>1.1472365264393452E-4</v>
      </c>
      <c r="AG8">
        <f>INDEX('AEO 39'!$18:$18,MATCH('LDV Shares'!AG$3,'AEO 39'!$1:$1,0))/(INDEX('AEO 39'!$18:$18,MATCH('LDV Shares'!AG$3,'AEO 39'!$1:$1,0))+INDEX('AEO 39'!$41:$41,MATCH('LDV Shares'!AG$3,'AEO 39'!$1:$1,0)))</f>
        <v>1.0349532289563135E-4</v>
      </c>
      <c r="AH8">
        <f>INDEX('AEO 39'!$18:$18,MATCH('LDV Shares'!AH$3,'AEO 39'!$1:$1,0))/(INDEX('AEO 39'!$18:$18,MATCH('LDV Shares'!AH$3,'AEO 39'!$1:$1,0))+INDEX('AEO 39'!$41:$41,MATCH('LDV Shares'!AH$3,'AEO 39'!$1:$1,0)))</f>
        <v>1.0648148148148149</v>
      </c>
      <c r="AI8" t="e">
        <f>INDEX('AEO 39'!$18:$18,MATCH('LDV Shares'!AI$3,'AEO 39'!$1:$1,0))/(INDEX('AEO 39'!$18:$18,MATCH('LDV Shares'!AI$3,'AEO 39'!$1:$1,0))+INDEX('AEO 39'!$41:$41,MATCH('LDV Shares'!AI$3,'AEO 39'!$1:$1,0)))</f>
        <v>#N/A</v>
      </c>
      <c r="AJ8" t="e">
        <f>INDEX('AEO 39'!$18:$18,MATCH('LDV Shares'!AJ$3,'AEO 39'!$1:$1,0))/(INDEX('AEO 39'!$18:$18,MATCH('LDV Shares'!AJ$3,'AEO 39'!$1:$1,0))+INDEX('AEO 39'!$41:$41,MATCH('LDV Shares'!AJ$3,'AEO 39'!$1:$1,0)))</f>
        <v>#N/A</v>
      </c>
    </row>
    <row r="9" spans="2:36" x14ac:dyDescent="0.25">
      <c r="B9" s="16" t="s">
        <v>163</v>
      </c>
      <c r="C9">
        <f>INDEX('AEO 39'!$41:$41,MATCH('LDV Shares'!C$3,'AEO 39'!$1:$1,0))/(INDEX('AEO 39'!$18:$18,MATCH('LDV Shares'!C$3,'AEO 39'!$1:$1,0))+INDEX('AEO 39'!$41:$41,MATCH('LDV Shares'!C$3,'AEO 39'!$1:$1,0)))</f>
        <v>0.99502688241393389</v>
      </c>
      <c r="D9">
        <f>INDEX('AEO 39'!$41:$41,MATCH('LDV Shares'!D$3,'AEO 39'!$1:$1,0))/(INDEX('AEO 39'!$18:$18,MATCH('LDV Shares'!D$3,'AEO 39'!$1:$1,0))+INDEX('AEO 39'!$41:$41,MATCH('LDV Shares'!D$3,'AEO 39'!$1:$1,0)))</f>
        <v>0.99539253910541015</v>
      </c>
      <c r="E9">
        <f>INDEX('AEO 39'!$41:$41,MATCH('LDV Shares'!E$3,'AEO 39'!$1:$1,0))/(INDEX('AEO 39'!$18:$18,MATCH('LDV Shares'!E$3,'AEO 39'!$1:$1,0))+INDEX('AEO 39'!$41:$41,MATCH('LDV Shares'!E$3,'AEO 39'!$1:$1,0)))</f>
        <v>0.99575618250314579</v>
      </c>
      <c r="F9">
        <f>INDEX('AEO 39'!$41:$41,MATCH('LDV Shares'!F$3,'AEO 39'!$1:$1,0))/(INDEX('AEO 39'!$18:$18,MATCH('LDV Shares'!F$3,'AEO 39'!$1:$1,0))+INDEX('AEO 39'!$41:$41,MATCH('LDV Shares'!F$3,'AEO 39'!$1:$1,0)))</f>
        <v>0.99611293081636387</v>
      </c>
      <c r="G9">
        <f>INDEX('AEO 39'!$41:$41,MATCH('LDV Shares'!G$3,'AEO 39'!$1:$1,0))/(INDEX('AEO 39'!$18:$18,MATCH('LDV Shares'!G$3,'AEO 39'!$1:$1,0))+INDEX('AEO 39'!$41:$41,MATCH('LDV Shares'!G$3,'AEO 39'!$1:$1,0)))</f>
        <v>0.99645979700328269</v>
      </c>
      <c r="H9">
        <f>INDEX('AEO 39'!$41:$41,MATCH('LDV Shares'!H$3,'AEO 39'!$1:$1,0))/(INDEX('AEO 39'!$18:$18,MATCH('LDV Shares'!H$3,'AEO 39'!$1:$1,0))+INDEX('AEO 39'!$41:$41,MATCH('LDV Shares'!H$3,'AEO 39'!$1:$1,0)))</f>
        <v>0.99679359425751402</v>
      </c>
      <c r="I9">
        <f>INDEX('AEO 39'!$41:$41,MATCH('LDV Shares'!I$3,'AEO 39'!$1:$1,0))/(INDEX('AEO 39'!$18:$18,MATCH('LDV Shares'!I$3,'AEO 39'!$1:$1,0))+INDEX('AEO 39'!$41:$41,MATCH('LDV Shares'!I$3,'AEO 39'!$1:$1,0)))</f>
        <v>0.99711160605717797</v>
      </c>
      <c r="J9">
        <f>INDEX('AEO 39'!$41:$41,MATCH('LDV Shares'!J$3,'AEO 39'!$1:$1,0))/(INDEX('AEO 39'!$18:$18,MATCH('LDV Shares'!J$3,'AEO 39'!$1:$1,0))+INDEX('AEO 39'!$41:$41,MATCH('LDV Shares'!J$3,'AEO 39'!$1:$1,0)))</f>
        <v>0.99741942205628908</v>
      </c>
      <c r="K9">
        <f>INDEX('AEO 39'!$41:$41,MATCH('LDV Shares'!K$3,'AEO 39'!$1:$1,0))/(INDEX('AEO 39'!$18:$18,MATCH('LDV Shares'!K$3,'AEO 39'!$1:$1,0))+INDEX('AEO 39'!$41:$41,MATCH('LDV Shares'!K$3,'AEO 39'!$1:$1,0)))</f>
        <v>0.99771671529341255</v>
      </c>
      <c r="L9">
        <f>INDEX('AEO 39'!$41:$41,MATCH('LDV Shares'!L$3,'AEO 39'!$1:$1,0))/(INDEX('AEO 39'!$18:$18,MATCH('LDV Shares'!L$3,'AEO 39'!$1:$1,0))+INDEX('AEO 39'!$41:$41,MATCH('LDV Shares'!L$3,'AEO 39'!$1:$1,0)))</f>
        <v>0.99800498562734141</v>
      </c>
      <c r="M9">
        <f>INDEX('AEO 39'!$41:$41,MATCH('LDV Shares'!M$3,'AEO 39'!$1:$1,0))/(INDEX('AEO 39'!$18:$18,MATCH('LDV Shares'!M$3,'AEO 39'!$1:$1,0))+INDEX('AEO 39'!$41:$41,MATCH('LDV Shares'!M$3,'AEO 39'!$1:$1,0)))</f>
        <v>0.99827899866530845</v>
      </c>
      <c r="N9">
        <f>INDEX('AEO 39'!$41:$41,MATCH('LDV Shares'!N$3,'AEO 39'!$1:$1,0))/(INDEX('AEO 39'!$18:$18,MATCH('LDV Shares'!N$3,'AEO 39'!$1:$1,0))+INDEX('AEO 39'!$41:$41,MATCH('LDV Shares'!N$3,'AEO 39'!$1:$1,0)))</f>
        <v>0.99852861104789692</v>
      </c>
      <c r="O9">
        <f>INDEX('AEO 39'!$41:$41,MATCH('LDV Shares'!O$3,'AEO 39'!$1:$1,0))/(INDEX('AEO 39'!$18:$18,MATCH('LDV Shares'!O$3,'AEO 39'!$1:$1,0))+INDEX('AEO 39'!$41:$41,MATCH('LDV Shares'!O$3,'AEO 39'!$1:$1,0)))</f>
        <v>0.99875177861704467</v>
      </c>
      <c r="P9">
        <f>INDEX('AEO 39'!$41:$41,MATCH('LDV Shares'!P$3,'AEO 39'!$1:$1,0))/(INDEX('AEO 39'!$18:$18,MATCH('LDV Shares'!P$3,'AEO 39'!$1:$1,0))+INDEX('AEO 39'!$41:$41,MATCH('LDV Shares'!P$3,'AEO 39'!$1:$1,0)))</f>
        <v>0.99894400461796096</v>
      </c>
      <c r="Q9">
        <f>INDEX('AEO 39'!$41:$41,MATCH('LDV Shares'!Q$3,'AEO 39'!$1:$1,0))/(INDEX('AEO 39'!$18:$18,MATCH('LDV Shares'!Q$3,'AEO 39'!$1:$1,0))+INDEX('AEO 39'!$41:$41,MATCH('LDV Shares'!Q$3,'AEO 39'!$1:$1,0)))</f>
        <v>0.99911304893722719</v>
      </c>
      <c r="R9">
        <f>INDEX('AEO 39'!$41:$41,MATCH('LDV Shares'!R$3,'AEO 39'!$1:$1,0))/(INDEX('AEO 39'!$18:$18,MATCH('LDV Shares'!R$3,'AEO 39'!$1:$1,0))+INDEX('AEO 39'!$41:$41,MATCH('LDV Shares'!R$3,'AEO 39'!$1:$1,0)))</f>
        <v>0.99925980883062338</v>
      </c>
      <c r="S9">
        <f>INDEX('AEO 39'!$41:$41,MATCH('LDV Shares'!S$3,'AEO 39'!$1:$1,0))/(INDEX('AEO 39'!$18:$18,MATCH('LDV Shares'!S$3,'AEO 39'!$1:$1,0))+INDEX('AEO 39'!$41:$41,MATCH('LDV Shares'!S$3,'AEO 39'!$1:$1,0)))</f>
        <v>0.99938868668829617</v>
      </c>
      <c r="T9">
        <f>INDEX('AEO 39'!$41:$41,MATCH('LDV Shares'!T$3,'AEO 39'!$1:$1,0))/(INDEX('AEO 39'!$18:$18,MATCH('LDV Shares'!T$3,'AEO 39'!$1:$1,0))+INDEX('AEO 39'!$41:$41,MATCH('LDV Shares'!T$3,'AEO 39'!$1:$1,0)))</f>
        <v>0.9994943612537841</v>
      </c>
      <c r="U9">
        <f>INDEX('AEO 39'!$41:$41,MATCH('LDV Shares'!U$3,'AEO 39'!$1:$1,0))/(INDEX('AEO 39'!$18:$18,MATCH('LDV Shares'!U$3,'AEO 39'!$1:$1,0))+INDEX('AEO 39'!$41:$41,MATCH('LDV Shares'!U$3,'AEO 39'!$1:$1,0)))</f>
        <v>0.99958157443116413</v>
      </c>
      <c r="V9">
        <f>INDEX('AEO 39'!$41:$41,MATCH('LDV Shares'!V$3,'AEO 39'!$1:$1,0))/(INDEX('AEO 39'!$18:$18,MATCH('LDV Shares'!V$3,'AEO 39'!$1:$1,0))+INDEX('AEO 39'!$41:$41,MATCH('LDV Shares'!V$3,'AEO 39'!$1:$1,0)))</f>
        <v>0.99964632429364153</v>
      </c>
      <c r="W9">
        <f>INDEX('AEO 39'!$41:$41,MATCH('LDV Shares'!W$3,'AEO 39'!$1:$1,0))/(INDEX('AEO 39'!$18:$18,MATCH('LDV Shares'!W$3,'AEO 39'!$1:$1,0))+INDEX('AEO 39'!$41:$41,MATCH('LDV Shares'!W$3,'AEO 39'!$1:$1,0)))</f>
        <v>0.99969139165946475</v>
      </c>
      <c r="X9">
        <f>INDEX('AEO 39'!$41:$41,MATCH('LDV Shares'!X$3,'AEO 39'!$1:$1,0))/(INDEX('AEO 39'!$18:$18,MATCH('LDV Shares'!X$3,'AEO 39'!$1:$1,0))+INDEX('AEO 39'!$41:$41,MATCH('LDV Shares'!X$3,'AEO 39'!$1:$1,0)))</f>
        <v>0.99972597501497829</v>
      </c>
      <c r="Y9">
        <f>INDEX('AEO 39'!$41:$41,MATCH('LDV Shares'!Y$3,'AEO 39'!$1:$1,0))/(INDEX('AEO 39'!$18:$18,MATCH('LDV Shares'!Y$3,'AEO 39'!$1:$1,0))+INDEX('AEO 39'!$41:$41,MATCH('LDV Shares'!Y$3,'AEO 39'!$1:$1,0)))</f>
        <v>0.99975584467290401</v>
      </c>
      <c r="Z9">
        <f>INDEX('AEO 39'!$41:$41,MATCH('LDV Shares'!Z$3,'AEO 39'!$1:$1,0))/(INDEX('AEO 39'!$18:$18,MATCH('LDV Shares'!Z$3,'AEO 39'!$1:$1,0))+INDEX('AEO 39'!$41:$41,MATCH('LDV Shares'!Z$3,'AEO 39'!$1:$1,0)))</f>
        <v>0.99978179783782639</v>
      </c>
      <c r="AA9">
        <f>INDEX('AEO 39'!$41:$41,MATCH('LDV Shares'!AA$3,'AEO 39'!$1:$1,0))/(INDEX('AEO 39'!$18:$18,MATCH('LDV Shares'!AA$3,'AEO 39'!$1:$1,0))+INDEX('AEO 39'!$41:$41,MATCH('LDV Shares'!AA$3,'AEO 39'!$1:$1,0)))</f>
        <v>0.99980459505961639</v>
      </c>
      <c r="AB9">
        <f>INDEX('AEO 39'!$41:$41,MATCH('LDV Shares'!AB$3,'AEO 39'!$1:$1,0))/(INDEX('AEO 39'!$18:$18,MATCH('LDV Shares'!AB$3,'AEO 39'!$1:$1,0))+INDEX('AEO 39'!$41:$41,MATCH('LDV Shares'!AB$3,'AEO 39'!$1:$1,0)))</f>
        <v>0.99982470522493372</v>
      </c>
      <c r="AC9">
        <f>INDEX('AEO 39'!$41:$41,MATCH('LDV Shares'!AC$3,'AEO 39'!$1:$1,0))/(INDEX('AEO 39'!$18:$18,MATCH('LDV Shares'!AC$3,'AEO 39'!$1:$1,0))+INDEX('AEO 39'!$41:$41,MATCH('LDV Shares'!AC$3,'AEO 39'!$1:$1,0)))</f>
        <v>0.99984257521186393</v>
      </c>
      <c r="AD9">
        <f>INDEX('AEO 39'!$41:$41,MATCH('LDV Shares'!AD$3,'AEO 39'!$1:$1,0))/(INDEX('AEO 39'!$18:$18,MATCH('LDV Shares'!AD$3,'AEO 39'!$1:$1,0))+INDEX('AEO 39'!$41:$41,MATCH('LDV Shares'!AD$3,'AEO 39'!$1:$1,0)))</f>
        <v>0.99985844826352188</v>
      </c>
      <c r="AE9">
        <f>INDEX('AEO 39'!$41:$41,MATCH('LDV Shares'!AE$3,'AEO 39'!$1:$1,0))/(INDEX('AEO 39'!$18:$18,MATCH('LDV Shares'!AE$3,'AEO 39'!$1:$1,0))+INDEX('AEO 39'!$41:$41,MATCH('LDV Shares'!AE$3,'AEO 39'!$1:$1,0)))</f>
        <v>0.99987265288994287</v>
      </c>
      <c r="AF9">
        <f>INDEX('AEO 39'!$41:$41,MATCH('LDV Shares'!AF$3,'AEO 39'!$1:$1,0))/(INDEX('AEO 39'!$18:$18,MATCH('LDV Shares'!AF$3,'AEO 39'!$1:$1,0))+INDEX('AEO 39'!$41:$41,MATCH('LDV Shares'!AF$3,'AEO 39'!$1:$1,0)))</f>
        <v>0.99988527634735602</v>
      </c>
      <c r="AG9">
        <f>INDEX('AEO 39'!$41:$41,MATCH('LDV Shares'!AG$3,'AEO 39'!$1:$1,0))/(INDEX('AEO 39'!$18:$18,MATCH('LDV Shares'!AG$3,'AEO 39'!$1:$1,0))+INDEX('AEO 39'!$41:$41,MATCH('LDV Shares'!AG$3,'AEO 39'!$1:$1,0)))</f>
        <v>0.99989650467710445</v>
      </c>
      <c r="AH9">
        <f>INDEX('AEO 39'!$41:$41,MATCH('LDV Shares'!AH$3,'AEO 39'!$1:$1,0))/(INDEX('AEO 39'!$18:$18,MATCH('LDV Shares'!AH$3,'AEO 39'!$1:$1,0))+INDEX('AEO 39'!$41:$41,MATCH('LDV Shares'!AH$3,'AEO 39'!$1:$1,0)))</f>
        <v>-6.4814814814814811E-2</v>
      </c>
      <c r="AI9" t="e">
        <f>INDEX('AEO 39'!$41:$41,MATCH('LDV Shares'!AI$3,'AEO 39'!$1:$1,0))/(INDEX('AEO 39'!$18:$18,MATCH('LDV Shares'!AI$3,'AEO 39'!$1:$1,0))+INDEX('AEO 39'!$41:$41,MATCH('LDV Shares'!AI$3,'AEO 39'!$1:$1,0)))</f>
        <v>#N/A</v>
      </c>
      <c r="AJ9" t="e">
        <f>INDEX('AEO 39'!$41:$41,MATCH('LDV Shares'!AJ$3,'AEO 39'!$1:$1,0))/(INDEX('AEO 39'!$18:$18,MATCH('LDV Shares'!AJ$3,'AEO 39'!$1:$1,0))+INDEX('AEO 39'!$41:$41,MATCH('LDV Shares'!AJ$3,'AEO 39'!$1:$1,0)))</f>
        <v>#N/A</v>
      </c>
    </row>
    <row r="10" spans="2:36" x14ac:dyDescent="0.25">
      <c r="B10" s="1"/>
    </row>
    <row r="11" spans="2:36" x14ac:dyDescent="0.25">
      <c r="B11" s="1" t="s">
        <v>165</v>
      </c>
      <c r="C11">
        <f>C3</f>
        <v>2020</v>
      </c>
      <c r="D11">
        <f t="shared" ref="D11:AJ11" si="1">D3</f>
        <v>2021</v>
      </c>
      <c r="E11">
        <f t="shared" si="1"/>
        <v>2022</v>
      </c>
      <c r="F11">
        <f t="shared" si="1"/>
        <v>2023</v>
      </c>
      <c r="G11">
        <f t="shared" si="1"/>
        <v>2024</v>
      </c>
      <c r="H11">
        <f t="shared" si="1"/>
        <v>2025</v>
      </c>
      <c r="I11">
        <f t="shared" si="1"/>
        <v>2026</v>
      </c>
      <c r="J11">
        <f t="shared" si="1"/>
        <v>2027</v>
      </c>
      <c r="K11">
        <f t="shared" si="1"/>
        <v>2028</v>
      </c>
      <c r="L11">
        <f t="shared" si="1"/>
        <v>2029</v>
      </c>
      <c r="M11">
        <f t="shared" si="1"/>
        <v>2030</v>
      </c>
      <c r="N11">
        <f t="shared" si="1"/>
        <v>2031</v>
      </c>
      <c r="O11">
        <f t="shared" si="1"/>
        <v>2032</v>
      </c>
      <c r="P11">
        <f t="shared" si="1"/>
        <v>2033</v>
      </c>
      <c r="Q11">
        <f t="shared" si="1"/>
        <v>2034</v>
      </c>
      <c r="R11">
        <f t="shared" si="1"/>
        <v>2035</v>
      </c>
      <c r="S11">
        <f t="shared" si="1"/>
        <v>2036</v>
      </c>
      <c r="T11">
        <f t="shared" si="1"/>
        <v>2037</v>
      </c>
      <c r="U11">
        <f t="shared" si="1"/>
        <v>2038</v>
      </c>
      <c r="V11">
        <f t="shared" si="1"/>
        <v>2039</v>
      </c>
      <c r="W11">
        <f t="shared" si="1"/>
        <v>2040</v>
      </c>
      <c r="X11">
        <f t="shared" si="1"/>
        <v>2041</v>
      </c>
      <c r="Y11">
        <f t="shared" si="1"/>
        <v>2042</v>
      </c>
      <c r="Z11">
        <f t="shared" si="1"/>
        <v>2043</v>
      </c>
      <c r="AA11">
        <f t="shared" si="1"/>
        <v>2044</v>
      </c>
      <c r="AB11">
        <f t="shared" si="1"/>
        <v>2045</v>
      </c>
      <c r="AC11">
        <f t="shared" si="1"/>
        <v>2046</v>
      </c>
      <c r="AD11">
        <f t="shared" si="1"/>
        <v>2047</v>
      </c>
      <c r="AE11">
        <f t="shared" si="1"/>
        <v>2048</v>
      </c>
      <c r="AF11">
        <f t="shared" si="1"/>
        <v>2049</v>
      </c>
      <c r="AG11">
        <f t="shared" si="1"/>
        <v>2050</v>
      </c>
      <c r="AH11" t="str">
        <f t="shared" si="1"/>
        <v>Growth (2020-2050)</v>
      </c>
      <c r="AI11">
        <f t="shared" si="1"/>
        <v>0</v>
      </c>
      <c r="AJ11">
        <f t="shared" si="1"/>
        <v>0</v>
      </c>
    </row>
    <row r="12" spans="2:36" x14ac:dyDescent="0.25">
      <c r="B12" t="s">
        <v>168</v>
      </c>
      <c r="C12">
        <f>INDEX('AEO 42'!$72:$72,MATCH('LDV Shares'!C$3,'AEO 42'!$1:$1,0))/100</f>
        <v>3.81198E-3</v>
      </c>
      <c r="D12">
        <f>INDEX('AEO 42'!$72:$72,MATCH('LDV Shares'!D$3,'AEO 42'!$1:$1,0))/100</f>
        <v>5.0863599999999998E-3</v>
      </c>
      <c r="E12">
        <f>INDEX('AEO 42'!$72:$72,MATCH('LDV Shares'!E$3,'AEO 42'!$1:$1,0))/100</f>
        <v>4.8288599999999999E-3</v>
      </c>
      <c r="F12">
        <f>INDEX('AEO 42'!$72:$72,MATCH('LDV Shares'!F$3,'AEO 42'!$1:$1,0))/100</f>
        <v>4.7088499999999997E-3</v>
      </c>
      <c r="G12">
        <f>INDEX('AEO 42'!$72:$72,MATCH('LDV Shares'!G$3,'AEO 42'!$1:$1,0))/100</f>
        <v>4.7548399999999998E-3</v>
      </c>
      <c r="H12">
        <f>INDEX('AEO 42'!$72:$72,MATCH('LDV Shares'!H$3,'AEO 42'!$1:$1,0))/100</f>
        <v>4.7840599999999997E-3</v>
      </c>
      <c r="I12">
        <f>INDEX('AEO 42'!$72:$72,MATCH('LDV Shares'!I$3,'AEO 42'!$1:$1,0))/100</f>
        <v>4.8595799999999996E-3</v>
      </c>
      <c r="J12">
        <f>INDEX('AEO 42'!$72:$72,MATCH('LDV Shares'!J$3,'AEO 42'!$1:$1,0))/100</f>
        <v>4.9329299999999994E-3</v>
      </c>
      <c r="K12">
        <f>INDEX('AEO 42'!$72:$72,MATCH('LDV Shares'!K$3,'AEO 42'!$1:$1,0))/100</f>
        <v>4.9388799999999997E-3</v>
      </c>
      <c r="L12">
        <f>INDEX('AEO 42'!$72:$72,MATCH('LDV Shares'!L$3,'AEO 42'!$1:$1,0))/100</f>
        <v>4.9717199999999998E-3</v>
      </c>
      <c r="M12">
        <f>INDEX('AEO 42'!$72:$72,MATCH('LDV Shares'!M$3,'AEO 42'!$1:$1,0))/100</f>
        <v>5.12475E-3</v>
      </c>
      <c r="N12">
        <f>INDEX('AEO 42'!$72:$72,MATCH('LDV Shares'!N$3,'AEO 42'!$1:$1,0))/100</f>
        <v>4.9870299999999999E-3</v>
      </c>
      <c r="O12">
        <f>INDEX('AEO 42'!$72:$72,MATCH('LDV Shares'!O$3,'AEO 42'!$1:$1,0))/100</f>
        <v>5.0542299999999998E-3</v>
      </c>
      <c r="P12">
        <f>INDEX('AEO 42'!$72:$72,MATCH('LDV Shares'!P$3,'AEO 42'!$1:$1,0))/100</f>
        <v>5.05391E-3</v>
      </c>
      <c r="Q12">
        <f>INDEX('AEO 42'!$72:$72,MATCH('LDV Shares'!Q$3,'AEO 42'!$1:$1,0))/100</f>
        <v>5.0949599999999991E-3</v>
      </c>
      <c r="R12">
        <f>INDEX('AEO 42'!$72:$72,MATCH('LDV Shares'!R$3,'AEO 42'!$1:$1,0))/100</f>
        <v>5.0375400000000001E-3</v>
      </c>
      <c r="S12">
        <f>INDEX('AEO 42'!$72:$72,MATCH('LDV Shares'!S$3,'AEO 42'!$1:$1,0))/100</f>
        <v>5.0839700000000002E-3</v>
      </c>
      <c r="T12">
        <f>INDEX('AEO 42'!$72:$72,MATCH('LDV Shares'!T$3,'AEO 42'!$1:$1,0))/100</f>
        <v>5.1125500000000004E-3</v>
      </c>
      <c r="U12">
        <f>INDEX('AEO 42'!$72:$72,MATCH('LDV Shares'!U$3,'AEO 42'!$1:$1,0))/100</f>
        <v>5.1267999999999999E-3</v>
      </c>
      <c r="V12">
        <f>INDEX('AEO 42'!$72:$72,MATCH('LDV Shares'!V$3,'AEO 42'!$1:$1,0))/100</f>
        <v>5.116579999999999E-3</v>
      </c>
      <c r="W12">
        <f>INDEX('AEO 42'!$72:$72,MATCH('LDV Shares'!W$3,'AEO 42'!$1:$1,0))/100</f>
        <v>5.1473199999999995E-3</v>
      </c>
      <c r="X12">
        <f>INDEX('AEO 42'!$72:$72,MATCH('LDV Shares'!X$3,'AEO 42'!$1:$1,0))/100</f>
        <v>5.1539900000000007E-3</v>
      </c>
      <c r="Y12">
        <f>INDEX('AEO 42'!$72:$72,MATCH('LDV Shares'!Y$3,'AEO 42'!$1:$1,0))/100</f>
        <v>5.1532000000000001E-3</v>
      </c>
      <c r="Z12">
        <f>INDEX('AEO 42'!$72:$72,MATCH('LDV Shares'!Z$3,'AEO 42'!$1:$1,0))/100</f>
        <v>5.1734800000000003E-3</v>
      </c>
      <c r="AA12">
        <f>INDEX('AEO 42'!$72:$72,MATCH('LDV Shares'!AA$3,'AEO 42'!$1:$1,0))/100</f>
        <v>5.1866599999999992E-3</v>
      </c>
      <c r="AB12">
        <f>INDEX('AEO 42'!$72:$72,MATCH('LDV Shares'!AB$3,'AEO 42'!$1:$1,0))/100</f>
        <v>5.2046599999999998E-3</v>
      </c>
      <c r="AC12">
        <f>INDEX('AEO 42'!$72:$72,MATCH('LDV Shares'!AC$3,'AEO 42'!$1:$1,0))/100</f>
        <v>5.1905599999999994E-3</v>
      </c>
      <c r="AD12">
        <f>INDEX('AEO 42'!$72:$72,MATCH('LDV Shares'!AD$3,'AEO 42'!$1:$1,0))/100</f>
        <v>5.2053300000000002E-3</v>
      </c>
      <c r="AE12">
        <f>INDEX('AEO 42'!$72:$72,MATCH('LDV Shares'!AE$3,'AEO 42'!$1:$1,0))/100</f>
        <v>5.2028399999999994E-3</v>
      </c>
      <c r="AF12">
        <f>INDEX('AEO 42'!$72:$72,MATCH('LDV Shares'!AF$3,'AEO 42'!$1:$1,0))/100</f>
        <v>5.2308900000000002E-3</v>
      </c>
      <c r="AG12">
        <f>INDEX('AEO 42'!$72:$72,MATCH('LDV Shares'!AG$3,'AEO 42'!$1:$1,0))/100</f>
        <v>5.2311099999999998E-3</v>
      </c>
      <c r="AH12">
        <f>INDEX('AEO 42'!$72:$72,MATCH('LDV Shares'!AH$3,'AEO 42'!$1:$1,0))/100</f>
        <v>1.0999999999999999E-4</v>
      </c>
      <c r="AI12" t="e">
        <f>INDEX('AEO 42'!$72:$72,MATCH('LDV Shares'!AI$3,'AEO 42'!$1:$1,0))/100</f>
        <v>#N/A</v>
      </c>
      <c r="AJ12" t="e">
        <f>INDEX('AEO 42'!$72:$72,MATCH('LDV Shares'!AJ$3,'AEO 42'!$1:$1,0))/100</f>
        <v>#N/A</v>
      </c>
    </row>
    <row r="13" spans="2:36" x14ac:dyDescent="0.25">
      <c r="B13" t="s">
        <v>169</v>
      </c>
      <c r="C13">
        <f>INDEX('AEO 42'!$73:$73,MATCH('LDV Shares'!C$3,'AEO 42'!$1:$1,0))/100</f>
        <v>3.7630230000000001E-2</v>
      </c>
      <c r="D13">
        <f>INDEX('AEO 42'!$73:$73,MATCH('LDV Shares'!D$3,'AEO 42'!$1:$1,0))/100</f>
        <v>5.1308899999999998E-2</v>
      </c>
      <c r="E13">
        <f>INDEX('AEO 42'!$73:$73,MATCH('LDV Shares'!E$3,'AEO 42'!$1:$1,0))/100</f>
        <v>4.7299870000000001E-2</v>
      </c>
      <c r="F13">
        <f>INDEX('AEO 42'!$73:$73,MATCH('LDV Shares'!F$3,'AEO 42'!$1:$1,0))/100</f>
        <v>4.5008650000000004E-2</v>
      </c>
      <c r="G13">
        <f>INDEX('AEO 42'!$73:$73,MATCH('LDV Shares'!G$3,'AEO 42'!$1:$1,0))/100</f>
        <v>4.4961580000000001E-2</v>
      </c>
      <c r="H13">
        <f>INDEX('AEO 42'!$73:$73,MATCH('LDV Shares'!H$3,'AEO 42'!$1:$1,0))/100</f>
        <v>4.5100849999999998E-2</v>
      </c>
      <c r="I13">
        <f>INDEX('AEO 42'!$73:$73,MATCH('LDV Shares'!I$3,'AEO 42'!$1:$1,0))/100</f>
        <v>4.5102529999999995E-2</v>
      </c>
      <c r="J13">
        <f>INDEX('AEO 42'!$73:$73,MATCH('LDV Shares'!J$3,'AEO 42'!$1:$1,0))/100</f>
        <v>4.5190020000000004E-2</v>
      </c>
      <c r="K13">
        <f>INDEX('AEO 42'!$73:$73,MATCH('LDV Shares'!K$3,'AEO 42'!$1:$1,0))/100</f>
        <v>4.4973249999999999E-2</v>
      </c>
      <c r="L13">
        <f>INDEX('AEO 42'!$73:$73,MATCH('LDV Shares'!L$3,'AEO 42'!$1:$1,0))/100</f>
        <v>4.4990780000000001E-2</v>
      </c>
      <c r="M13">
        <f>INDEX('AEO 42'!$73:$73,MATCH('LDV Shares'!M$3,'AEO 42'!$1:$1,0))/100</f>
        <v>4.578455E-2</v>
      </c>
      <c r="N13">
        <f>INDEX('AEO 42'!$73:$73,MATCH('LDV Shares'!N$3,'AEO 42'!$1:$1,0))/100</f>
        <v>4.4433260000000002E-2</v>
      </c>
      <c r="O13">
        <f>INDEX('AEO 42'!$73:$73,MATCH('LDV Shares'!O$3,'AEO 42'!$1:$1,0))/100</f>
        <v>4.4816580000000002E-2</v>
      </c>
      <c r="P13">
        <f>INDEX('AEO 42'!$73:$73,MATCH('LDV Shares'!P$3,'AEO 42'!$1:$1,0))/100</f>
        <v>4.4627E-2</v>
      </c>
      <c r="Q13">
        <f>INDEX('AEO 42'!$73:$73,MATCH('LDV Shares'!Q$3,'AEO 42'!$1:$1,0))/100</f>
        <v>4.4841020000000002E-2</v>
      </c>
      <c r="R13">
        <f>INDEX('AEO 42'!$73:$73,MATCH('LDV Shares'!R$3,'AEO 42'!$1:$1,0))/100</f>
        <v>4.406405E-2</v>
      </c>
      <c r="S13">
        <f>INDEX('AEO 42'!$73:$73,MATCH('LDV Shares'!S$3,'AEO 42'!$1:$1,0))/100</f>
        <v>4.4344700000000001E-2</v>
      </c>
      <c r="T13">
        <f>INDEX('AEO 42'!$73:$73,MATCH('LDV Shares'!T$3,'AEO 42'!$1:$1,0))/100</f>
        <v>4.4469960000000003E-2</v>
      </c>
      <c r="U13">
        <f>INDEX('AEO 42'!$73:$73,MATCH('LDV Shares'!U$3,'AEO 42'!$1:$1,0))/100</f>
        <v>4.4434589999999996E-2</v>
      </c>
      <c r="V13">
        <f>INDEX('AEO 42'!$73:$73,MATCH('LDV Shares'!V$3,'AEO 42'!$1:$1,0))/100</f>
        <v>4.4192820000000001E-2</v>
      </c>
      <c r="W13">
        <f>INDEX('AEO 42'!$73:$73,MATCH('LDV Shares'!W$3,'AEO 42'!$1:$1,0))/100</f>
        <v>4.434051E-2</v>
      </c>
      <c r="X13">
        <f>INDEX('AEO 42'!$73:$73,MATCH('LDV Shares'!X$3,'AEO 42'!$1:$1,0))/100</f>
        <v>4.4273939999999998E-2</v>
      </c>
      <c r="Y13">
        <f>INDEX('AEO 42'!$73:$73,MATCH('LDV Shares'!Y$3,'AEO 42'!$1:$1,0))/100</f>
        <v>4.4129880000000003E-2</v>
      </c>
      <c r="Z13">
        <f>INDEX('AEO 42'!$73:$73,MATCH('LDV Shares'!Z$3,'AEO 42'!$1:$1,0))/100</f>
        <v>4.4198510000000003E-2</v>
      </c>
      <c r="AA13">
        <f>INDEX('AEO 42'!$73:$73,MATCH('LDV Shares'!AA$3,'AEO 42'!$1:$1,0))/100</f>
        <v>4.4213540000000003E-2</v>
      </c>
      <c r="AB13">
        <f>INDEX('AEO 42'!$73:$73,MATCH('LDV Shares'!AB$3,'AEO 42'!$1:$1,0))/100</f>
        <v>4.4275189999999999E-2</v>
      </c>
      <c r="AC13">
        <f>INDEX('AEO 42'!$73:$73,MATCH('LDV Shares'!AC$3,'AEO 42'!$1:$1,0))/100</f>
        <v>4.4028660000000004E-2</v>
      </c>
      <c r="AD13">
        <f>INDEX('AEO 42'!$73:$73,MATCH('LDV Shares'!AD$3,'AEO 42'!$1:$1,0))/100</f>
        <v>4.4067189999999999E-2</v>
      </c>
      <c r="AE13">
        <f>INDEX('AEO 42'!$73:$73,MATCH('LDV Shares'!AE$3,'AEO 42'!$1:$1,0))/100</f>
        <v>4.3936610000000001E-2</v>
      </c>
      <c r="AF13">
        <f>INDEX('AEO 42'!$73:$73,MATCH('LDV Shares'!AF$3,'AEO 42'!$1:$1,0))/100</f>
        <v>4.4110509999999999E-2</v>
      </c>
      <c r="AG13">
        <f>INDEX('AEO 42'!$73:$73,MATCH('LDV Shares'!AG$3,'AEO 42'!$1:$1,0))/100</f>
        <v>4.4015519999999995E-2</v>
      </c>
      <c r="AH13">
        <f>INDEX('AEO 42'!$73:$73,MATCH('LDV Shares'!AH$3,'AEO 42'!$1:$1,0))/100</f>
        <v>5.0000000000000002E-5</v>
      </c>
      <c r="AI13" t="e">
        <f>INDEX('AEO 42'!$73:$73,MATCH('LDV Shares'!AI$3,'AEO 42'!$1:$1,0))/100</f>
        <v>#N/A</v>
      </c>
      <c r="AJ13" t="e">
        <f>INDEX('AEO 42'!$73:$73,MATCH('LDV Shares'!AJ$3,'AEO 42'!$1:$1,0))/100</f>
        <v>#N/A</v>
      </c>
    </row>
    <row r="14" spans="2:36" x14ac:dyDescent="0.25">
      <c r="B14" t="s">
        <v>170</v>
      </c>
      <c r="C14">
        <f>INDEX('AEO 42'!$74:$74,MATCH('LDV Shares'!C$3,'AEO 42'!$1:$1,0))/100</f>
        <v>0.12655757000000001</v>
      </c>
      <c r="D14">
        <f>INDEX('AEO 42'!$74:$74,MATCH('LDV Shares'!D$3,'AEO 42'!$1:$1,0))/100</f>
        <v>0.15749613000000001</v>
      </c>
      <c r="E14">
        <f>INDEX('AEO 42'!$74:$74,MATCH('LDV Shares'!E$3,'AEO 42'!$1:$1,0))/100</f>
        <v>0.15053502999999999</v>
      </c>
      <c r="F14">
        <f>INDEX('AEO 42'!$74:$74,MATCH('LDV Shares'!F$3,'AEO 42'!$1:$1,0))/100</f>
        <v>0.14445978000000001</v>
      </c>
      <c r="G14">
        <f>INDEX('AEO 42'!$74:$74,MATCH('LDV Shares'!G$3,'AEO 42'!$1:$1,0))/100</f>
        <v>0.14346140999999998</v>
      </c>
      <c r="H14">
        <f>INDEX('AEO 42'!$74:$74,MATCH('LDV Shares'!H$3,'AEO 42'!$1:$1,0))/100</f>
        <v>0.14282969000000001</v>
      </c>
      <c r="I14">
        <f>INDEX('AEO 42'!$74:$74,MATCH('LDV Shares'!I$3,'AEO 42'!$1:$1,0))/100</f>
        <v>0.14332499000000001</v>
      </c>
      <c r="J14">
        <f>INDEX('AEO 42'!$74:$74,MATCH('LDV Shares'!J$3,'AEO 42'!$1:$1,0))/100</f>
        <v>0.14386108</v>
      </c>
      <c r="K14">
        <f>INDEX('AEO 42'!$74:$74,MATCH('LDV Shares'!K$3,'AEO 42'!$1:$1,0))/100</f>
        <v>0.14298080999999999</v>
      </c>
      <c r="L14">
        <f>INDEX('AEO 42'!$74:$74,MATCH('LDV Shares'!L$3,'AEO 42'!$1:$1,0))/100</f>
        <v>0.14292039000000001</v>
      </c>
      <c r="M14">
        <f>INDEX('AEO 42'!$74:$74,MATCH('LDV Shares'!M$3,'AEO 42'!$1:$1,0))/100</f>
        <v>0.14498136</v>
      </c>
      <c r="N14">
        <f>INDEX('AEO 42'!$74:$74,MATCH('LDV Shares'!N$3,'AEO 42'!$1:$1,0))/100</f>
        <v>0.14128282</v>
      </c>
      <c r="O14">
        <f>INDEX('AEO 42'!$74:$74,MATCH('LDV Shares'!O$3,'AEO 42'!$1:$1,0))/100</f>
        <v>0.14216086</v>
      </c>
      <c r="P14">
        <f>INDEX('AEO 42'!$74:$74,MATCH('LDV Shares'!P$3,'AEO 42'!$1:$1,0))/100</f>
        <v>0.14156200999999999</v>
      </c>
      <c r="Q14">
        <f>INDEX('AEO 42'!$74:$74,MATCH('LDV Shares'!Q$3,'AEO 42'!$1:$1,0))/100</f>
        <v>0.14202545</v>
      </c>
      <c r="R14">
        <f>INDEX('AEO 42'!$74:$74,MATCH('LDV Shares'!R$3,'AEO 42'!$1:$1,0))/100</f>
        <v>0.1400071</v>
      </c>
      <c r="S14">
        <f>INDEX('AEO 42'!$74:$74,MATCH('LDV Shares'!S$3,'AEO 42'!$1:$1,0))/100</f>
        <v>0.14058935</v>
      </c>
      <c r="T14">
        <f>INDEX('AEO 42'!$74:$74,MATCH('LDV Shares'!T$3,'AEO 42'!$1:$1,0))/100</f>
        <v>0.14077121000000001</v>
      </c>
      <c r="U14">
        <f>INDEX('AEO 42'!$74:$74,MATCH('LDV Shares'!U$3,'AEO 42'!$1:$1,0))/100</f>
        <v>0.14066296</v>
      </c>
      <c r="V14">
        <f>INDEX('AEO 42'!$74:$74,MATCH('LDV Shares'!V$3,'AEO 42'!$1:$1,0))/100</f>
        <v>0.13995536</v>
      </c>
      <c r="W14">
        <f>INDEX('AEO 42'!$74:$74,MATCH('LDV Shares'!W$3,'AEO 42'!$1:$1,0))/100</f>
        <v>0.14026718999999999</v>
      </c>
      <c r="X14">
        <f>INDEX('AEO 42'!$74:$74,MATCH('LDV Shares'!X$3,'AEO 42'!$1:$1,0))/100</f>
        <v>0.14001820000000001</v>
      </c>
      <c r="Y14">
        <f>INDEX('AEO 42'!$74:$74,MATCH('LDV Shares'!Y$3,'AEO 42'!$1:$1,0))/100</f>
        <v>0.13961113</v>
      </c>
      <c r="Z14">
        <f>INDEX('AEO 42'!$74:$74,MATCH('LDV Shares'!Z$3,'AEO 42'!$1:$1,0))/100</f>
        <v>0.13968531000000001</v>
      </c>
      <c r="AA14">
        <f>INDEX('AEO 42'!$74:$74,MATCH('LDV Shares'!AA$3,'AEO 42'!$1:$1,0))/100</f>
        <v>0.13965405</v>
      </c>
      <c r="AB14">
        <f>INDEX('AEO 42'!$74:$74,MATCH('LDV Shares'!AB$3,'AEO 42'!$1:$1,0))/100</f>
        <v>0.13976242</v>
      </c>
      <c r="AC14">
        <f>INDEX('AEO 42'!$74:$74,MATCH('LDV Shares'!AC$3,'AEO 42'!$1:$1,0))/100</f>
        <v>0.13907899000000001</v>
      </c>
      <c r="AD14">
        <f>INDEX('AEO 42'!$74:$74,MATCH('LDV Shares'!AD$3,'AEO 42'!$1:$1,0))/100</f>
        <v>0.13909675999999999</v>
      </c>
      <c r="AE14">
        <f>INDEX('AEO 42'!$74:$74,MATCH('LDV Shares'!AE$3,'AEO 42'!$1:$1,0))/100</f>
        <v>0.13874599999999998</v>
      </c>
      <c r="AF14">
        <f>INDEX('AEO 42'!$74:$74,MATCH('LDV Shares'!AF$3,'AEO 42'!$1:$1,0))/100</f>
        <v>0.13911678</v>
      </c>
      <c r="AG14">
        <f>INDEX('AEO 42'!$74:$74,MATCH('LDV Shares'!AG$3,'AEO 42'!$1:$1,0))/100</f>
        <v>0.13885448</v>
      </c>
      <c r="AH14">
        <f>INDEX('AEO 42'!$74:$74,MATCH('LDV Shares'!AH$3,'AEO 42'!$1:$1,0))/100</f>
        <v>3.0000000000000001E-5</v>
      </c>
      <c r="AI14" t="e">
        <f>INDEX('AEO 42'!$74:$74,MATCH('LDV Shares'!AI$3,'AEO 42'!$1:$1,0))/100</f>
        <v>#N/A</v>
      </c>
      <c r="AJ14" t="e">
        <f>INDEX('AEO 42'!$74:$74,MATCH('LDV Shares'!AJ$3,'AEO 42'!$1:$1,0))/100</f>
        <v>#N/A</v>
      </c>
    </row>
    <row r="15" spans="2:36" x14ac:dyDescent="0.25">
      <c r="B15" t="s">
        <v>171</v>
      </c>
      <c r="C15">
        <f>INDEX('AEO 42'!$75:$75,MATCH('LDV Shares'!C$3,'AEO 42'!$1:$1,0))/100</f>
        <v>0.40561222000000002</v>
      </c>
      <c r="D15">
        <f>INDEX('AEO 42'!$75:$75,MATCH('LDV Shares'!D$3,'AEO 42'!$1:$1,0))/100</f>
        <v>0.34081916999999995</v>
      </c>
      <c r="E15">
        <f>INDEX('AEO 42'!$75:$75,MATCH('LDV Shares'!E$3,'AEO 42'!$1:$1,0))/100</f>
        <v>0.34664539</v>
      </c>
      <c r="F15">
        <f>INDEX('AEO 42'!$75:$75,MATCH('LDV Shares'!F$3,'AEO 42'!$1:$1,0))/100</f>
        <v>0.35627373000000001</v>
      </c>
      <c r="G15">
        <f>INDEX('AEO 42'!$75:$75,MATCH('LDV Shares'!G$3,'AEO 42'!$1:$1,0))/100</f>
        <v>0.35422890000000001</v>
      </c>
      <c r="H15">
        <f>INDEX('AEO 42'!$75:$75,MATCH('LDV Shares'!H$3,'AEO 42'!$1:$1,0))/100</f>
        <v>0.35267204000000002</v>
      </c>
      <c r="I15">
        <f>INDEX('AEO 42'!$75:$75,MATCH('LDV Shares'!I$3,'AEO 42'!$1:$1,0))/100</f>
        <v>0.35041392999999998</v>
      </c>
      <c r="J15">
        <f>INDEX('AEO 42'!$75:$75,MATCH('LDV Shares'!J$3,'AEO 42'!$1:$1,0))/100</f>
        <v>0.34654797000000004</v>
      </c>
      <c r="K15">
        <f>INDEX('AEO 42'!$75:$75,MATCH('LDV Shares'!K$3,'AEO 42'!$1:$1,0))/100</f>
        <v>0.34641334999999995</v>
      </c>
      <c r="L15">
        <f>INDEX('AEO 42'!$75:$75,MATCH('LDV Shares'!L$3,'AEO 42'!$1:$1,0))/100</f>
        <v>0.34484566</v>
      </c>
      <c r="M15">
        <f>INDEX('AEO 42'!$75:$75,MATCH('LDV Shares'!M$3,'AEO 42'!$1:$1,0))/100</f>
        <v>0.33917769999999997</v>
      </c>
      <c r="N15">
        <f>INDEX('AEO 42'!$75:$75,MATCH('LDV Shares'!N$3,'AEO 42'!$1:$1,0))/100</f>
        <v>0.34550251000000004</v>
      </c>
      <c r="O15">
        <f>INDEX('AEO 42'!$75:$75,MATCH('LDV Shares'!O$3,'AEO 42'!$1:$1,0))/100</f>
        <v>0.34228149000000002</v>
      </c>
      <c r="P15">
        <f>INDEX('AEO 42'!$75:$75,MATCH('LDV Shares'!P$3,'AEO 42'!$1:$1,0))/100</f>
        <v>0.34227718000000001</v>
      </c>
      <c r="Q15">
        <f>INDEX('AEO 42'!$75:$75,MATCH('LDV Shares'!Q$3,'AEO 42'!$1:$1,0))/100</f>
        <v>0.33993198000000002</v>
      </c>
      <c r="R15">
        <f>INDEX('AEO 42'!$75:$75,MATCH('LDV Shares'!R$3,'AEO 42'!$1:$1,0))/100</f>
        <v>0.34309195999999997</v>
      </c>
      <c r="S15">
        <f>INDEX('AEO 42'!$75:$75,MATCH('LDV Shares'!S$3,'AEO 42'!$1:$1,0))/100</f>
        <v>0.34077011000000001</v>
      </c>
      <c r="T15">
        <f>INDEX('AEO 42'!$75:$75,MATCH('LDV Shares'!T$3,'AEO 42'!$1:$1,0))/100</f>
        <v>0.33931702000000002</v>
      </c>
      <c r="U15">
        <f>INDEX('AEO 42'!$75:$75,MATCH('LDV Shares'!U$3,'AEO 42'!$1:$1,0))/100</f>
        <v>0.33867289999999994</v>
      </c>
      <c r="V15">
        <f>INDEX('AEO 42'!$75:$75,MATCH('LDV Shares'!V$3,'AEO 42'!$1:$1,0))/100</f>
        <v>0.33921779999999996</v>
      </c>
      <c r="W15">
        <f>INDEX('AEO 42'!$75:$75,MATCH('LDV Shares'!W$3,'AEO 42'!$1:$1,0))/100</f>
        <v>0.33765354000000003</v>
      </c>
      <c r="X15">
        <f>INDEX('AEO 42'!$75:$75,MATCH('LDV Shares'!X$3,'AEO 42'!$1:$1,0))/100</f>
        <v>0.33732104999999996</v>
      </c>
      <c r="Y15">
        <f>INDEX('AEO 42'!$75:$75,MATCH('LDV Shares'!Y$3,'AEO 42'!$1:$1,0))/100</f>
        <v>0.33743603</v>
      </c>
      <c r="Z15">
        <f>INDEX('AEO 42'!$75:$75,MATCH('LDV Shares'!Z$3,'AEO 42'!$1:$1,0))/100</f>
        <v>0.33643177000000002</v>
      </c>
      <c r="AA15">
        <f>INDEX('AEO 42'!$75:$75,MATCH('LDV Shares'!AA$3,'AEO 42'!$1:$1,0))/100</f>
        <v>0.33579376000000005</v>
      </c>
      <c r="AB15">
        <f>INDEX('AEO 42'!$75:$75,MATCH('LDV Shares'!AB$3,'AEO 42'!$1:$1,0))/100</f>
        <v>0.33480285999999998</v>
      </c>
      <c r="AC15">
        <f>INDEX('AEO 42'!$75:$75,MATCH('LDV Shares'!AC$3,'AEO 42'!$1:$1,0))/100</f>
        <v>0.33560485999999995</v>
      </c>
      <c r="AD15">
        <f>INDEX('AEO 42'!$75:$75,MATCH('LDV Shares'!AD$3,'AEO 42'!$1:$1,0))/100</f>
        <v>0.33488441000000002</v>
      </c>
      <c r="AE15">
        <f>INDEX('AEO 42'!$75:$75,MATCH('LDV Shares'!AE$3,'AEO 42'!$1:$1,0))/100</f>
        <v>0.33493465</v>
      </c>
      <c r="AF15">
        <f>INDEX('AEO 42'!$75:$75,MATCH('LDV Shares'!AF$3,'AEO 42'!$1:$1,0))/100</f>
        <v>0.33349075</v>
      </c>
      <c r="AG15">
        <f>INDEX('AEO 42'!$75:$75,MATCH('LDV Shares'!AG$3,'AEO 42'!$1:$1,0))/100</f>
        <v>0.33331726000000006</v>
      </c>
      <c r="AH15">
        <f>INDEX('AEO 42'!$75:$75,MATCH('LDV Shares'!AH$3,'AEO 42'!$1:$1,0))/100</f>
        <v>-7.0000000000000007E-5</v>
      </c>
      <c r="AI15" t="e">
        <f>INDEX('AEO 42'!$75:$75,MATCH('LDV Shares'!AI$3,'AEO 42'!$1:$1,0))/100</f>
        <v>#N/A</v>
      </c>
      <c r="AJ15" t="e">
        <f>INDEX('AEO 42'!$75:$75,MATCH('LDV Shares'!AJ$3,'AEO 42'!$1:$1,0))/100</f>
        <v>#N/A</v>
      </c>
    </row>
    <row r="16" spans="2:36" x14ac:dyDescent="0.25">
      <c r="B16" t="s">
        <v>172</v>
      </c>
      <c r="C16">
        <f>INDEX('AEO 42'!$76:$76,MATCH('LDV Shares'!C$3,'AEO 42'!$1:$1,0))/100</f>
        <v>0.16779509000000001</v>
      </c>
      <c r="D16">
        <f>INDEX('AEO 42'!$76:$76,MATCH('LDV Shares'!D$3,'AEO 42'!$1:$1,0))/100</f>
        <v>0.11653591000000001</v>
      </c>
      <c r="E16">
        <f>INDEX('AEO 42'!$76:$76,MATCH('LDV Shares'!E$3,'AEO 42'!$1:$1,0))/100</f>
        <v>0.12495990000000001</v>
      </c>
      <c r="F16">
        <f>INDEX('AEO 42'!$76:$76,MATCH('LDV Shares'!F$3,'AEO 42'!$1:$1,0))/100</f>
        <v>0.12952127000000002</v>
      </c>
      <c r="G16">
        <f>INDEX('AEO 42'!$76:$76,MATCH('LDV Shares'!G$3,'AEO 42'!$1:$1,0))/100</f>
        <v>0.1279486</v>
      </c>
      <c r="H16">
        <f>INDEX('AEO 42'!$76:$76,MATCH('LDV Shares'!H$3,'AEO 42'!$1:$1,0))/100</f>
        <v>0.12720703999999999</v>
      </c>
      <c r="I16">
        <f>INDEX('AEO 42'!$76:$76,MATCH('LDV Shares'!I$3,'AEO 42'!$1:$1,0))/100</f>
        <v>0.12505385999999999</v>
      </c>
      <c r="J16">
        <f>INDEX('AEO 42'!$76:$76,MATCH('LDV Shares'!J$3,'AEO 42'!$1:$1,0))/100</f>
        <v>0.12261494000000001</v>
      </c>
      <c r="K16">
        <f>INDEX('AEO 42'!$76:$76,MATCH('LDV Shares'!K$3,'AEO 42'!$1:$1,0))/100</f>
        <v>0.12243095</v>
      </c>
      <c r="L16">
        <f>INDEX('AEO 42'!$76:$76,MATCH('LDV Shares'!L$3,'AEO 42'!$1:$1,0))/100</f>
        <v>0.12125607000000001</v>
      </c>
      <c r="M16">
        <f>INDEX('AEO 42'!$76:$76,MATCH('LDV Shares'!M$3,'AEO 42'!$1:$1,0))/100</f>
        <v>0.11778345</v>
      </c>
      <c r="N16">
        <f>INDEX('AEO 42'!$76:$76,MATCH('LDV Shares'!N$3,'AEO 42'!$1:$1,0))/100</f>
        <v>0.12120578999999999</v>
      </c>
      <c r="O16">
        <f>INDEX('AEO 42'!$76:$76,MATCH('LDV Shares'!O$3,'AEO 42'!$1:$1,0))/100</f>
        <v>0.11918768</v>
      </c>
      <c r="P16">
        <f>INDEX('AEO 42'!$76:$76,MATCH('LDV Shares'!P$3,'AEO 42'!$1:$1,0))/100</f>
        <v>0.11904552</v>
      </c>
      <c r="Q16">
        <f>INDEX('AEO 42'!$76:$76,MATCH('LDV Shares'!Q$3,'AEO 42'!$1:$1,0))/100</f>
        <v>0.11765392999999999</v>
      </c>
      <c r="R16">
        <f>INDEX('AEO 42'!$76:$76,MATCH('LDV Shares'!R$3,'AEO 42'!$1:$1,0))/100</f>
        <v>0.11943540999999999</v>
      </c>
      <c r="S16">
        <f>INDEX('AEO 42'!$76:$76,MATCH('LDV Shares'!S$3,'AEO 42'!$1:$1,0))/100</f>
        <v>0.11795346999999999</v>
      </c>
      <c r="T16">
        <f>INDEX('AEO 42'!$76:$76,MATCH('LDV Shares'!T$3,'AEO 42'!$1:$1,0))/100</f>
        <v>0.11700193</v>
      </c>
      <c r="U16">
        <f>INDEX('AEO 42'!$76:$76,MATCH('LDV Shares'!U$3,'AEO 42'!$1:$1,0))/100</f>
        <v>0.11650690000000001</v>
      </c>
      <c r="V16">
        <f>INDEX('AEO 42'!$76:$76,MATCH('LDV Shares'!V$3,'AEO 42'!$1:$1,0))/100</f>
        <v>0.1167728</v>
      </c>
      <c r="W16">
        <f>INDEX('AEO 42'!$76:$76,MATCH('LDV Shares'!W$3,'AEO 42'!$1:$1,0))/100</f>
        <v>0.11580914</v>
      </c>
      <c r="X16">
        <f>INDEX('AEO 42'!$76:$76,MATCH('LDV Shares'!X$3,'AEO 42'!$1:$1,0))/100</f>
        <v>0.11554307</v>
      </c>
      <c r="Y16">
        <f>INDEX('AEO 42'!$76:$76,MATCH('LDV Shares'!Y$3,'AEO 42'!$1:$1,0))/100</f>
        <v>0.11552464000000001</v>
      </c>
      <c r="Z16">
        <f>INDEX('AEO 42'!$76:$76,MATCH('LDV Shares'!Z$3,'AEO 42'!$1:$1,0))/100</f>
        <v>0.11489737</v>
      </c>
      <c r="AA16">
        <f>INDEX('AEO 42'!$76:$76,MATCH('LDV Shares'!AA$3,'AEO 42'!$1:$1,0))/100</f>
        <v>0.11444134</v>
      </c>
      <c r="AB16">
        <f>INDEX('AEO 42'!$76:$76,MATCH('LDV Shares'!AB$3,'AEO 42'!$1:$1,0))/100</f>
        <v>0.11385207</v>
      </c>
      <c r="AC16">
        <f>INDEX('AEO 42'!$76:$76,MATCH('LDV Shares'!AC$3,'AEO 42'!$1:$1,0))/100</f>
        <v>0.11421872999999999</v>
      </c>
      <c r="AD16">
        <f>INDEX('AEO 42'!$76:$76,MATCH('LDV Shares'!AD$3,'AEO 42'!$1:$1,0))/100</f>
        <v>0.11374452</v>
      </c>
      <c r="AE16">
        <f>INDEX('AEO 42'!$76:$76,MATCH('LDV Shares'!AE$3,'AEO 42'!$1:$1,0))/100</f>
        <v>0.11380476</v>
      </c>
      <c r="AF16">
        <f>INDEX('AEO 42'!$76:$76,MATCH('LDV Shares'!AF$3,'AEO 42'!$1:$1,0))/100</f>
        <v>0.11291508</v>
      </c>
      <c r="AG16">
        <f>INDEX('AEO 42'!$76:$76,MATCH('LDV Shares'!AG$3,'AEO 42'!$1:$1,0))/100</f>
        <v>0.11286979999999999</v>
      </c>
      <c r="AH16">
        <f>INDEX('AEO 42'!$76:$76,MATCH('LDV Shares'!AH$3,'AEO 42'!$1:$1,0))/100</f>
        <v>-1.2999999999999999E-4</v>
      </c>
      <c r="AI16" t="e">
        <f>INDEX('AEO 42'!$76:$76,MATCH('LDV Shares'!AI$3,'AEO 42'!$1:$1,0))/100</f>
        <v>#N/A</v>
      </c>
      <c r="AJ16" t="e">
        <f>INDEX('AEO 42'!$76:$76,MATCH('LDV Shares'!AJ$3,'AEO 42'!$1:$1,0))/100</f>
        <v>#N/A</v>
      </c>
    </row>
    <row r="17" spans="2:36" x14ac:dyDescent="0.25">
      <c r="B17" t="s">
        <v>173</v>
      </c>
      <c r="C17">
        <f>INDEX('AEO 42'!$77:$77,MATCH('LDV Shares'!C$3,'AEO 42'!$1:$1,0))/100</f>
        <v>1.0023880000000001E-2</v>
      </c>
      <c r="D17">
        <f>INDEX('AEO 42'!$77:$77,MATCH('LDV Shares'!D$3,'AEO 42'!$1:$1,0))/100</f>
        <v>8.9892300000000008E-3</v>
      </c>
      <c r="E17">
        <f>INDEX('AEO 42'!$77:$77,MATCH('LDV Shares'!E$3,'AEO 42'!$1:$1,0))/100</f>
        <v>9.2616699999999996E-3</v>
      </c>
      <c r="F17">
        <f>INDEX('AEO 42'!$77:$77,MATCH('LDV Shares'!F$3,'AEO 42'!$1:$1,0))/100</f>
        <v>9.35478E-3</v>
      </c>
      <c r="G17">
        <f>INDEX('AEO 42'!$77:$77,MATCH('LDV Shares'!G$3,'AEO 42'!$1:$1,0))/100</f>
        <v>9.3484999999999992E-3</v>
      </c>
      <c r="H17">
        <f>INDEX('AEO 42'!$77:$77,MATCH('LDV Shares'!H$3,'AEO 42'!$1:$1,0))/100</f>
        <v>9.3932000000000009E-3</v>
      </c>
      <c r="I17">
        <f>INDEX('AEO 42'!$77:$77,MATCH('LDV Shares'!I$3,'AEO 42'!$1:$1,0))/100</f>
        <v>9.3601500000000011E-3</v>
      </c>
      <c r="J17">
        <f>INDEX('AEO 42'!$77:$77,MATCH('LDV Shares'!J$3,'AEO 42'!$1:$1,0))/100</f>
        <v>9.2828100000000007E-3</v>
      </c>
      <c r="K17">
        <f>INDEX('AEO 42'!$77:$77,MATCH('LDV Shares'!K$3,'AEO 42'!$1:$1,0))/100</f>
        <v>9.2837700000000002E-3</v>
      </c>
      <c r="L17">
        <f>INDEX('AEO 42'!$77:$77,MATCH('LDV Shares'!L$3,'AEO 42'!$1:$1,0))/100</f>
        <v>9.2685800000000002E-3</v>
      </c>
      <c r="M17">
        <f>INDEX('AEO 42'!$77:$77,MATCH('LDV Shares'!M$3,'AEO 42'!$1:$1,0))/100</f>
        <v>9.2224500000000001E-3</v>
      </c>
      <c r="N17">
        <f>INDEX('AEO 42'!$77:$77,MATCH('LDV Shares'!N$3,'AEO 42'!$1:$1,0))/100</f>
        <v>9.3003100000000009E-3</v>
      </c>
      <c r="O17">
        <f>INDEX('AEO 42'!$77:$77,MATCH('LDV Shares'!O$3,'AEO 42'!$1:$1,0))/100</f>
        <v>9.2702600000000007E-3</v>
      </c>
      <c r="P17">
        <f>INDEX('AEO 42'!$77:$77,MATCH('LDV Shares'!P$3,'AEO 42'!$1:$1,0))/100</f>
        <v>9.27271E-3</v>
      </c>
      <c r="Q17">
        <f>INDEX('AEO 42'!$77:$77,MATCH('LDV Shares'!Q$3,'AEO 42'!$1:$1,0))/100</f>
        <v>9.2419700000000004E-3</v>
      </c>
      <c r="R17">
        <f>INDEX('AEO 42'!$77:$77,MATCH('LDV Shares'!R$3,'AEO 42'!$1:$1,0))/100</f>
        <v>9.2781800000000005E-3</v>
      </c>
      <c r="S17">
        <f>INDEX('AEO 42'!$77:$77,MATCH('LDV Shares'!S$3,'AEO 42'!$1:$1,0))/100</f>
        <v>9.2540899999999995E-3</v>
      </c>
      <c r="T17">
        <f>INDEX('AEO 42'!$77:$77,MATCH('LDV Shares'!T$3,'AEO 42'!$1:$1,0))/100</f>
        <v>9.2365199999999998E-3</v>
      </c>
      <c r="U17">
        <f>INDEX('AEO 42'!$77:$77,MATCH('LDV Shares'!U$3,'AEO 42'!$1:$1,0))/100</f>
        <v>9.2255800000000006E-3</v>
      </c>
      <c r="V17">
        <f>INDEX('AEO 42'!$77:$77,MATCH('LDV Shares'!V$3,'AEO 42'!$1:$1,0))/100</f>
        <v>9.2341799999999998E-3</v>
      </c>
      <c r="W17">
        <f>INDEX('AEO 42'!$77:$77,MATCH('LDV Shares'!W$3,'AEO 42'!$1:$1,0))/100</f>
        <v>9.2164699999999992E-3</v>
      </c>
      <c r="X17">
        <f>INDEX('AEO 42'!$77:$77,MATCH('LDV Shares'!X$3,'AEO 42'!$1:$1,0))/100</f>
        <v>9.2114899999999993E-3</v>
      </c>
      <c r="Y17">
        <f>INDEX('AEO 42'!$77:$77,MATCH('LDV Shares'!Y$3,'AEO 42'!$1:$1,0))/100</f>
        <v>9.2120399999999995E-3</v>
      </c>
      <c r="Z17">
        <f>INDEX('AEO 42'!$77:$77,MATCH('LDV Shares'!Z$3,'AEO 42'!$1:$1,0))/100</f>
        <v>9.2008899999999998E-3</v>
      </c>
      <c r="AA17">
        <f>INDEX('AEO 42'!$77:$77,MATCH('LDV Shares'!AA$3,'AEO 42'!$1:$1,0))/100</f>
        <v>9.1912799999999996E-3</v>
      </c>
      <c r="AB17">
        <f>INDEX('AEO 42'!$77:$77,MATCH('LDV Shares'!AB$3,'AEO 42'!$1:$1,0))/100</f>
        <v>9.1801799999999996E-3</v>
      </c>
      <c r="AC17">
        <f>INDEX('AEO 42'!$77:$77,MATCH('LDV Shares'!AC$3,'AEO 42'!$1:$1,0))/100</f>
        <v>9.1869399999999993E-3</v>
      </c>
      <c r="AD17">
        <f>INDEX('AEO 42'!$77:$77,MATCH('LDV Shares'!AD$3,'AEO 42'!$1:$1,0))/100</f>
        <v>9.17748E-3</v>
      </c>
      <c r="AE17">
        <f>INDEX('AEO 42'!$77:$77,MATCH('LDV Shares'!AE$3,'AEO 42'!$1:$1,0))/100</f>
        <v>9.1809700000000001E-3</v>
      </c>
      <c r="AF17">
        <f>INDEX('AEO 42'!$77:$77,MATCH('LDV Shares'!AF$3,'AEO 42'!$1:$1,0))/100</f>
        <v>9.1625000000000005E-3</v>
      </c>
      <c r="AG17">
        <f>INDEX('AEO 42'!$77:$77,MATCH('LDV Shares'!AG$3,'AEO 42'!$1:$1,0))/100</f>
        <v>9.1554599999999989E-3</v>
      </c>
      <c r="AH17">
        <f>INDEX('AEO 42'!$77:$77,MATCH('LDV Shares'!AH$3,'AEO 42'!$1:$1,0))/100</f>
        <v>-3.0000000000000001E-5</v>
      </c>
      <c r="AI17" t="e">
        <f>INDEX('AEO 42'!$77:$77,MATCH('LDV Shares'!AI$3,'AEO 42'!$1:$1,0))/100</f>
        <v>#N/A</v>
      </c>
      <c r="AJ17" t="e">
        <f>INDEX('AEO 42'!$77:$77,MATCH('LDV Shares'!AJ$3,'AEO 42'!$1:$1,0))/100</f>
        <v>#N/A</v>
      </c>
    </row>
    <row r="18" spans="2:36" x14ac:dyDescent="0.25">
      <c r="B18" s="5" t="s">
        <v>201</v>
      </c>
      <c r="C18">
        <f>INDEX('AEO 42'!$78:$78,MATCH('LDV Shares'!C$3,'AEO 42'!$1:$1,0))/100</f>
        <v>0.19449374999999999</v>
      </c>
      <c r="D18">
        <f>INDEX('AEO 42'!$78:$78,MATCH('LDV Shares'!D$3,'AEO 42'!$1:$1,0))/100</f>
        <v>0.27112916999999997</v>
      </c>
      <c r="E18">
        <f>INDEX('AEO 42'!$78:$78,MATCH('LDV Shares'!E$3,'AEO 42'!$1:$1,0))/100</f>
        <v>0.26442459000000001</v>
      </c>
      <c r="F18">
        <f>INDEX('AEO 42'!$78:$78,MATCH('LDV Shares'!F$3,'AEO 42'!$1:$1,0))/100</f>
        <v>0.25631868000000002</v>
      </c>
      <c r="G18">
        <f>INDEX('AEO 42'!$78:$78,MATCH('LDV Shares'!G$3,'AEO 42'!$1:$1,0))/100</f>
        <v>0.25984446999999999</v>
      </c>
      <c r="H18">
        <f>INDEX('AEO 42'!$78:$78,MATCH('LDV Shares'!H$3,'AEO 42'!$1:$1,0))/100</f>
        <v>0.26164834999999997</v>
      </c>
      <c r="I18">
        <f>INDEX('AEO 42'!$78:$78,MATCH('LDV Shares'!I$3,'AEO 42'!$1:$1,0))/100</f>
        <v>0.26510155000000002</v>
      </c>
      <c r="J18">
        <f>INDEX('AEO 42'!$78:$78,MATCH('LDV Shares'!J$3,'AEO 42'!$1:$1,0))/100</f>
        <v>0.27027782</v>
      </c>
      <c r="K18">
        <f>INDEX('AEO 42'!$78:$78,MATCH('LDV Shares'!K$3,'AEO 42'!$1:$1,0))/100</f>
        <v>0.27100426</v>
      </c>
      <c r="L18">
        <f>INDEX('AEO 42'!$78:$78,MATCH('LDV Shares'!L$3,'AEO 42'!$1:$1,0))/100</f>
        <v>0.27334658000000001</v>
      </c>
      <c r="M18">
        <f>INDEX('AEO 42'!$78:$78,MATCH('LDV Shares'!M$3,'AEO 42'!$1:$1,0))/100</f>
        <v>0.27978045000000001</v>
      </c>
      <c r="N18">
        <f>INDEX('AEO 42'!$78:$78,MATCH('LDV Shares'!N$3,'AEO 42'!$1:$1,0))/100</f>
        <v>0.27364954000000002</v>
      </c>
      <c r="O18">
        <f>INDEX('AEO 42'!$78:$78,MATCH('LDV Shares'!O$3,'AEO 42'!$1:$1,0))/100</f>
        <v>0.27755858999999999</v>
      </c>
      <c r="P18">
        <f>INDEX('AEO 42'!$78:$78,MATCH('LDV Shares'!P$3,'AEO 42'!$1:$1,0))/100</f>
        <v>0.27801006</v>
      </c>
      <c r="Q18">
        <f>INDEX('AEO 42'!$78:$78,MATCH('LDV Shares'!Q$3,'AEO 42'!$1:$1,0))/100</f>
        <v>0.28089424000000002</v>
      </c>
      <c r="R18">
        <f>INDEX('AEO 42'!$78:$78,MATCH('LDV Shares'!R$3,'AEO 42'!$1:$1,0))/100</f>
        <v>0.27782689999999999</v>
      </c>
      <c r="S18">
        <f>INDEX('AEO 42'!$78:$78,MATCH('LDV Shares'!S$3,'AEO 42'!$1:$1,0))/100</f>
        <v>0.28068294999999999</v>
      </c>
      <c r="T18">
        <f>INDEX('AEO 42'!$78:$78,MATCH('LDV Shares'!T$3,'AEO 42'!$1:$1,0))/100</f>
        <v>0.28254980000000002</v>
      </c>
      <c r="U18">
        <f>INDEX('AEO 42'!$78:$78,MATCH('LDV Shares'!U$3,'AEO 42'!$1:$1,0))/100</f>
        <v>0.28364388000000001</v>
      </c>
      <c r="V18">
        <f>INDEX('AEO 42'!$78:$78,MATCH('LDV Shares'!V$3,'AEO 42'!$1:$1,0))/100</f>
        <v>0.28330622</v>
      </c>
      <c r="W18">
        <f>INDEX('AEO 42'!$78:$78,MATCH('LDV Shares'!W$3,'AEO 42'!$1:$1,0))/100</f>
        <v>0.28527046</v>
      </c>
      <c r="X18">
        <f>INDEX('AEO 42'!$78:$78,MATCH('LDV Shares'!X$3,'AEO 42'!$1:$1,0))/100</f>
        <v>0.28588919000000002</v>
      </c>
      <c r="Y18">
        <f>INDEX('AEO 42'!$78:$78,MATCH('LDV Shares'!Y$3,'AEO 42'!$1:$1,0))/100</f>
        <v>0.28606307999999997</v>
      </c>
      <c r="Z18">
        <f>INDEX('AEO 42'!$78:$78,MATCH('LDV Shares'!Z$3,'AEO 42'!$1:$1,0))/100</f>
        <v>0.28733046000000001</v>
      </c>
      <c r="AA18">
        <f>INDEX('AEO 42'!$78:$78,MATCH('LDV Shares'!AA$3,'AEO 42'!$1:$1,0))/100</f>
        <v>0.28832161000000001</v>
      </c>
      <c r="AB18">
        <f>INDEX('AEO 42'!$78:$78,MATCH('LDV Shares'!AB$3,'AEO 42'!$1:$1,0))/100</f>
        <v>0.28960896000000003</v>
      </c>
      <c r="AC18">
        <f>INDEX('AEO 42'!$78:$78,MATCH('LDV Shares'!AC$3,'AEO 42'!$1:$1,0))/100</f>
        <v>0.28897631000000001</v>
      </c>
      <c r="AD18">
        <f>INDEX('AEO 42'!$78:$78,MATCH('LDV Shares'!AD$3,'AEO 42'!$1:$1,0))/100</f>
        <v>0.28996744000000002</v>
      </c>
      <c r="AE18">
        <f>INDEX('AEO 42'!$78:$78,MATCH('LDV Shares'!AE$3,'AEO 42'!$1:$1,0))/100</f>
        <v>0.29006442999999998</v>
      </c>
      <c r="AF18">
        <f>INDEX('AEO 42'!$78:$78,MATCH('LDV Shares'!AF$3,'AEO 42'!$1:$1,0))/100</f>
        <v>0.29184146999999999</v>
      </c>
      <c r="AG18">
        <f>INDEX('AEO 42'!$78:$78,MATCH('LDV Shares'!AG$3,'AEO 42'!$1:$1,0))/100</f>
        <v>0.29214037000000004</v>
      </c>
      <c r="AH18">
        <f>INDEX('AEO 42'!$78:$78,MATCH('LDV Shares'!AH$3,'AEO 42'!$1:$1,0))/100</f>
        <v>1.4000000000000001E-4</v>
      </c>
      <c r="AI18" t="e">
        <f>INDEX('AEO 42'!$78:$78,MATCH('LDV Shares'!AI$3,'AEO 42'!$1:$1,0))/100</f>
        <v>#N/A</v>
      </c>
      <c r="AJ18" t="e">
        <f>INDEX('AEO 42'!$78:$78,MATCH('LDV Shares'!AJ$3,'AEO 42'!$1:$1,0))/100</f>
        <v>#N/A</v>
      </c>
    </row>
    <row r="19" spans="2:36" x14ac:dyDescent="0.25">
      <c r="B19" s="5" t="s">
        <v>202</v>
      </c>
      <c r="C19">
        <f>INDEX('AEO 42'!$79:$79,MATCH('LDV Shares'!C$3,'AEO 42'!$1:$1,0))/100</f>
        <v>5.4075179999999994E-2</v>
      </c>
      <c r="D19">
        <f>INDEX('AEO 42'!$79:$79,MATCH('LDV Shares'!D$3,'AEO 42'!$1:$1,0))/100</f>
        <v>4.8635279999999996E-2</v>
      </c>
      <c r="E19">
        <f>INDEX('AEO 42'!$79:$79,MATCH('LDV Shares'!E$3,'AEO 42'!$1:$1,0))/100</f>
        <v>5.2044649999999998E-2</v>
      </c>
      <c r="F19">
        <f>INDEX('AEO 42'!$79:$79,MATCH('LDV Shares'!F$3,'AEO 42'!$1:$1,0))/100</f>
        <v>5.4354060000000003E-2</v>
      </c>
      <c r="G19">
        <f>INDEX('AEO 42'!$79:$79,MATCH('LDV Shares'!G$3,'AEO 42'!$1:$1,0))/100</f>
        <v>5.5451940000000005E-2</v>
      </c>
      <c r="H19">
        <f>INDEX('AEO 42'!$79:$79,MATCH('LDV Shares'!H$3,'AEO 42'!$1:$1,0))/100</f>
        <v>5.6365059999999995E-2</v>
      </c>
      <c r="I19">
        <f>INDEX('AEO 42'!$79:$79,MATCH('LDV Shares'!I$3,'AEO 42'!$1:$1,0))/100</f>
        <v>5.6783400000000005E-2</v>
      </c>
      <c r="J19">
        <f>INDEX('AEO 42'!$79:$79,MATCH('LDV Shares'!J$3,'AEO 42'!$1:$1,0))/100</f>
        <v>5.7292639999999999E-2</v>
      </c>
      <c r="K19">
        <f>INDEX('AEO 42'!$79:$79,MATCH('LDV Shares'!K$3,'AEO 42'!$1:$1,0))/100</f>
        <v>5.7974850000000001E-2</v>
      </c>
      <c r="L19">
        <f>INDEX('AEO 42'!$79:$79,MATCH('LDV Shares'!L$3,'AEO 42'!$1:$1,0))/100</f>
        <v>5.8400299999999995E-2</v>
      </c>
      <c r="M19">
        <f>INDEX('AEO 42'!$79:$79,MATCH('LDV Shares'!M$3,'AEO 42'!$1:$1,0))/100</f>
        <v>5.8145530000000001E-2</v>
      </c>
      <c r="N19">
        <f>INDEX('AEO 42'!$79:$79,MATCH('LDV Shares'!N$3,'AEO 42'!$1:$1,0))/100</f>
        <v>5.9638540000000004E-2</v>
      </c>
      <c r="O19">
        <f>INDEX('AEO 42'!$79:$79,MATCH('LDV Shares'!O$3,'AEO 42'!$1:$1,0))/100</f>
        <v>5.967049E-2</v>
      </c>
      <c r="P19">
        <f>INDEX('AEO 42'!$79:$79,MATCH('LDV Shares'!P$3,'AEO 42'!$1:$1,0))/100</f>
        <v>6.0151450000000002E-2</v>
      </c>
      <c r="Q19">
        <f>INDEX('AEO 42'!$79:$79,MATCH('LDV Shares'!Q$3,'AEO 42'!$1:$1,0))/100</f>
        <v>6.0316029999999993E-2</v>
      </c>
      <c r="R19">
        <f>INDEX('AEO 42'!$79:$79,MATCH('LDV Shares'!R$3,'AEO 42'!$1:$1,0))/100</f>
        <v>6.125916E-2</v>
      </c>
      <c r="S19">
        <f>INDEX('AEO 42'!$79:$79,MATCH('LDV Shares'!S$3,'AEO 42'!$1:$1,0))/100</f>
        <v>6.1321729999999998E-2</v>
      </c>
      <c r="T19">
        <f>INDEX('AEO 42'!$79:$79,MATCH('LDV Shares'!T$3,'AEO 42'!$1:$1,0))/100</f>
        <v>6.154126E-2</v>
      </c>
      <c r="U19">
        <f>INDEX('AEO 42'!$79:$79,MATCH('LDV Shares'!U$3,'AEO 42'!$1:$1,0))/100</f>
        <v>6.172619E-2</v>
      </c>
      <c r="V19">
        <f>INDEX('AEO 42'!$79:$79,MATCH('LDV Shares'!V$3,'AEO 42'!$1:$1,0))/100</f>
        <v>6.2204499999999996E-2</v>
      </c>
      <c r="W19">
        <f>INDEX('AEO 42'!$79:$79,MATCH('LDV Shares'!W$3,'AEO 42'!$1:$1,0))/100</f>
        <v>6.2295780000000002E-2</v>
      </c>
      <c r="X19">
        <f>INDEX('AEO 42'!$79:$79,MATCH('LDV Shares'!X$3,'AEO 42'!$1:$1,0))/100</f>
        <v>6.2589320000000004E-2</v>
      </c>
      <c r="Y19">
        <f>INDEX('AEO 42'!$79:$79,MATCH('LDV Shares'!Y$3,'AEO 42'!$1:$1,0))/100</f>
        <v>6.2869700000000001E-2</v>
      </c>
      <c r="Z19">
        <f>INDEX('AEO 42'!$79:$79,MATCH('LDV Shares'!Z$3,'AEO 42'!$1:$1,0))/100</f>
        <v>6.3082689999999997E-2</v>
      </c>
      <c r="AA19">
        <f>INDEX('AEO 42'!$79:$79,MATCH('LDV Shares'!AA$3,'AEO 42'!$1:$1,0))/100</f>
        <v>6.3197840000000005E-2</v>
      </c>
      <c r="AB19">
        <f>INDEX('AEO 42'!$79:$79,MATCH('LDV Shares'!AB$3,'AEO 42'!$1:$1,0))/100</f>
        <v>6.3313469999999997E-2</v>
      </c>
      <c r="AC19">
        <f>INDEX('AEO 42'!$79:$79,MATCH('LDV Shares'!AC$3,'AEO 42'!$1:$1,0))/100</f>
        <v>6.371476999999999E-2</v>
      </c>
      <c r="AD19">
        <f>INDEX('AEO 42'!$79:$79,MATCH('LDV Shares'!AD$3,'AEO 42'!$1:$1,0))/100</f>
        <v>6.3856670000000004E-2</v>
      </c>
      <c r="AE19">
        <f>INDEX('AEO 42'!$79:$79,MATCH('LDV Shares'!AE$3,'AEO 42'!$1:$1,0))/100</f>
        <v>6.4129930000000002E-2</v>
      </c>
      <c r="AF19">
        <f>INDEX('AEO 42'!$79:$79,MATCH('LDV Shares'!AF$3,'AEO 42'!$1:$1,0))/100</f>
        <v>6.4132149999999999E-2</v>
      </c>
      <c r="AG19">
        <f>INDEX('AEO 42'!$79:$79,MATCH('LDV Shares'!AG$3,'AEO 42'!$1:$1,0))/100</f>
        <v>6.4415600000000003E-2</v>
      </c>
      <c r="AH19">
        <f>INDEX('AEO 42'!$79:$79,MATCH('LDV Shares'!AH$3,'AEO 42'!$1:$1,0))/100</f>
        <v>6.0000000000000002E-5</v>
      </c>
      <c r="AI19" t="e">
        <f>INDEX('AEO 42'!$79:$79,MATCH('LDV Shares'!AI$3,'AEO 42'!$1:$1,0))/100</f>
        <v>#N/A</v>
      </c>
      <c r="AJ19" t="e">
        <f>INDEX('AEO 42'!$79:$79,MATCH('LDV Shares'!AJ$3,'AEO 42'!$1:$1,0))/100</f>
        <v>#N/A</v>
      </c>
    </row>
    <row r="21" spans="2:36" x14ac:dyDescent="0.25">
      <c r="B21" s="1" t="s">
        <v>166</v>
      </c>
      <c r="C21">
        <f>C11</f>
        <v>2020</v>
      </c>
      <c r="D21">
        <f t="shared" ref="D21:AJ21" si="2">D11</f>
        <v>2021</v>
      </c>
      <c r="E21">
        <f t="shared" si="2"/>
        <v>2022</v>
      </c>
      <c r="F21">
        <f t="shared" si="2"/>
        <v>2023</v>
      </c>
      <c r="G21">
        <f t="shared" si="2"/>
        <v>2024</v>
      </c>
      <c r="H21">
        <f t="shared" si="2"/>
        <v>2025</v>
      </c>
      <c r="I21">
        <f t="shared" si="2"/>
        <v>2026</v>
      </c>
      <c r="J21">
        <f t="shared" si="2"/>
        <v>2027</v>
      </c>
      <c r="K21">
        <f t="shared" si="2"/>
        <v>2028</v>
      </c>
      <c r="L21">
        <f t="shared" si="2"/>
        <v>2029</v>
      </c>
      <c r="M21">
        <f t="shared" si="2"/>
        <v>2030</v>
      </c>
      <c r="N21">
        <f t="shared" si="2"/>
        <v>2031</v>
      </c>
      <c r="O21">
        <f t="shared" si="2"/>
        <v>2032</v>
      </c>
      <c r="P21">
        <f t="shared" si="2"/>
        <v>2033</v>
      </c>
      <c r="Q21">
        <f t="shared" si="2"/>
        <v>2034</v>
      </c>
      <c r="R21">
        <f t="shared" si="2"/>
        <v>2035</v>
      </c>
      <c r="S21">
        <f t="shared" si="2"/>
        <v>2036</v>
      </c>
      <c r="T21">
        <f t="shared" si="2"/>
        <v>2037</v>
      </c>
      <c r="U21">
        <f t="shared" si="2"/>
        <v>2038</v>
      </c>
      <c r="V21">
        <f t="shared" si="2"/>
        <v>2039</v>
      </c>
      <c r="W21">
        <f t="shared" si="2"/>
        <v>2040</v>
      </c>
      <c r="X21">
        <f t="shared" si="2"/>
        <v>2041</v>
      </c>
      <c r="Y21">
        <f t="shared" si="2"/>
        <v>2042</v>
      </c>
      <c r="Z21">
        <f t="shared" si="2"/>
        <v>2043</v>
      </c>
      <c r="AA21">
        <f t="shared" si="2"/>
        <v>2044</v>
      </c>
      <c r="AB21">
        <f t="shared" si="2"/>
        <v>2045</v>
      </c>
      <c r="AC21">
        <f t="shared" si="2"/>
        <v>2046</v>
      </c>
      <c r="AD21">
        <f t="shared" si="2"/>
        <v>2047</v>
      </c>
      <c r="AE21">
        <f t="shared" si="2"/>
        <v>2048</v>
      </c>
      <c r="AF21">
        <f t="shared" si="2"/>
        <v>2049</v>
      </c>
      <c r="AG21">
        <f t="shared" si="2"/>
        <v>2050</v>
      </c>
      <c r="AH21" t="str">
        <f t="shared" si="2"/>
        <v>Growth (2020-2050)</v>
      </c>
      <c r="AI21">
        <f t="shared" si="2"/>
        <v>0</v>
      </c>
      <c r="AJ21">
        <f t="shared" si="2"/>
        <v>0</v>
      </c>
    </row>
    <row r="22" spans="2:36" x14ac:dyDescent="0.25">
      <c r="B22" t="s">
        <v>167</v>
      </c>
      <c r="C22">
        <f>INDEX('AEO 42'!$81:$81,MATCH('LDV Shares'!C$3,'AEO 42'!$1:$1,0))/100</f>
        <v>4.2103299999999996E-2</v>
      </c>
      <c r="D22">
        <f>'AEO 42'!F72/100</f>
        <v>5.0863599999999998E-3</v>
      </c>
      <c r="E22">
        <f>'AEO 42'!G72/100</f>
        <v>4.8288599999999999E-3</v>
      </c>
      <c r="F22">
        <f>'AEO 42'!H72/100</f>
        <v>4.7088499999999997E-3</v>
      </c>
      <c r="G22">
        <f>'AEO 42'!I72/100</f>
        <v>4.7548399999999998E-3</v>
      </c>
      <c r="H22">
        <f>'AEO 42'!J72/100</f>
        <v>4.7840599999999997E-3</v>
      </c>
      <c r="I22">
        <f>'AEO 42'!K72/100</f>
        <v>4.8595799999999996E-3</v>
      </c>
      <c r="J22">
        <f>'AEO 42'!L72/100</f>
        <v>4.9329299999999994E-3</v>
      </c>
      <c r="K22">
        <f>'AEO 42'!M72/100</f>
        <v>4.9388799999999997E-3</v>
      </c>
      <c r="L22">
        <f>'AEO 42'!N72/100</f>
        <v>4.9717199999999998E-3</v>
      </c>
      <c r="M22">
        <f>'AEO 42'!O72/100</f>
        <v>5.12475E-3</v>
      </c>
      <c r="N22">
        <f>'AEO 42'!P72/100</f>
        <v>4.9870299999999999E-3</v>
      </c>
      <c r="O22">
        <f>'AEO 42'!Q72/100</f>
        <v>5.0542299999999998E-3</v>
      </c>
      <c r="P22">
        <f>'AEO 42'!R72/100</f>
        <v>5.05391E-3</v>
      </c>
      <c r="Q22">
        <f>'AEO 42'!S72/100</f>
        <v>5.0949599999999991E-3</v>
      </c>
      <c r="R22">
        <f>'AEO 42'!T72/100</f>
        <v>5.0375400000000001E-3</v>
      </c>
      <c r="S22">
        <f>'AEO 42'!U72/100</f>
        <v>5.0839700000000002E-3</v>
      </c>
      <c r="T22">
        <f>'AEO 42'!V72/100</f>
        <v>5.1125500000000004E-3</v>
      </c>
      <c r="U22">
        <f>'AEO 42'!W72/100</f>
        <v>5.1267999999999999E-3</v>
      </c>
      <c r="V22">
        <f>'AEO 42'!X72/100</f>
        <v>5.116579999999999E-3</v>
      </c>
      <c r="W22">
        <f>'AEO 42'!Y72/100</f>
        <v>5.1473199999999995E-3</v>
      </c>
      <c r="X22">
        <f>'AEO 42'!Z72/100</f>
        <v>5.1539900000000007E-3</v>
      </c>
      <c r="Y22">
        <f>'AEO 42'!AA72/100</f>
        <v>5.1532000000000001E-3</v>
      </c>
      <c r="Z22">
        <f>'AEO 42'!AB72/100</f>
        <v>5.1734800000000003E-3</v>
      </c>
      <c r="AA22">
        <f>'AEO 42'!AC72/100</f>
        <v>5.1866599999999992E-3</v>
      </c>
      <c r="AB22">
        <f>'AEO 42'!AD72/100</f>
        <v>5.2046599999999998E-3</v>
      </c>
      <c r="AC22">
        <f>'AEO 42'!AE72/100</f>
        <v>5.1905599999999994E-3</v>
      </c>
      <c r="AD22">
        <f>'AEO 42'!AF72/100</f>
        <v>5.2053300000000002E-3</v>
      </c>
      <c r="AE22">
        <f>'AEO 42'!AG72/100</f>
        <v>5.2028399999999994E-3</v>
      </c>
      <c r="AF22">
        <f>'AEO 42'!AH72/100</f>
        <v>5.2308900000000002E-3</v>
      </c>
      <c r="AG22">
        <f>'AEO 42'!AI72/100</f>
        <v>5.2311099999999998E-3</v>
      </c>
      <c r="AH22">
        <f>'AEO 42'!AJ72/100</f>
        <v>1.0999999999999999E-4</v>
      </c>
      <c r="AI22">
        <f>'AEO 42'!AK72/100</f>
        <v>0</v>
      </c>
      <c r="AJ22">
        <f>'AEO 42'!AL72/100</f>
        <v>0</v>
      </c>
    </row>
    <row r="23" spans="2:36" x14ac:dyDescent="0.25">
      <c r="B23" t="s">
        <v>174</v>
      </c>
      <c r="C23">
        <f>INDEX('AEO 42'!$82:$82,MATCH('LDV Shares'!C$3,'AEO 42'!$1:$1,0))/100</f>
        <v>0.19353148999999997</v>
      </c>
      <c r="D23">
        <f>'AEO 42'!F73/100</f>
        <v>5.1308899999999998E-2</v>
      </c>
      <c r="E23">
        <f>'AEO 42'!G73/100</f>
        <v>4.7299870000000001E-2</v>
      </c>
      <c r="F23">
        <f>'AEO 42'!H73/100</f>
        <v>4.5008650000000004E-2</v>
      </c>
      <c r="G23">
        <f>'AEO 42'!I73/100</f>
        <v>4.4961580000000001E-2</v>
      </c>
      <c r="H23">
        <f>'AEO 42'!J73/100</f>
        <v>4.5100849999999998E-2</v>
      </c>
      <c r="I23">
        <f>'AEO 42'!K73/100</f>
        <v>4.5102529999999995E-2</v>
      </c>
      <c r="J23">
        <f>'AEO 42'!L73/100</f>
        <v>4.5190020000000004E-2</v>
      </c>
      <c r="K23">
        <f>'AEO 42'!M73/100</f>
        <v>4.4973249999999999E-2</v>
      </c>
      <c r="L23">
        <f>'AEO 42'!N73/100</f>
        <v>4.4990780000000001E-2</v>
      </c>
      <c r="M23">
        <f>'AEO 42'!O73/100</f>
        <v>4.578455E-2</v>
      </c>
      <c r="N23">
        <f>'AEO 42'!P73/100</f>
        <v>4.4433260000000002E-2</v>
      </c>
      <c r="O23">
        <f>'AEO 42'!Q73/100</f>
        <v>4.4816580000000002E-2</v>
      </c>
      <c r="P23">
        <f>'AEO 42'!R73/100</f>
        <v>4.4627E-2</v>
      </c>
      <c r="Q23">
        <f>'AEO 42'!S73/100</f>
        <v>4.4841020000000002E-2</v>
      </c>
      <c r="R23">
        <f>'AEO 42'!T73/100</f>
        <v>4.406405E-2</v>
      </c>
      <c r="S23">
        <f>'AEO 42'!U73/100</f>
        <v>4.4344700000000001E-2</v>
      </c>
      <c r="T23">
        <f>'AEO 42'!V73/100</f>
        <v>4.4469960000000003E-2</v>
      </c>
      <c r="U23">
        <f>'AEO 42'!W73/100</f>
        <v>4.4434589999999996E-2</v>
      </c>
      <c r="V23">
        <f>'AEO 42'!X73/100</f>
        <v>4.4192820000000001E-2</v>
      </c>
      <c r="W23">
        <f>'AEO 42'!Y73/100</f>
        <v>4.434051E-2</v>
      </c>
      <c r="X23">
        <f>'AEO 42'!Z73/100</f>
        <v>4.4273939999999998E-2</v>
      </c>
      <c r="Y23">
        <f>'AEO 42'!AA73/100</f>
        <v>4.4129880000000003E-2</v>
      </c>
      <c r="Z23">
        <f>'AEO 42'!AB73/100</f>
        <v>4.4198510000000003E-2</v>
      </c>
      <c r="AA23">
        <f>'AEO 42'!AC73/100</f>
        <v>4.4213540000000003E-2</v>
      </c>
      <c r="AB23">
        <f>'AEO 42'!AD73/100</f>
        <v>4.4275189999999999E-2</v>
      </c>
      <c r="AC23">
        <f>'AEO 42'!AE73/100</f>
        <v>4.4028660000000004E-2</v>
      </c>
      <c r="AD23">
        <f>'AEO 42'!AF73/100</f>
        <v>4.4067189999999999E-2</v>
      </c>
      <c r="AE23">
        <f>'AEO 42'!AG73/100</f>
        <v>4.3936610000000001E-2</v>
      </c>
      <c r="AF23">
        <f>'AEO 42'!AH73/100</f>
        <v>4.4110509999999999E-2</v>
      </c>
      <c r="AG23">
        <f>'AEO 42'!AI73/100</f>
        <v>4.4015519999999995E-2</v>
      </c>
      <c r="AH23">
        <f>'AEO 42'!AJ73/100</f>
        <v>5.0000000000000002E-5</v>
      </c>
      <c r="AI23">
        <f>'AEO 42'!AK73/100</f>
        <v>0</v>
      </c>
      <c r="AJ23">
        <f>'AEO 42'!AL73/100</f>
        <v>0</v>
      </c>
    </row>
    <row r="24" spans="2:36" x14ac:dyDescent="0.25">
      <c r="B24" t="s">
        <v>175</v>
      </c>
      <c r="C24">
        <f>INDEX('AEO 42'!$83:$83,MATCH('LDV Shares'!C$3,'AEO 42'!$1:$1,0))/100</f>
        <v>2.9349660000000003E-2</v>
      </c>
      <c r="D24">
        <f>'AEO 42'!F74/100</f>
        <v>0.15749613000000001</v>
      </c>
      <c r="E24">
        <f>'AEO 42'!G74/100</f>
        <v>0.15053502999999999</v>
      </c>
      <c r="F24">
        <f>'AEO 42'!H74/100</f>
        <v>0.14445978000000001</v>
      </c>
      <c r="G24">
        <f>'AEO 42'!I74/100</f>
        <v>0.14346140999999998</v>
      </c>
      <c r="H24">
        <f>'AEO 42'!J74/100</f>
        <v>0.14282969000000001</v>
      </c>
      <c r="I24">
        <f>'AEO 42'!K74/100</f>
        <v>0.14332499000000001</v>
      </c>
      <c r="J24">
        <f>'AEO 42'!L74/100</f>
        <v>0.14386108</v>
      </c>
      <c r="K24">
        <f>'AEO 42'!M74/100</f>
        <v>0.14298080999999999</v>
      </c>
      <c r="L24">
        <f>'AEO 42'!N74/100</f>
        <v>0.14292039000000001</v>
      </c>
      <c r="M24">
        <f>'AEO 42'!O74/100</f>
        <v>0.14498136</v>
      </c>
      <c r="N24">
        <f>'AEO 42'!P74/100</f>
        <v>0.14128282</v>
      </c>
      <c r="O24">
        <f>'AEO 42'!Q74/100</f>
        <v>0.14216086</v>
      </c>
      <c r="P24">
        <f>'AEO 42'!R74/100</f>
        <v>0.14156200999999999</v>
      </c>
      <c r="Q24">
        <f>'AEO 42'!S74/100</f>
        <v>0.14202545</v>
      </c>
      <c r="R24">
        <f>'AEO 42'!T74/100</f>
        <v>0.1400071</v>
      </c>
      <c r="S24">
        <f>'AEO 42'!U74/100</f>
        <v>0.14058935</v>
      </c>
      <c r="T24">
        <f>'AEO 42'!V74/100</f>
        <v>0.14077121000000001</v>
      </c>
      <c r="U24">
        <f>'AEO 42'!W74/100</f>
        <v>0.14066296</v>
      </c>
      <c r="V24">
        <f>'AEO 42'!X74/100</f>
        <v>0.13995536</v>
      </c>
      <c r="W24">
        <f>'AEO 42'!Y74/100</f>
        <v>0.14026718999999999</v>
      </c>
      <c r="X24">
        <f>'AEO 42'!Z74/100</f>
        <v>0.14001820000000001</v>
      </c>
      <c r="Y24">
        <f>'AEO 42'!AA74/100</f>
        <v>0.13961113</v>
      </c>
      <c r="Z24">
        <f>'AEO 42'!AB74/100</f>
        <v>0.13968531000000001</v>
      </c>
      <c r="AA24">
        <f>'AEO 42'!AC74/100</f>
        <v>0.13965405</v>
      </c>
      <c r="AB24">
        <f>'AEO 42'!AD74/100</f>
        <v>0.13976242</v>
      </c>
      <c r="AC24">
        <f>'AEO 42'!AE74/100</f>
        <v>0.13907899000000001</v>
      </c>
      <c r="AD24">
        <f>'AEO 42'!AF74/100</f>
        <v>0.13909675999999999</v>
      </c>
      <c r="AE24">
        <f>'AEO 42'!AG74/100</f>
        <v>0.13874599999999998</v>
      </c>
      <c r="AF24">
        <f>'AEO 42'!AH74/100</f>
        <v>0.13911678</v>
      </c>
      <c r="AG24">
        <f>'AEO 42'!AI74/100</f>
        <v>0.13885448</v>
      </c>
      <c r="AH24">
        <f>'AEO 42'!AJ74/100</f>
        <v>3.0000000000000001E-5</v>
      </c>
      <c r="AI24">
        <f>'AEO 42'!AK74/100</f>
        <v>0</v>
      </c>
      <c r="AJ24">
        <f>'AEO 42'!AL74/100</f>
        <v>0</v>
      </c>
    </row>
    <row r="25" spans="2:36" x14ac:dyDescent="0.25">
      <c r="B25" t="s">
        <v>176</v>
      </c>
      <c r="C25">
        <f>INDEX('AEO 42'!$84:$84,MATCH('LDV Shares'!C$3,'AEO 42'!$1:$1,0))/100</f>
        <v>4.1268369999999999E-2</v>
      </c>
      <c r="D25">
        <f>'AEO 42'!F75/100</f>
        <v>0.34081916999999995</v>
      </c>
      <c r="E25">
        <f>'AEO 42'!G75/100</f>
        <v>0.34664539</v>
      </c>
      <c r="F25">
        <f>'AEO 42'!H75/100</f>
        <v>0.35627373000000001</v>
      </c>
      <c r="G25">
        <f>'AEO 42'!I75/100</f>
        <v>0.35422890000000001</v>
      </c>
      <c r="H25">
        <f>'AEO 42'!J75/100</f>
        <v>0.35267204000000002</v>
      </c>
      <c r="I25">
        <f>'AEO 42'!K75/100</f>
        <v>0.35041392999999998</v>
      </c>
      <c r="J25">
        <f>'AEO 42'!L75/100</f>
        <v>0.34654797000000004</v>
      </c>
      <c r="K25">
        <f>'AEO 42'!M75/100</f>
        <v>0.34641334999999995</v>
      </c>
      <c r="L25">
        <f>'AEO 42'!N75/100</f>
        <v>0.34484566</v>
      </c>
      <c r="M25">
        <f>'AEO 42'!O75/100</f>
        <v>0.33917769999999997</v>
      </c>
      <c r="N25">
        <f>'AEO 42'!P75/100</f>
        <v>0.34550251000000004</v>
      </c>
      <c r="O25">
        <f>'AEO 42'!Q75/100</f>
        <v>0.34228149000000002</v>
      </c>
      <c r="P25">
        <f>'AEO 42'!R75/100</f>
        <v>0.34227718000000001</v>
      </c>
      <c r="Q25">
        <f>'AEO 42'!S75/100</f>
        <v>0.33993198000000002</v>
      </c>
      <c r="R25">
        <f>'AEO 42'!T75/100</f>
        <v>0.34309195999999997</v>
      </c>
      <c r="S25">
        <f>'AEO 42'!U75/100</f>
        <v>0.34077011000000001</v>
      </c>
      <c r="T25">
        <f>'AEO 42'!V75/100</f>
        <v>0.33931702000000002</v>
      </c>
      <c r="U25">
        <f>'AEO 42'!W75/100</f>
        <v>0.33867289999999994</v>
      </c>
      <c r="V25">
        <f>'AEO 42'!X75/100</f>
        <v>0.33921779999999996</v>
      </c>
      <c r="W25">
        <f>'AEO 42'!Y75/100</f>
        <v>0.33765354000000003</v>
      </c>
      <c r="X25">
        <f>'AEO 42'!Z75/100</f>
        <v>0.33732104999999996</v>
      </c>
      <c r="Y25">
        <f>'AEO 42'!AA75/100</f>
        <v>0.33743603</v>
      </c>
      <c r="Z25">
        <f>'AEO 42'!AB75/100</f>
        <v>0.33643177000000002</v>
      </c>
      <c r="AA25">
        <f>'AEO 42'!AC75/100</f>
        <v>0.33579376000000005</v>
      </c>
      <c r="AB25">
        <f>'AEO 42'!AD75/100</f>
        <v>0.33480285999999998</v>
      </c>
      <c r="AC25">
        <f>'AEO 42'!AE75/100</f>
        <v>0.33560485999999995</v>
      </c>
      <c r="AD25">
        <f>'AEO 42'!AF75/100</f>
        <v>0.33488441000000002</v>
      </c>
      <c r="AE25">
        <f>'AEO 42'!AG75/100</f>
        <v>0.33493465</v>
      </c>
      <c r="AF25">
        <f>'AEO 42'!AH75/100</f>
        <v>0.33349075</v>
      </c>
      <c r="AG25">
        <f>'AEO 42'!AI75/100</f>
        <v>0.33331726000000006</v>
      </c>
      <c r="AH25">
        <f>'AEO 42'!AJ75/100</f>
        <v>-7.0000000000000007E-5</v>
      </c>
      <c r="AI25">
        <f>'AEO 42'!AK75/100</f>
        <v>0</v>
      </c>
      <c r="AJ25">
        <f>'AEO 42'!AL75/100</f>
        <v>0</v>
      </c>
    </row>
    <row r="26" spans="2:36" x14ac:dyDescent="0.25">
      <c r="B26" t="s">
        <v>177</v>
      </c>
      <c r="C26">
        <f>INDEX('AEO 42'!$85:$85,MATCH('LDV Shares'!C$3,'AEO 42'!$1:$1,0))/100</f>
        <v>4.9863569999999996E-2</v>
      </c>
      <c r="D26">
        <f>'AEO 42'!F76/100</f>
        <v>0.11653591000000001</v>
      </c>
      <c r="E26">
        <f>'AEO 42'!G76/100</f>
        <v>0.12495990000000001</v>
      </c>
      <c r="F26">
        <f>'AEO 42'!H76/100</f>
        <v>0.12952127000000002</v>
      </c>
      <c r="G26">
        <f>'AEO 42'!I76/100</f>
        <v>0.1279486</v>
      </c>
      <c r="H26">
        <f>'AEO 42'!J76/100</f>
        <v>0.12720703999999999</v>
      </c>
      <c r="I26">
        <f>'AEO 42'!K76/100</f>
        <v>0.12505385999999999</v>
      </c>
      <c r="J26">
        <f>'AEO 42'!L76/100</f>
        <v>0.12261494000000001</v>
      </c>
      <c r="K26">
        <f>'AEO 42'!M76/100</f>
        <v>0.12243095</v>
      </c>
      <c r="L26">
        <f>'AEO 42'!N76/100</f>
        <v>0.12125607000000001</v>
      </c>
      <c r="M26">
        <f>'AEO 42'!O76/100</f>
        <v>0.11778345</v>
      </c>
      <c r="N26">
        <f>'AEO 42'!P76/100</f>
        <v>0.12120578999999999</v>
      </c>
      <c r="O26">
        <f>'AEO 42'!Q76/100</f>
        <v>0.11918768</v>
      </c>
      <c r="P26">
        <f>'AEO 42'!R76/100</f>
        <v>0.11904552</v>
      </c>
      <c r="Q26">
        <f>'AEO 42'!S76/100</f>
        <v>0.11765392999999999</v>
      </c>
      <c r="R26">
        <f>'AEO 42'!T76/100</f>
        <v>0.11943540999999999</v>
      </c>
      <c r="S26">
        <f>'AEO 42'!U76/100</f>
        <v>0.11795346999999999</v>
      </c>
      <c r="T26">
        <f>'AEO 42'!V76/100</f>
        <v>0.11700193</v>
      </c>
      <c r="U26">
        <f>'AEO 42'!W76/100</f>
        <v>0.11650690000000001</v>
      </c>
      <c r="V26">
        <f>'AEO 42'!X76/100</f>
        <v>0.1167728</v>
      </c>
      <c r="W26">
        <f>'AEO 42'!Y76/100</f>
        <v>0.11580914</v>
      </c>
      <c r="X26">
        <f>'AEO 42'!Z76/100</f>
        <v>0.11554307</v>
      </c>
      <c r="Y26">
        <f>'AEO 42'!AA76/100</f>
        <v>0.11552464000000001</v>
      </c>
      <c r="Z26">
        <f>'AEO 42'!AB76/100</f>
        <v>0.11489737</v>
      </c>
      <c r="AA26">
        <f>'AEO 42'!AC76/100</f>
        <v>0.11444134</v>
      </c>
      <c r="AB26">
        <f>'AEO 42'!AD76/100</f>
        <v>0.11385207</v>
      </c>
      <c r="AC26">
        <f>'AEO 42'!AE76/100</f>
        <v>0.11421872999999999</v>
      </c>
      <c r="AD26">
        <f>'AEO 42'!AF76/100</f>
        <v>0.11374452</v>
      </c>
      <c r="AE26">
        <f>'AEO 42'!AG76/100</f>
        <v>0.11380476</v>
      </c>
      <c r="AF26">
        <f>'AEO 42'!AH76/100</f>
        <v>0.11291508</v>
      </c>
      <c r="AG26">
        <f>'AEO 42'!AI76/100</f>
        <v>0.11286979999999999</v>
      </c>
      <c r="AH26">
        <f>'AEO 42'!AJ76/100</f>
        <v>-1.2999999999999999E-4</v>
      </c>
      <c r="AI26">
        <f>'AEO 42'!AK76/100</f>
        <v>0</v>
      </c>
      <c r="AJ26">
        <f>'AEO 42'!AL76/100</f>
        <v>0</v>
      </c>
    </row>
    <row r="27" spans="2:36" x14ac:dyDescent="0.25">
      <c r="B27" t="s">
        <v>178</v>
      </c>
      <c r="C27">
        <f>INDEX('AEO 42'!$86:$86,MATCH('LDV Shares'!C$3,'AEO 42'!$1:$1,0))/100</f>
        <v>4.8188929999999998E-2</v>
      </c>
      <c r="D27">
        <f>'AEO 42'!F77/100</f>
        <v>8.9892300000000008E-3</v>
      </c>
      <c r="E27">
        <f>'AEO 42'!G77/100</f>
        <v>9.2616699999999996E-3</v>
      </c>
      <c r="F27">
        <f>'AEO 42'!H77/100</f>
        <v>9.35478E-3</v>
      </c>
      <c r="G27">
        <f>'AEO 42'!I77/100</f>
        <v>9.3484999999999992E-3</v>
      </c>
      <c r="H27">
        <f>'AEO 42'!J77/100</f>
        <v>9.3932000000000009E-3</v>
      </c>
      <c r="I27">
        <f>'AEO 42'!K77/100</f>
        <v>9.3601500000000011E-3</v>
      </c>
      <c r="J27">
        <f>'AEO 42'!L77/100</f>
        <v>9.2828100000000007E-3</v>
      </c>
      <c r="K27">
        <f>'AEO 42'!M77/100</f>
        <v>9.2837700000000002E-3</v>
      </c>
      <c r="L27">
        <f>'AEO 42'!N77/100</f>
        <v>9.2685800000000002E-3</v>
      </c>
      <c r="M27">
        <f>'AEO 42'!O77/100</f>
        <v>9.2224500000000001E-3</v>
      </c>
      <c r="N27">
        <f>'AEO 42'!P77/100</f>
        <v>9.3003100000000009E-3</v>
      </c>
      <c r="O27">
        <f>'AEO 42'!Q77/100</f>
        <v>9.2702600000000007E-3</v>
      </c>
      <c r="P27">
        <f>'AEO 42'!R77/100</f>
        <v>9.27271E-3</v>
      </c>
      <c r="Q27">
        <f>'AEO 42'!S77/100</f>
        <v>9.2419700000000004E-3</v>
      </c>
      <c r="R27">
        <f>'AEO 42'!T77/100</f>
        <v>9.2781800000000005E-3</v>
      </c>
      <c r="S27">
        <f>'AEO 42'!U77/100</f>
        <v>9.2540899999999995E-3</v>
      </c>
      <c r="T27">
        <f>'AEO 42'!V77/100</f>
        <v>9.2365199999999998E-3</v>
      </c>
      <c r="U27">
        <f>'AEO 42'!W77/100</f>
        <v>9.2255800000000006E-3</v>
      </c>
      <c r="V27">
        <f>'AEO 42'!X77/100</f>
        <v>9.2341799999999998E-3</v>
      </c>
      <c r="W27">
        <f>'AEO 42'!Y77/100</f>
        <v>9.2164699999999992E-3</v>
      </c>
      <c r="X27">
        <f>'AEO 42'!Z77/100</f>
        <v>9.2114899999999993E-3</v>
      </c>
      <c r="Y27">
        <f>'AEO 42'!AA77/100</f>
        <v>9.2120399999999995E-3</v>
      </c>
      <c r="Z27">
        <f>'AEO 42'!AB77/100</f>
        <v>9.2008899999999998E-3</v>
      </c>
      <c r="AA27">
        <f>'AEO 42'!AC77/100</f>
        <v>9.1912799999999996E-3</v>
      </c>
      <c r="AB27">
        <f>'AEO 42'!AD77/100</f>
        <v>9.1801799999999996E-3</v>
      </c>
      <c r="AC27">
        <f>'AEO 42'!AE77/100</f>
        <v>9.1869399999999993E-3</v>
      </c>
      <c r="AD27">
        <f>'AEO 42'!AF77/100</f>
        <v>9.17748E-3</v>
      </c>
      <c r="AE27">
        <f>'AEO 42'!AG77/100</f>
        <v>9.1809700000000001E-3</v>
      </c>
      <c r="AF27">
        <f>'AEO 42'!AH77/100</f>
        <v>9.1625000000000005E-3</v>
      </c>
      <c r="AG27">
        <f>'AEO 42'!AI77/100</f>
        <v>9.1554599999999989E-3</v>
      </c>
      <c r="AH27">
        <f>'AEO 42'!AJ77/100</f>
        <v>-3.0000000000000001E-5</v>
      </c>
      <c r="AI27">
        <f>'AEO 42'!AK77/100</f>
        <v>0</v>
      </c>
      <c r="AJ27">
        <f>'AEO 42'!AL77/100</f>
        <v>0</v>
      </c>
    </row>
    <row r="28" spans="2:36" x14ac:dyDescent="0.25">
      <c r="B28" s="5" t="s">
        <v>201</v>
      </c>
      <c r="C28">
        <f>INDEX('AEO 42'!$87:$87,MATCH('LDV Shares'!C$3,'AEO 42'!$1:$1,0))/100</f>
        <v>0.23133569999999998</v>
      </c>
      <c r="D28">
        <f>INDEX('AEO 42'!$87:$87,MATCH('LDV Shares'!D$3,'AEO 42'!$1:$1,0))/100</f>
        <v>0.22074541</v>
      </c>
      <c r="E28">
        <f>INDEX('AEO 42'!$87:$87,MATCH('LDV Shares'!E$3,'AEO 42'!$1:$1,0))/100</f>
        <v>0.22414223</v>
      </c>
      <c r="F28">
        <f>INDEX('AEO 42'!$87:$87,MATCH('LDV Shares'!F$3,'AEO 42'!$1:$1,0))/100</f>
        <v>0.22572132</v>
      </c>
      <c r="G28">
        <f>INDEX('AEO 42'!$87:$87,MATCH('LDV Shares'!G$3,'AEO 42'!$1:$1,0))/100</f>
        <v>0.22580020999999997</v>
      </c>
      <c r="H28">
        <f>INDEX('AEO 42'!$87:$87,MATCH('LDV Shares'!H$3,'AEO 42'!$1:$1,0))/100</f>
        <v>0.22623868999999999</v>
      </c>
      <c r="I28">
        <f>INDEX('AEO 42'!$87:$87,MATCH('LDV Shares'!I$3,'AEO 42'!$1:$1,0))/100</f>
        <v>0.22584047000000002</v>
      </c>
      <c r="J28">
        <f>INDEX('AEO 42'!$87:$87,MATCH('LDV Shares'!J$3,'AEO 42'!$1:$1,0))/100</f>
        <v>0.22573140999999999</v>
      </c>
      <c r="K28">
        <f>INDEX('AEO 42'!$87:$87,MATCH('LDV Shares'!K$3,'AEO 42'!$1:$1,0))/100</f>
        <v>0.22599949</v>
      </c>
      <c r="L28">
        <f>INDEX('AEO 42'!$87:$87,MATCH('LDV Shares'!L$3,'AEO 42'!$1:$1,0))/100</f>
        <v>0.22601044000000001</v>
      </c>
      <c r="M28">
        <f>INDEX('AEO 42'!$87:$87,MATCH('LDV Shares'!M$3,'AEO 42'!$1:$1,0))/100</f>
        <v>0.22559878999999999</v>
      </c>
      <c r="N28">
        <f>INDEX('AEO 42'!$87:$87,MATCH('LDV Shares'!N$3,'AEO 42'!$1:$1,0))/100</f>
        <v>0.22644041000000001</v>
      </c>
      <c r="O28">
        <f>INDEX('AEO 42'!$87:$87,MATCH('LDV Shares'!O$3,'AEO 42'!$1:$1,0))/100</f>
        <v>0.22619686000000003</v>
      </c>
      <c r="P28">
        <f>INDEX('AEO 42'!$87:$87,MATCH('LDV Shares'!P$3,'AEO 42'!$1:$1,0))/100</f>
        <v>0.22629662</v>
      </c>
      <c r="Q28">
        <f>INDEX('AEO 42'!$87:$87,MATCH('LDV Shares'!Q$3,'AEO 42'!$1:$1,0))/100</f>
        <v>0.22600798</v>
      </c>
      <c r="R28">
        <f>INDEX('AEO 42'!$87:$87,MATCH('LDV Shares'!R$3,'AEO 42'!$1:$1,0))/100</f>
        <v>0.22656197</v>
      </c>
      <c r="S28">
        <f>INDEX('AEO 42'!$87:$87,MATCH('LDV Shares'!S$3,'AEO 42'!$1:$1,0))/100</f>
        <v>0.22636410000000001</v>
      </c>
      <c r="T28">
        <f>INDEX('AEO 42'!$87:$87,MATCH('LDV Shares'!T$3,'AEO 42'!$1:$1,0))/100</f>
        <v>0.22628038</v>
      </c>
      <c r="U28">
        <f>INDEX('AEO 42'!$87:$87,MATCH('LDV Shares'!U$3,'AEO 42'!$1:$1,0))/100</f>
        <v>0.22634644999999998</v>
      </c>
      <c r="V28">
        <f>INDEX('AEO 42'!$87:$87,MATCH('LDV Shares'!V$3,'AEO 42'!$1:$1,0))/100</f>
        <v>0.22652176000000002</v>
      </c>
      <c r="W28">
        <f>INDEX('AEO 42'!$87:$87,MATCH('LDV Shares'!W$3,'AEO 42'!$1:$1,0))/100</f>
        <v>0.22642677</v>
      </c>
      <c r="X28">
        <f>INDEX('AEO 42'!$87:$87,MATCH('LDV Shares'!X$3,'AEO 42'!$1:$1,0))/100</f>
        <v>0.2264765</v>
      </c>
      <c r="Y28">
        <f>INDEX('AEO 42'!$87:$87,MATCH('LDV Shares'!Y$3,'AEO 42'!$1:$1,0))/100</f>
        <v>0.22659765000000001</v>
      </c>
      <c r="Z28">
        <f>INDEX('AEO 42'!$87:$87,MATCH('LDV Shares'!Z$3,'AEO 42'!$1:$1,0))/100</f>
        <v>0.22653227000000001</v>
      </c>
      <c r="AA28">
        <f>INDEX('AEO 42'!$87:$87,MATCH('LDV Shares'!AA$3,'AEO 42'!$1:$1,0))/100</f>
        <v>0.22652031</v>
      </c>
      <c r="AB28">
        <f>INDEX('AEO 42'!$87:$87,MATCH('LDV Shares'!AB$3,'AEO 42'!$1:$1,0))/100</f>
        <v>0.22649114999999997</v>
      </c>
      <c r="AC28">
        <f>INDEX('AEO 42'!$87:$87,MATCH('LDV Shares'!AC$3,'AEO 42'!$1:$1,0))/100</f>
        <v>0.22666709999999998</v>
      </c>
      <c r="AD28">
        <f>INDEX('AEO 42'!$87:$87,MATCH('LDV Shares'!AD$3,'AEO 42'!$1:$1,0))/100</f>
        <v>0.22662942999999999</v>
      </c>
      <c r="AE28">
        <f>INDEX('AEO 42'!$87:$87,MATCH('LDV Shares'!AE$3,'AEO 42'!$1:$1,0))/100</f>
        <v>0.22674891999999999</v>
      </c>
      <c r="AF28">
        <f>INDEX('AEO 42'!$87:$87,MATCH('LDV Shares'!AF$3,'AEO 42'!$1:$1,0))/100</f>
        <v>0.22661175</v>
      </c>
      <c r="AG28">
        <f>INDEX('AEO 42'!$87:$87,MATCH('LDV Shares'!AG$3,'AEO 42'!$1:$1,0))/100</f>
        <v>0.22664550999999999</v>
      </c>
      <c r="AH28">
        <f>INDEX('AEO 42'!$87:$87,MATCH('LDV Shares'!AH$3,'AEO 42'!$1:$1,0))/100</f>
        <v>-1.0000000000000001E-5</v>
      </c>
      <c r="AI28" t="e">
        <f>INDEX('AEO 42'!$87:$87,MATCH('LDV Shares'!AI$3,'AEO 42'!$1:$1,0))/100</f>
        <v>#N/A</v>
      </c>
      <c r="AJ28" t="e">
        <f>INDEX('AEO 42'!$87:$87,MATCH('LDV Shares'!AJ$3,'AEO 42'!$1:$1,0))/100</f>
        <v>#N/A</v>
      </c>
    </row>
    <row r="29" spans="2:36" x14ac:dyDescent="0.25">
      <c r="B29" s="5" t="s">
        <v>202</v>
      </c>
      <c r="C29">
        <f>INDEX('AEO 42'!$88:$88,MATCH('LDV Shares'!C$3,'AEO 42'!$1:$1,0))/100</f>
        <v>0.36435901999999998</v>
      </c>
      <c r="D29">
        <f>INDEX('AEO 42'!$88:$88,MATCH('LDV Shares'!D$3,'AEO 42'!$1:$1,0))/100</f>
        <v>0.36549469000000001</v>
      </c>
      <c r="E29">
        <f>INDEX('AEO 42'!$88:$88,MATCH('LDV Shares'!E$3,'AEO 42'!$1:$1,0))/100</f>
        <v>0.36570121999999999</v>
      </c>
      <c r="F29">
        <f>INDEX('AEO 42'!$88:$88,MATCH('LDV Shares'!F$3,'AEO 42'!$1:$1,0))/100</f>
        <v>0.36526291</v>
      </c>
      <c r="G29">
        <f>INDEX('AEO 42'!$88:$88,MATCH('LDV Shares'!G$3,'AEO 42'!$1:$1,0))/100</f>
        <v>0.36492634000000002</v>
      </c>
      <c r="H29">
        <f>INDEX('AEO 42'!$88:$88,MATCH('LDV Shares'!H$3,'AEO 42'!$1:$1,0))/100</f>
        <v>0.36512718</v>
      </c>
      <c r="I29">
        <f>INDEX('AEO 42'!$88:$88,MATCH('LDV Shares'!I$3,'AEO 42'!$1:$1,0))/100</f>
        <v>0.36490326000000001</v>
      </c>
      <c r="J29">
        <f>INDEX('AEO 42'!$88:$88,MATCH('LDV Shares'!J$3,'AEO 42'!$1:$1,0))/100</f>
        <v>0.36473781999999999</v>
      </c>
      <c r="K29">
        <f>INDEX('AEO 42'!$88:$88,MATCH('LDV Shares'!K$3,'AEO 42'!$1:$1,0))/100</f>
        <v>0.36469901999999998</v>
      </c>
      <c r="L29">
        <f>INDEX('AEO 42'!$88:$88,MATCH('LDV Shares'!L$3,'AEO 42'!$1:$1,0))/100</f>
        <v>0.36471072999999998</v>
      </c>
      <c r="M29">
        <f>INDEX('AEO 42'!$88:$88,MATCH('LDV Shares'!M$3,'AEO 42'!$1:$1,0))/100</f>
        <v>0.36460911000000001</v>
      </c>
      <c r="N29">
        <f>INDEX('AEO 42'!$88:$88,MATCH('LDV Shares'!N$3,'AEO 42'!$1:$1,0))/100</f>
        <v>0.36433002000000003</v>
      </c>
      <c r="O29">
        <f>INDEX('AEO 42'!$88:$88,MATCH('LDV Shares'!O$3,'AEO 42'!$1:$1,0))/100</f>
        <v>0.36439635999999997</v>
      </c>
      <c r="P29">
        <f>INDEX('AEO 42'!$88:$88,MATCH('LDV Shares'!P$3,'AEO 42'!$1:$1,0))/100</f>
        <v>0.36438308999999997</v>
      </c>
      <c r="Q29">
        <f>INDEX('AEO 42'!$88:$88,MATCH('LDV Shares'!Q$3,'AEO 42'!$1:$1,0))/100</f>
        <v>0.36430377999999997</v>
      </c>
      <c r="R29">
        <f>INDEX('AEO 42'!$88:$88,MATCH('LDV Shares'!R$3,'AEO 42'!$1:$1,0))/100</f>
        <v>0.36414085000000002</v>
      </c>
      <c r="S29">
        <f>INDEX('AEO 42'!$88:$88,MATCH('LDV Shares'!S$3,'AEO 42'!$1:$1,0))/100</f>
        <v>0.36419842000000002</v>
      </c>
      <c r="T29">
        <f>INDEX('AEO 42'!$88:$88,MATCH('LDV Shares'!T$3,'AEO 42'!$1:$1,0))/100</f>
        <v>0.36426059999999999</v>
      </c>
      <c r="U29">
        <f>INDEX('AEO 42'!$88:$88,MATCH('LDV Shares'!U$3,'AEO 42'!$1:$1,0))/100</f>
        <v>0.36430382</v>
      </c>
      <c r="V29">
        <f>INDEX('AEO 42'!$88:$88,MATCH('LDV Shares'!V$3,'AEO 42'!$1:$1,0))/100</f>
        <v>0.36428246000000003</v>
      </c>
      <c r="W29">
        <f>INDEX('AEO 42'!$88:$88,MATCH('LDV Shares'!W$3,'AEO 42'!$1:$1,0))/100</f>
        <v>0.36434441000000001</v>
      </c>
      <c r="X29">
        <f>INDEX('AEO 42'!$88:$88,MATCH('LDV Shares'!X$3,'AEO 42'!$1:$1,0))/100</f>
        <v>0.36436089000000005</v>
      </c>
      <c r="Y29">
        <f>INDEX('AEO 42'!$88:$88,MATCH('LDV Shares'!Y$3,'AEO 42'!$1:$1,0))/100</f>
        <v>0.36436886000000002</v>
      </c>
      <c r="Z29">
        <f>INDEX('AEO 42'!$88:$88,MATCH('LDV Shares'!Z$3,'AEO 42'!$1:$1,0))/100</f>
        <v>0.36439532999999996</v>
      </c>
      <c r="AA29">
        <f>INDEX('AEO 42'!$88:$88,MATCH('LDV Shares'!AA$3,'AEO 42'!$1:$1,0))/100</f>
        <v>0.36442982000000002</v>
      </c>
      <c r="AB29">
        <f>INDEX('AEO 42'!$88:$88,MATCH('LDV Shares'!AB$3,'AEO 42'!$1:$1,0))/100</f>
        <v>0.36448031999999997</v>
      </c>
      <c r="AC29">
        <f>INDEX('AEO 42'!$88:$88,MATCH('LDV Shares'!AC$3,'AEO 42'!$1:$1,0))/100</f>
        <v>0.36445079999999996</v>
      </c>
      <c r="AD29">
        <f>INDEX('AEO 42'!$88:$88,MATCH('LDV Shares'!AD$3,'AEO 42'!$1:$1,0))/100</f>
        <v>0.36448180999999996</v>
      </c>
      <c r="AE29">
        <f>INDEX('AEO 42'!$88:$88,MATCH('LDV Shares'!AE$3,'AEO 42'!$1:$1,0))/100</f>
        <v>0.36449725999999999</v>
      </c>
      <c r="AF29">
        <f>INDEX('AEO 42'!$88:$88,MATCH('LDV Shares'!AF$3,'AEO 42'!$1:$1,0))/100</f>
        <v>0.36455841</v>
      </c>
      <c r="AG29">
        <f>INDEX('AEO 42'!$88:$88,MATCH('LDV Shares'!AG$3,'AEO 42'!$1:$1,0))/100</f>
        <v>0.36455269000000001</v>
      </c>
      <c r="AH29">
        <f>INDEX('AEO 42'!$88:$88,MATCH('LDV Shares'!AH$3,'AEO 42'!$1:$1,0))/100</f>
        <v>0</v>
      </c>
      <c r="AI29" t="e">
        <f>INDEX('AEO 42'!$88:$88,MATCH('LDV Shares'!AI$3,'AEO 42'!$1:$1,0))/100</f>
        <v>#N/A</v>
      </c>
      <c r="AJ29" t="e">
        <f>INDEX('AEO 42'!$88:$88,MATCH('LDV Shares'!AJ$3,'AEO 42'!$1:$1,0))/100</f>
        <v>#N/A</v>
      </c>
    </row>
    <row r="31" spans="2:36" x14ac:dyDescent="0.25">
      <c r="B31" t="s">
        <v>179</v>
      </c>
    </row>
    <row r="32" spans="2:36" x14ac:dyDescent="0.25">
      <c r="B32" t="s">
        <v>180</v>
      </c>
    </row>
    <row r="33" spans="2:36" x14ac:dyDescent="0.25">
      <c r="B33" t="s">
        <v>184</v>
      </c>
    </row>
    <row r="34" spans="2:36" x14ac:dyDescent="0.25">
      <c r="B34" t="s">
        <v>183</v>
      </c>
    </row>
    <row r="36" spans="2:36" x14ac:dyDescent="0.25">
      <c r="B36" s="1" t="s">
        <v>181</v>
      </c>
      <c r="C36">
        <f>C21</f>
        <v>2020</v>
      </c>
      <c r="D36">
        <f t="shared" ref="D36:AJ36" si="3">D21</f>
        <v>2021</v>
      </c>
      <c r="E36">
        <f t="shared" si="3"/>
        <v>2022</v>
      </c>
      <c r="F36">
        <f t="shared" si="3"/>
        <v>2023</v>
      </c>
      <c r="G36">
        <f t="shared" si="3"/>
        <v>2024</v>
      </c>
      <c r="H36">
        <f t="shared" si="3"/>
        <v>2025</v>
      </c>
      <c r="I36">
        <f t="shared" si="3"/>
        <v>2026</v>
      </c>
      <c r="J36">
        <f t="shared" si="3"/>
        <v>2027</v>
      </c>
      <c r="K36">
        <f t="shared" si="3"/>
        <v>2028</v>
      </c>
      <c r="L36">
        <f t="shared" si="3"/>
        <v>2029</v>
      </c>
      <c r="M36">
        <f t="shared" si="3"/>
        <v>2030</v>
      </c>
      <c r="N36">
        <f t="shared" si="3"/>
        <v>2031</v>
      </c>
      <c r="O36">
        <f t="shared" si="3"/>
        <v>2032</v>
      </c>
      <c r="P36">
        <f t="shared" si="3"/>
        <v>2033</v>
      </c>
      <c r="Q36">
        <f t="shared" si="3"/>
        <v>2034</v>
      </c>
      <c r="R36">
        <f t="shared" si="3"/>
        <v>2035</v>
      </c>
      <c r="S36">
        <f t="shared" si="3"/>
        <v>2036</v>
      </c>
      <c r="T36">
        <f t="shared" si="3"/>
        <v>2037</v>
      </c>
      <c r="U36">
        <f t="shared" si="3"/>
        <v>2038</v>
      </c>
      <c r="V36">
        <f t="shared" si="3"/>
        <v>2039</v>
      </c>
      <c r="W36">
        <f t="shared" si="3"/>
        <v>2040</v>
      </c>
      <c r="X36">
        <f t="shared" si="3"/>
        <v>2041</v>
      </c>
      <c r="Y36">
        <f t="shared" si="3"/>
        <v>2042</v>
      </c>
      <c r="Z36">
        <f t="shared" si="3"/>
        <v>2043</v>
      </c>
      <c r="AA36">
        <f t="shared" si="3"/>
        <v>2044</v>
      </c>
      <c r="AB36">
        <f t="shared" si="3"/>
        <v>2045</v>
      </c>
      <c r="AC36">
        <f t="shared" si="3"/>
        <v>2046</v>
      </c>
      <c r="AD36">
        <f t="shared" si="3"/>
        <v>2047</v>
      </c>
      <c r="AE36">
        <f t="shared" si="3"/>
        <v>2048</v>
      </c>
      <c r="AF36">
        <f t="shared" si="3"/>
        <v>2049</v>
      </c>
      <c r="AG36">
        <f t="shared" si="3"/>
        <v>2050</v>
      </c>
      <c r="AH36" t="str">
        <f t="shared" si="3"/>
        <v>Growth (2020-2050)</v>
      </c>
      <c r="AI36">
        <f t="shared" si="3"/>
        <v>0</v>
      </c>
      <c r="AJ36">
        <f t="shared" si="3"/>
        <v>0</v>
      </c>
    </row>
    <row r="37" spans="2:36" x14ac:dyDescent="0.25">
      <c r="B37" t="s">
        <v>168</v>
      </c>
      <c r="C37">
        <f t="shared" ref="C37" si="4">C12*C$4</f>
        <v>3.7950391698134225E-3</v>
      </c>
      <c r="D37">
        <f t="shared" ref="D37:AJ37" si="5">D12*D$4</f>
        <v>5.0602764456806927E-3</v>
      </c>
      <c r="E37">
        <f t="shared" si="5"/>
        <v>4.7995453301863059E-3</v>
      </c>
      <c r="F37">
        <f t="shared" si="5"/>
        <v>4.6761110504001859E-3</v>
      </c>
      <c r="G37">
        <f t="shared" si="5"/>
        <v>4.7176047495057719E-3</v>
      </c>
      <c r="H37">
        <f t="shared" si="5"/>
        <v>4.7422252396983021E-3</v>
      </c>
      <c r="I37">
        <f t="shared" si="5"/>
        <v>4.8128973886349029E-3</v>
      </c>
      <c r="J37">
        <f t="shared" si="5"/>
        <v>4.8814383785798264E-3</v>
      </c>
      <c r="K37">
        <f t="shared" si="5"/>
        <v>4.883048560427582E-3</v>
      </c>
      <c r="L37">
        <f t="shared" si="5"/>
        <v>4.9111835705205427E-3</v>
      </c>
      <c r="M37">
        <f t="shared" si="5"/>
        <v>5.0579760893087519E-3</v>
      </c>
      <c r="N37">
        <f t="shared" si="5"/>
        <v>4.917799949071525E-3</v>
      </c>
      <c r="O37">
        <f t="shared" si="5"/>
        <v>4.9797713767584699E-3</v>
      </c>
      <c r="P37">
        <f t="shared" si="5"/>
        <v>4.9753563466255184E-3</v>
      </c>
      <c r="Q37">
        <f t="shared" si="5"/>
        <v>5.0117201276257692E-3</v>
      </c>
      <c r="R37">
        <f t="shared" si="5"/>
        <v>4.9515297057458902E-3</v>
      </c>
      <c r="S37">
        <f t="shared" si="5"/>
        <v>4.993611546516531E-3</v>
      </c>
      <c r="T37">
        <f t="shared" si="5"/>
        <v>5.0183964021694961E-3</v>
      </c>
      <c r="U37">
        <f t="shared" si="5"/>
        <v>5.029276339832885E-3</v>
      </c>
      <c r="V37">
        <f t="shared" si="5"/>
        <v>5.01620934951946E-3</v>
      </c>
      <c r="W37">
        <f t="shared" si="5"/>
        <v>5.0435875863839514E-3</v>
      </c>
      <c r="X37">
        <f t="shared" si="5"/>
        <v>5.047546011049623E-3</v>
      </c>
      <c r="Y37">
        <f t="shared" si="5"/>
        <v>5.0443874088203326E-3</v>
      </c>
      <c r="Z37">
        <f t="shared" si="5"/>
        <v>5.0620127854613048E-3</v>
      </c>
      <c r="AA37">
        <f t="shared" si="5"/>
        <v>5.0728320893119348E-3</v>
      </c>
      <c r="AB37">
        <f t="shared" si="5"/>
        <v>5.088397920353452E-3</v>
      </c>
      <c r="AC37">
        <f t="shared" si="5"/>
        <v>5.0727075578346588E-3</v>
      </c>
      <c r="AD37">
        <f t="shared" si="5"/>
        <v>5.0852939950766672E-3</v>
      </c>
      <c r="AE37">
        <f t="shared" si="5"/>
        <v>5.0810702083423295E-3</v>
      </c>
      <c r="AF37">
        <f t="shared" si="5"/>
        <v>5.1067256809445251E-3</v>
      </c>
      <c r="AG37">
        <f t="shared" si="5"/>
        <v>5.1052833387729641E-3</v>
      </c>
      <c r="AH37">
        <f t="shared" si="5"/>
        <v>-3.3611111111111103E-5</v>
      </c>
      <c r="AI37" t="e">
        <f t="shared" si="5"/>
        <v>#N/A</v>
      </c>
      <c r="AJ37" t="e">
        <f t="shared" si="5"/>
        <v>#N/A</v>
      </c>
    </row>
    <row r="38" spans="2:36" x14ac:dyDescent="0.25">
      <c r="B38" t="s">
        <v>169</v>
      </c>
      <c r="C38">
        <f>C13*C$4</f>
        <v>3.7462997397438642E-2</v>
      </c>
      <c r="D38">
        <f t="shared" ref="D38:AJ38" si="6">D13*D$4</f>
        <v>5.1045780897102468E-2</v>
      </c>
      <c r="E38">
        <f t="shared" si="6"/>
        <v>4.7012725607476581E-2</v>
      </c>
      <c r="F38">
        <f t="shared" si="6"/>
        <v>4.4695720957047762E-2</v>
      </c>
      <c r="G38">
        <f t="shared" si="6"/>
        <v>4.4609484936040694E-2</v>
      </c>
      <c r="H38">
        <f t="shared" si="6"/>
        <v>4.4706460454477404E-2</v>
      </c>
      <c r="I38">
        <f t="shared" si="6"/>
        <v>4.4669261306085582E-2</v>
      </c>
      <c r="J38">
        <f t="shared" si="6"/>
        <v>4.4718311015317459E-2</v>
      </c>
      <c r="K38">
        <f t="shared" si="6"/>
        <v>4.4464851073573314E-2</v>
      </c>
      <c r="L38">
        <f t="shared" si="6"/>
        <v>4.4442965324053695E-2</v>
      </c>
      <c r="M38">
        <f t="shared" si="6"/>
        <v>4.5187991445389736E-2</v>
      </c>
      <c r="N38">
        <f t="shared" si="6"/>
        <v>4.3816436589529606E-2</v>
      </c>
      <c r="O38">
        <f t="shared" si="6"/>
        <v>4.4156344742563386E-2</v>
      </c>
      <c r="P38">
        <f t="shared" si="6"/>
        <v>4.3933356090800388E-2</v>
      </c>
      <c r="Q38">
        <f t="shared" si="6"/>
        <v>4.4108421357041024E-2</v>
      </c>
      <c r="R38">
        <f t="shared" si="6"/>
        <v>4.3311706215826015E-2</v>
      </c>
      <c r="S38">
        <f t="shared" si="6"/>
        <v>4.3556552447558038E-2</v>
      </c>
      <c r="T38">
        <f t="shared" si="6"/>
        <v>4.3650993588057116E-2</v>
      </c>
      <c r="U38">
        <f t="shared" si="6"/>
        <v>4.358934075001461E-2</v>
      </c>
      <c r="V38">
        <f t="shared" si="6"/>
        <v>4.3325900673033671E-2</v>
      </c>
      <c r="W38">
        <f t="shared" si="6"/>
        <v>4.3446928850340266E-2</v>
      </c>
      <c r="X38">
        <f t="shared" si="6"/>
        <v>4.3359562055892677E-2</v>
      </c>
      <c r="Y38">
        <f t="shared" si="6"/>
        <v>4.3198053835432786E-2</v>
      </c>
      <c r="Z38">
        <f t="shared" si="6"/>
        <v>4.3246213905985785E-2</v>
      </c>
      <c r="AA38">
        <f t="shared" si="6"/>
        <v>4.3243217117389002E-2</v>
      </c>
      <c r="AB38">
        <f t="shared" si="6"/>
        <v>4.3286167534335375E-2</v>
      </c>
      <c r="AC38">
        <f t="shared" si="6"/>
        <v>4.3028982680738223E-2</v>
      </c>
      <c r="AD38">
        <f t="shared" si="6"/>
        <v>4.3050991327524393E-2</v>
      </c>
      <c r="AE38">
        <f t="shared" si="6"/>
        <v>4.2908296262532709E-2</v>
      </c>
      <c r="AF38">
        <f t="shared" si="6"/>
        <v>4.3063469928933749E-2</v>
      </c>
      <c r="AG38">
        <f t="shared" si="6"/>
        <v>4.295679136998231E-2</v>
      </c>
      <c r="AH38">
        <f t="shared" si="6"/>
        <v>-1.5277777777777777E-5</v>
      </c>
      <c r="AI38" t="e">
        <f t="shared" si="6"/>
        <v>#N/A</v>
      </c>
      <c r="AJ38" t="e">
        <f t="shared" si="6"/>
        <v>#N/A</v>
      </c>
    </row>
    <row r="39" spans="2:36" x14ac:dyDescent="0.25">
      <c r="B39" t="s">
        <v>170</v>
      </c>
      <c r="C39">
        <f>C14*C$4</f>
        <v>0.12599513517552666</v>
      </c>
      <c r="D39">
        <f t="shared" ref="D39:AJ39" si="7">D14*D$4</f>
        <v>0.15668846816286389</v>
      </c>
      <c r="E39">
        <f t="shared" si="7"/>
        <v>0.14962117358257548</v>
      </c>
      <c r="F39">
        <f t="shared" si="7"/>
        <v>0.1434554028258237</v>
      </c>
      <c r="G39">
        <f t="shared" si="7"/>
        <v>0.14233796072776261</v>
      </c>
      <c r="H39">
        <f t="shared" si="7"/>
        <v>0.14158069942606996</v>
      </c>
      <c r="I39">
        <f t="shared" si="7"/>
        <v>0.14194816632242369</v>
      </c>
      <c r="J39">
        <f t="shared" si="7"/>
        <v>0.14235940852514484</v>
      </c>
      <c r="K39">
        <f t="shared" si="7"/>
        <v>0.14136448717913164</v>
      </c>
      <c r="L39">
        <f t="shared" si="7"/>
        <v>0.14118016928957958</v>
      </c>
      <c r="M39">
        <f t="shared" si="7"/>
        <v>0.14309229762924325</v>
      </c>
      <c r="N39">
        <f t="shared" si="7"/>
        <v>0.13932152904648287</v>
      </c>
      <c r="O39">
        <f t="shared" si="7"/>
        <v>0.14006655445505412</v>
      </c>
      <c r="P39">
        <f t="shared" si="7"/>
        <v>0.13936169122413439</v>
      </c>
      <c r="Q39">
        <f t="shared" si="7"/>
        <v>0.13970508235591789</v>
      </c>
      <c r="R39">
        <f t="shared" si="7"/>
        <v>0.13761663722081321</v>
      </c>
      <c r="S39">
        <f t="shared" si="7"/>
        <v>0.13809062631708172</v>
      </c>
      <c r="T39">
        <f t="shared" si="7"/>
        <v>0.1381787432480947</v>
      </c>
      <c r="U39">
        <f t="shared" si="7"/>
        <v>0.13798722333987273</v>
      </c>
      <c r="V39">
        <f t="shared" si="7"/>
        <v>0.13720989124519933</v>
      </c>
      <c r="W39">
        <f t="shared" si="7"/>
        <v>0.13744042691360925</v>
      </c>
      <c r="X39">
        <f t="shared" si="7"/>
        <v>0.13712644123957329</v>
      </c>
      <c r="Y39">
        <f t="shared" si="7"/>
        <v>0.1366631658587244</v>
      </c>
      <c r="Z39">
        <f t="shared" si="7"/>
        <v>0.13667566612050802</v>
      </c>
      <c r="AA39">
        <f t="shared" si="7"/>
        <v>0.13658916262920134</v>
      </c>
      <c r="AB39">
        <f t="shared" si="7"/>
        <v>0.13664039673514999</v>
      </c>
      <c r="AC39">
        <f t="shared" si="7"/>
        <v>0.135921180702855</v>
      </c>
      <c r="AD39">
        <f t="shared" si="7"/>
        <v>0.13588915945052865</v>
      </c>
      <c r="AE39">
        <f t="shared" si="7"/>
        <v>0.13549872129964879</v>
      </c>
      <c r="AF39">
        <f t="shared" si="7"/>
        <v>0.13581460001573531</v>
      </c>
      <c r="AG39">
        <f t="shared" si="7"/>
        <v>0.1355145396021081</v>
      </c>
      <c r="AH39">
        <f t="shared" si="7"/>
        <v>-9.1666666666666664E-6</v>
      </c>
      <c r="AI39" t="e">
        <f t="shared" si="7"/>
        <v>#N/A</v>
      </c>
      <c r="AJ39" t="e">
        <f t="shared" si="7"/>
        <v>#N/A</v>
      </c>
    </row>
    <row r="40" spans="2:36" x14ac:dyDescent="0.25">
      <c r="B40" t="s">
        <v>171</v>
      </c>
      <c r="C40">
        <f>C15*C$4</f>
        <v>0.40380963768303596</v>
      </c>
      <c r="D40">
        <f t="shared" ref="D40:AJ40" si="8">D15*D$4</f>
        <v>0.33907140237565636</v>
      </c>
      <c r="E40">
        <f t="shared" si="8"/>
        <v>0.34454100197667997</v>
      </c>
      <c r="F40">
        <f t="shared" si="8"/>
        <v>0.35379668620157628</v>
      </c>
      <c r="G40">
        <f t="shared" si="8"/>
        <v>0.35145492614939838</v>
      </c>
      <c r="H40">
        <f t="shared" si="8"/>
        <v>0.34958805897582584</v>
      </c>
      <c r="I40">
        <f t="shared" si="8"/>
        <v>0.34704774664442067</v>
      </c>
      <c r="J40">
        <f t="shared" si="8"/>
        <v>0.34293058299569035</v>
      </c>
      <c r="K40">
        <f t="shared" si="8"/>
        <v>0.34249732936017802</v>
      </c>
      <c r="L40">
        <f t="shared" si="8"/>
        <v>0.3406467660602997</v>
      </c>
      <c r="M40">
        <f t="shared" si="8"/>
        <v>0.33475831925981503</v>
      </c>
      <c r="N40">
        <f t="shared" si="8"/>
        <v>0.34070623719570248</v>
      </c>
      <c r="O40">
        <f t="shared" si="8"/>
        <v>0.33723901893982677</v>
      </c>
      <c r="P40">
        <f t="shared" si="8"/>
        <v>0.33695711633528991</v>
      </c>
      <c r="Q40">
        <f t="shared" si="8"/>
        <v>0.33437827700113071</v>
      </c>
      <c r="R40">
        <f t="shared" si="8"/>
        <v>0.33723405307800641</v>
      </c>
      <c r="S40">
        <f t="shared" si="8"/>
        <v>0.33471353214194982</v>
      </c>
      <c r="T40">
        <f t="shared" si="8"/>
        <v>0.333068099551667</v>
      </c>
      <c r="U40">
        <f t="shared" si="8"/>
        <v>0.33223055373967941</v>
      </c>
      <c r="V40">
        <f t="shared" si="8"/>
        <v>0.33256345056334941</v>
      </c>
      <c r="W40">
        <f t="shared" si="8"/>
        <v>0.33084890833338459</v>
      </c>
      <c r="X40">
        <f t="shared" si="8"/>
        <v>0.33035444779104539</v>
      </c>
      <c r="Y40">
        <f t="shared" si="8"/>
        <v>0.33031088663632696</v>
      </c>
      <c r="Z40">
        <f t="shared" si="8"/>
        <v>0.32918304916137242</v>
      </c>
      <c r="AA40">
        <f t="shared" si="8"/>
        <v>0.32842433495133877</v>
      </c>
      <c r="AB40">
        <f t="shared" si="8"/>
        <v>0.32732400897510844</v>
      </c>
      <c r="AC40">
        <f t="shared" si="8"/>
        <v>0.32798490139176556</v>
      </c>
      <c r="AD40">
        <f t="shared" si="8"/>
        <v>0.32716190505074466</v>
      </c>
      <c r="AE40">
        <f t="shared" si="8"/>
        <v>0.32709567694885205</v>
      </c>
      <c r="AF40">
        <f t="shared" si="8"/>
        <v>0.32557476402341673</v>
      </c>
      <c r="AG40">
        <f t="shared" si="8"/>
        <v>0.32529980329288744</v>
      </c>
      <c r="AH40">
        <f t="shared" si="8"/>
        <v>2.1388888888888889E-5</v>
      </c>
      <c r="AI40" t="e">
        <f t="shared" si="8"/>
        <v>#N/A</v>
      </c>
      <c r="AJ40" t="e">
        <f t="shared" si="8"/>
        <v>#N/A</v>
      </c>
    </row>
    <row r="41" spans="2:36" x14ac:dyDescent="0.25">
      <c r="B41" t="s">
        <v>172</v>
      </c>
      <c r="C41">
        <f>C16*C$4</f>
        <v>0.16704939140613764</v>
      </c>
      <c r="D41">
        <f t="shared" ref="D41:AJ41" si="9">D16*D$4</f>
        <v>0.1159382978100184</v>
      </c>
      <c r="E41">
        <f t="shared" si="9"/>
        <v>0.12420130310374454</v>
      </c>
      <c r="F41">
        <f t="shared" si="9"/>
        <v>0.12862075494204875</v>
      </c>
      <c r="G41">
        <f t="shared" si="9"/>
        <v>0.12694663186408253</v>
      </c>
      <c r="H41">
        <f t="shared" si="9"/>
        <v>0.12609466347732085</v>
      </c>
      <c r="I41">
        <f t="shared" si="9"/>
        <v>0.12385255438385925</v>
      </c>
      <c r="J41">
        <f t="shared" si="9"/>
        <v>0.12133504304809976</v>
      </c>
      <c r="K41">
        <f t="shared" si="9"/>
        <v>0.12104693253314139</v>
      </c>
      <c r="L41">
        <f t="shared" si="9"/>
        <v>0.11977963739106164</v>
      </c>
      <c r="M41">
        <f t="shared" si="9"/>
        <v>0.11624876800161822</v>
      </c>
      <c r="N41">
        <f t="shared" si="9"/>
        <v>0.11952320878141377</v>
      </c>
      <c r="O41">
        <f t="shared" si="9"/>
        <v>0.11743181401049181</v>
      </c>
      <c r="P41">
        <f t="shared" si="9"/>
        <v>0.11719517828163444</v>
      </c>
      <c r="Q41">
        <f t="shared" si="9"/>
        <v>0.11573173667217669</v>
      </c>
      <c r="R41">
        <f t="shared" si="9"/>
        <v>0.11739618554551223</v>
      </c>
      <c r="S41">
        <f t="shared" si="9"/>
        <v>0.11585705850815234</v>
      </c>
      <c r="T41">
        <f t="shared" si="9"/>
        <v>0.11484720238606708</v>
      </c>
      <c r="U41">
        <f t="shared" si="9"/>
        <v>0.11429066778444176</v>
      </c>
      <c r="V41">
        <f t="shared" si="9"/>
        <v>0.11448209763739961</v>
      </c>
      <c r="W41">
        <f t="shared" si="9"/>
        <v>0.11347527274267021</v>
      </c>
      <c r="X41">
        <f t="shared" si="9"/>
        <v>0.11315678961017139</v>
      </c>
      <c r="Y41">
        <f t="shared" si="9"/>
        <v>0.11308527505714931</v>
      </c>
      <c r="Z41">
        <f t="shared" si="9"/>
        <v>0.11242180427021621</v>
      </c>
      <c r="AA41">
        <f t="shared" si="9"/>
        <v>0.11192977791022693</v>
      </c>
      <c r="AB41">
        <f t="shared" si="9"/>
        <v>0.11130883404793698</v>
      </c>
      <c r="AC41">
        <f t="shared" si="9"/>
        <v>0.1116253766293572</v>
      </c>
      <c r="AD41">
        <f t="shared" si="9"/>
        <v>0.11112154743865958</v>
      </c>
      <c r="AE41">
        <f t="shared" si="9"/>
        <v>0.1111412181815218</v>
      </c>
      <c r="AF41">
        <f t="shared" si="9"/>
        <v>0.11023484317236751</v>
      </c>
      <c r="AG41">
        <f t="shared" si="9"/>
        <v>0.11015488288157517</v>
      </c>
      <c r="AH41">
        <f t="shared" si="9"/>
        <v>3.9722222222222215E-5</v>
      </c>
      <c r="AI41" t="e">
        <f t="shared" si="9"/>
        <v>#N/A</v>
      </c>
      <c r="AJ41" t="e">
        <f t="shared" si="9"/>
        <v>#N/A</v>
      </c>
    </row>
    <row r="42" spans="2:36" x14ac:dyDescent="0.25">
      <c r="B42" t="s">
        <v>173</v>
      </c>
      <c r="C42">
        <f>C17*C$4</f>
        <v>9.9793328489418548E-3</v>
      </c>
      <c r="D42">
        <f t="shared" ref="D42:AJ42" si="10">D17*D$4</f>
        <v>8.9431319910124839E-3</v>
      </c>
      <c r="E42">
        <f t="shared" si="10"/>
        <v>9.205444970081262E-3</v>
      </c>
      <c r="F42">
        <f t="shared" si="10"/>
        <v>9.2897395610526245E-3</v>
      </c>
      <c r="G42">
        <f t="shared" si="10"/>
        <v>9.2752917029289544E-3</v>
      </c>
      <c r="H42">
        <f t="shared" si="10"/>
        <v>9.311060087359711E-3</v>
      </c>
      <c r="I42">
        <f t="shared" si="10"/>
        <v>9.2702335371021762E-3</v>
      </c>
      <c r="J42">
        <f t="shared" si="10"/>
        <v>9.1859128337650458E-3</v>
      </c>
      <c r="K42">
        <f t="shared" si="10"/>
        <v>9.1788218652489595E-3</v>
      </c>
      <c r="L42">
        <f t="shared" si="10"/>
        <v>9.1557243404808194E-3</v>
      </c>
      <c r="M42">
        <f t="shared" si="10"/>
        <v>9.1022843231075672E-3</v>
      </c>
      <c r="N42">
        <f t="shared" si="10"/>
        <v>9.171202909216386E-3</v>
      </c>
      <c r="O42">
        <f t="shared" si="10"/>
        <v>9.1336910673057974E-3</v>
      </c>
      <c r="P42">
        <f t="shared" si="10"/>
        <v>9.1285829286469108E-3</v>
      </c>
      <c r="Q42">
        <f t="shared" si="10"/>
        <v>9.0909775676184974E-3</v>
      </c>
      <c r="R42">
        <f t="shared" si="10"/>
        <v>9.1197655770986243E-3</v>
      </c>
      <c r="S42">
        <f t="shared" si="10"/>
        <v>9.0896151386619436E-3</v>
      </c>
      <c r="T42">
        <f t="shared" si="10"/>
        <v>9.066418663204583E-3</v>
      </c>
      <c r="U42">
        <f t="shared" si="10"/>
        <v>9.0500880110859546E-3</v>
      </c>
      <c r="V42">
        <f t="shared" si="10"/>
        <v>9.0530354360032709E-3</v>
      </c>
      <c r="W42">
        <f t="shared" si="10"/>
        <v>9.0307332130662357E-3</v>
      </c>
      <c r="X42">
        <f t="shared" si="10"/>
        <v>9.0212475393478611E-3</v>
      </c>
      <c r="Y42">
        <f t="shared" si="10"/>
        <v>9.0175228179673328E-3</v>
      </c>
      <c r="Z42">
        <f t="shared" si="10"/>
        <v>9.0026486654288911E-3</v>
      </c>
      <c r="AA42">
        <f t="shared" si="10"/>
        <v>8.9895655635516894E-3</v>
      </c>
      <c r="AB42">
        <f t="shared" si="10"/>
        <v>8.9751124608466945E-3</v>
      </c>
      <c r="AC42">
        <f t="shared" si="10"/>
        <v>8.9783491514159441E-3</v>
      </c>
      <c r="AD42">
        <f t="shared" si="10"/>
        <v>8.9658453803959041E-3</v>
      </c>
      <c r="AE42">
        <f t="shared" si="10"/>
        <v>8.9660941237256347E-3</v>
      </c>
      <c r="AF42">
        <f t="shared" si="10"/>
        <v>8.9450120441558149E-3</v>
      </c>
      <c r="AG42">
        <f t="shared" si="10"/>
        <v>8.935238868385929E-3</v>
      </c>
      <c r="AH42">
        <f t="shared" si="10"/>
        <v>9.1666666666666664E-6</v>
      </c>
      <c r="AI42" t="e">
        <f t="shared" si="10"/>
        <v>#N/A</v>
      </c>
      <c r="AJ42" t="e">
        <f t="shared" si="10"/>
        <v>#N/A</v>
      </c>
    </row>
    <row r="43" spans="2:36" x14ac:dyDescent="0.25">
      <c r="B43" s="5" t="s">
        <v>201</v>
      </c>
      <c r="C43">
        <f t="shared" ref="C43:C44" si="11">C18*C$4</f>
        <v>0.19362939982211327</v>
      </c>
      <c r="D43">
        <f t="shared" ref="D43:AJ43" si="12">D18*D$4</f>
        <v>0.26973878228988041</v>
      </c>
      <c r="E43">
        <f t="shared" si="12"/>
        <v>0.26281934165018839</v>
      </c>
      <c r="F43">
        <f t="shared" si="12"/>
        <v>0.25453658790829808</v>
      </c>
      <c r="G43">
        <f t="shared" si="12"/>
        <v>0.25780962257506251</v>
      </c>
      <c r="H43">
        <f t="shared" si="12"/>
        <v>0.25936033605251924</v>
      </c>
      <c r="I43">
        <f t="shared" si="12"/>
        <v>0.26255490345216365</v>
      </c>
      <c r="J43">
        <f t="shared" si="12"/>
        <v>0.26745656707613735</v>
      </c>
      <c r="K43">
        <f t="shared" si="12"/>
        <v>0.26794069944253401</v>
      </c>
      <c r="L43">
        <f t="shared" si="12"/>
        <v>0.27001826988526695</v>
      </c>
      <c r="M43">
        <f t="shared" si="12"/>
        <v>0.27613499709372025</v>
      </c>
      <c r="N43">
        <f t="shared" si="12"/>
        <v>0.2698507315727891</v>
      </c>
      <c r="O43">
        <f t="shared" si="12"/>
        <v>0.27346961294904265</v>
      </c>
      <c r="P43">
        <f t="shared" si="12"/>
        <v>0.27368890946746993</v>
      </c>
      <c r="Q43">
        <f t="shared" si="12"/>
        <v>0.27630507724145897</v>
      </c>
      <c r="R43">
        <f t="shared" si="12"/>
        <v>0.27308332011364528</v>
      </c>
      <c r="S43">
        <f t="shared" si="12"/>
        <v>0.27569431370175712</v>
      </c>
      <c r="T43">
        <f t="shared" si="12"/>
        <v>0.27734631441329877</v>
      </c>
      <c r="U43">
        <f t="shared" si="12"/>
        <v>0.27824831368931852</v>
      </c>
      <c r="V43">
        <f t="shared" si="12"/>
        <v>0.27774867382920176</v>
      </c>
      <c r="W43">
        <f t="shared" si="12"/>
        <v>0.27952148901137674</v>
      </c>
      <c r="X43">
        <f t="shared" si="12"/>
        <v>0.27998479635907475</v>
      </c>
      <c r="Y43">
        <f t="shared" si="12"/>
        <v>0.28002270412178132</v>
      </c>
      <c r="Z43">
        <f t="shared" si="12"/>
        <v>0.28113967042928129</v>
      </c>
      <c r="AA43">
        <f t="shared" si="12"/>
        <v>0.28199402221276909</v>
      </c>
      <c r="AB43">
        <f t="shared" si="12"/>
        <v>0.28313965365263555</v>
      </c>
      <c r="AC43">
        <f t="shared" si="12"/>
        <v>0.28241505960285046</v>
      </c>
      <c r="AD43">
        <f t="shared" si="12"/>
        <v>0.28328072982880126</v>
      </c>
      <c r="AE43">
        <f t="shared" si="12"/>
        <v>0.28327562134772527</v>
      </c>
      <c r="AF43">
        <f t="shared" si="12"/>
        <v>0.28491410249758664</v>
      </c>
      <c r="AG43">
        <f t="shared" si="12"/>
        <v>0.28511336285109073</v>
      </c>
      <c r="AH43">
        <f t="shared" si="12"/>
        <v>-4.2777777777777778E-5</v>
      </c>
      <c r="AI43" t="e">
        <f t="shared" si="12"/>
        <v>#N/A</v>
      </c>
      <c r="AJ43" t="e">
        <f t="shared" si="12"/>
        <v>#N/A</v>
      </c>
    </row>
    <row r="44" spans="2:36" x14ac:dyDescent="0.25">
      <c r="B44" s="5" t="s">
        <v>202</v>
      </c>
      <c r="C44">
        <f t="shared" si="11"/>
        <v>5.3834864352570413E-2</v>
      </c>
      <c r="D44">
        <f t="shared" ref="D44:AJ44" si="13">D19*D$4</f>
        <v>4.8385871588539797E-2</v>
      </c>
      <c r="E44">
        <f t="shared" si="13"/>
        <v>5.1728701364023959E-2</v>
      </c>
      <c r="F44">
        <f t="shared" si="13"/>
        <v>5.3976155664358552E-2</v>
      </c>
      <c r="G44">
        <f t="shared" si="13"/>
        <v>5.5017694709666179E-2</v>
      </c>
      <c r="H44">
        <f t="shared" si="13"/>
        <v>5.5872169280717462E-2</v>
      </c>
      <c r="I44">
        <f t="shared" si="13"/>
        <v>5.6237921297274909E-2</v>
      </c>
      <c r="J44">
        <f t="shared" si="13"/>
        <v>5.6694599701629197E-2</v>
      </c>
      <c r="K44">
        <f t="shared" si="13"/>
        <v>5.7319474826986086E-2</v>
      </c>
      <c r="L44">
        <f t="shared" si="13"/>
        <v>5.7689208940461416E-2</v>
      </c>
      <c r="M44">
        <f t="shared" si="13"/>
        <v>5.7387911691338063E-2</v>
      </c>
      <c r="N44">
        <f t="shared" si="13"/>
        <v>5.881063658624474E-2</v>
      </c>
      <c r="O44">
        <f t="shared" si="13"/>
        <v>5.87914278018912E-2</v>
      </c>
      <c r="P44">
        <f t="shared" si="13"/>
        <v>5.921650732130717E-2</v>
      </c>
      <c r="Q44">
        <f t="shared" si="13"/>
        <v>5.9330605455092826E-2</v>
      </c>
      <c r="R44">
        <f t="shared" si="13"/>
        <v>6.021322917317587E-2</v>
      </c>
      <c r="S44">
        <f t="shared" si="13"/>
        <v>6.0231846171470163E-2</v>
      </c>
      <c r="T44">
        <f t="shared" si="13"/>
        <v>6.0407905598767256E-2</v>
      </c>
      <c r="U44">
        <f t="shared" si="13"/>
        <v>6.0552014300348997E-2</v>
      </c>
      <c r="V44">
        <f t="shared" si="13"/>
        <v>6.0984250120624181E-2</v>
      </c>
      <c r="W44">
        <f t="shared" si="13"/>
        <v>6.1040351618338408E-2</v>
      </c>
      <c r="X44">
        <f t="shared" si="13"/>
        <v>6.129667936885954E-2</v>
      </c>
      <c r="Y44">
        <f t="shared" si="13"/>
        <v>6.1542172451352885E-2</v>
      </c>
      <c r="Z44">
        <f t="shared" si="13"/>
        <v>6.1723517501042234E-2</v>
      </c>
      <c r="AA44">
        <f t="shared" si="13"/>
        <v>6.1810882287869538E-2</v>
      </c>
      <c r="AB44">
        <f t="shared" si="13"/>
        <v>6.1899169028978004E-2</v>
      </c>
      <c r="AC44">
        <f t="shared" si="13"/>
        <v>6.2268116604893689E-2</v>
      </c>
      <c r="AD44">
        <f t="shared" si="13"/>
        <v>6.2384121755314721E-2</v>
      </c>
      <c r="AE44">
        <f t="shared" si="13"/>
        <v>6.2629002003920756E-2</v>
      </c>
      <c r="AF44">
        <f t="shared" si="13"/>
        <v>6.2609861300693834E-2</v>
      </c>
      <c r="AG44">
        <f t="shared" si="13"/>
        <v>6.2866177434055828E-2</v>
      </c>
      <c r="AH44">
        <f t="shared" si="13"/>
        <v>-1.8333333333333333E-5</v>
      </c>
      <c r="AI44" t="e">
        <f t="shared" si="13"/>
        <v>#N/A</v>
      </c>
      <c r="AJ44" t="e">
        <f t="shared" si="13"/>
        <v>#N/A</v>
      </c>
    </row>
    <row r="45" spans="2:36" x14ac:dyDescent="0.25">
      <c r="B45" t="s">
        <v>167</v>
      </c>
      <c r="C45">
        <f t="shared" ref="C45" si="14">C22*C$5</f>
        <v>1.8711138452839226E-4</v>
      </c>
      <c r="D45">
        <f t="shared" ref="D45:AJ45" si="15">D22*D$5</f>
        <v>2.6083554319306698E-5</v>
      </c>
      <c r="E45">
        <f t="shared" si="15"/>
        <v>2.9314669813694118E-5</v>
      </c>
      <c r="F45">
        <f t="shared" si="15"/>
        <v>3.2738949599813717E-5</v>
      </c>
      <c r="G45">
        <f t="shared" si="15"/>
        <v>3.7235250494227647E-5</v>
      </c>
      <c r="H45">
        <f t="shared" si="15"/>
        <v>4.1834760301697603E-5</v>
      </c>
      <c r="I45">
        <f t="shared" si="15"/>
        <v>4.6682611365096689E-5</v>
      </c>
      <c r="J45">
        <f t="shared" si="15"/>
        <v>5.1491621420173049E-5</v>
      </c>
      <c r="K45">
        <f t="shared" si="15"/>
        <v>5.5831439572417441E-5</v>
      </c>
      <c r="L45">
        <f t="shared" si="15"/>
        <v>6.0536429479456994E-5</v>
      </c>
      <c r="M45">
        <f t="shared" si="15"/>
        <v>6.6773910691247734E-5</v>
      </c>
      <c r="N45">
        <f t="shared" si="15"/>
        <v>6.9230050928474585E-5</v>
      </c>
      <c r="O45">
        <f t="shared" si="15"/>
        <v>7.4458623241529726E-5</v>
      </c>
      <c r="P45">
        <f t="shared" si="15"/>
        <v>7.855365337448187E-5</v>
      </c>
      <c r="Q45">
        <f t="shared" si="15"/>
        <v>8.3239872374230058E-5</v>
      </c>
      <c r="R45">
        <f t="shared" si="15"/>
        <v>8.6010294254109832E-5</v>
      </c>
      <c r="S45">
        <f t="shared" si="15"/>
        <v>9.0358453483468907E-5</v>
      </c>
      <c r="T45">
        <f t="shared" si="15"/>
        <v>9.4153597830503869E-5</v>
      </c>
      <c r="U45">
        <f t="shared" si="15"/>
        <v>9.7523660167115087E-5</v>
      </c>
      <c r="V45">
        <f t="shared" si="15"/>
        <v>1.0037065048053913E-4</v>
      </c>
      <c r="W45">
        <f t="shared" si="15"/>
        <v>1.0373241361604819E-4</v>
      </c>
      <c r="X45">
        <f t="shared" si="15"/>
        <v>1.0644398895037784E-4</v>
      </c>
      <c r="Y45">
        <f t="shared" si="15"/>
        <v>1.0881259117966745E-4</v>
      </c>
      <c r="Z45">
        <f t="shared" si="15"/>
        <v>1.1146721453869528E-4</v>
      </c>
      <c r="AA45">
        <f t="shared" si="15"/>
        <v>1.1382791068806476E-4</v>
      </c>
      <c r="AB45">
        <f t="shared" si="15"/>
        <v>1.1626207964654796E-4</v>
      </c>
      <c r="AC45">
        <f t="shared" si="15"/>
        <v>1.1785244216534043E-4</v>
      </c>
      <c r="AD45">
        <f t="shared" si="15"/>
        <v>1.2003600492333313E-4</v>
      </c>
      <c r="AE45">
        <f t="shared" si="15"/>
        <v>1.2176979165766997E-4</v>
      </c>
      <c r="AF45">
        <f t="shared" si="15"/>
        <v>1.2416431905547482E-4</v>
      </c>
      <c r="AG45">
        <f t="shared" si="15"/>
        <v>1.2582666122703639E-4</v>
      </c>
      <c r="AH45">
        <f t="shared" si="15"/>
        <v>1.4361111111111107E-4</v>
      </c>
      <c r="AI45" t="e">
        <f t="shared" si="15"/>
        <v>#N/A</v>
      </c>
      <c r="AJ45" t="e">
        <f t="shared" si="15"/>
        <v>#N/A</v>
      </c>
    </row>
    <row r="46" spans="2:36" x14ac:dyDescent="0.25">
      <c r="B46" t="s">
        <v>174</v>
      </c>
      <c r="C46">
        <f>C23*C$5</f>
        <v>8.6007379572961506E-4</v>
      </c>
      <c r="D46">
        <f t="shared" ref="D46:AJ46" si="16">D23*D$5</f>
        <v>2.6311910289752896E-4</v>
      </c>
      <c r="E46">
        <f t="shared" si="16"/>
        <v>2.8714439252342292E-4</v>
      </c>
      <c r="F46">
        <f t="shared" si="16"/>
        <v>3.1292904295224011E-4</v>
      </c>
      <c r="G46">
        <f t="shared" si="16"/>
        <v>3.5209506395930381E-4</v>
      </c>
      <c r="H46">
        <f t="shared" si="16"/>
        <v>3.9438954552259344E-4</v>
      </c>
      <c r="I46">
        <f t="shared" si="16"/>
        <v>4.3326869391441529E-4</v>
      </c>
      <c r="J46">
        <f t="shared" si="16"/>
        <v>4.7170898468254144E-4</v>
      </c>
      <c r="K46">
        <f t="shared" si="16"/>
        <v>5.0839892642668436E-4</v>
      </c>
      <c r="L46">
        <f t="shared" si="16"/>
        <v>5.478146759463051E-4</v>
      </c>
      <c r="M46">
        <f t="shared" si="16"/>
        <v>5.9655855461026707E-4</v>
      </c>
      <c r="N46">
        <f t="shared" si="16"/>
        <v>6.1682341047039071E-4</v>
      </c>
      <c r="O46">
        <f t="shared" si="16"/>
        <v>6.6023525743661771E-4</v>
      </c>
      <c r="P46">
        <f t="shared" si="16"/>
        <v>6.9364390919961021E-4</v>
      </c>
      <c r="Q46">
        <f t="shared" si="16"/>
        <v>7.3259864295898271E-4</v>
      </c>
      <c r="R46">
        <f t="shared" si="16"/>
        <v>7.5234378417398339E-4</v>
      </c>
      <c r="S46">
        <f t="shared" si="16"/>
        <v>7.8814755244196631E-4</v>
      </c>
      <c r="T46">
        <f t="shared" si="16"/>
        <v>8.189664119428845E-4</v>
      </c>
      <c r="U46">
        <f t="shared" si="16"/>
        <v>8.4524924998538847E-4</v>
      </c>
      <c r="V46">
        <f t="shared" si="16"/>
        <v>8.6691932696632908E-4</v>
      </c>
      <c r="W46">
        <f t="shared" si="16"/>
        <v>8.9358114965972998E-4</v>
      </c>
      <c r="X46">
        <f t="shared" si="16"/>
        <v>9.1437794410732093E-4</v>
      </c>
      <c r="Y46">
        <f t="shared" si="16"/>
        <v>9.3182616456721713E-4</v>
      </c>
      <c r="Z46">
        <f t="shared" si="16"/>
        <v>9.5229609401421649E-4</v>
      </c>
      <c r="AA46">
        <f t="shared" si="16"/>
        <v>9.703228826110021E-4</v>
      </c>
      <c r="AB46">
        <f t="shared" si="16"/>
        <v>9.8902246566462447E-4</v>
      </c>
      <c r="AC46">
        <f t="shared" si="16"/>
        <v>9.9967731926178262E-4</v>
      </c>
      <c r="AD46">
        <f t="shared" si="16"/>
        <v>1.016198672475608E-3</v>
      </c>
      <c r="AE46">
        <f t="shared" si="16"/>
        <v>1.028313737467287E-3</v>
      </c>
      <c r="AF46">
        <f t="shared" si="16"/>
        <v>1.0470400710662453E-3</v>
      </c>
      <c r="AG46">
        <f t="shared" si="16"/>
        <v>1.0587286300176913E-3</v>
      </c>
      <c r="AH46">
        <f t="shared" si="16"/>
        <v>6.5277777777777776E-5</v>
      </c>
      <c r="AI46" t="e">
        <f t="shared" si="16"/>
        <v>#N/A</v>
      </c>
      <c r="AJ46" t="e">
        <f t="shared" si="16"/>
        <v>#N/A</v>
      </c>
    </row>
    <row r="47" spans="2:36" x14ac:dyDescent="0.25">
      <c r="B47" t="s">
        <v>175</v>
      </c>
      <c r="C47">
        <f>C24*C$5</f>
        <v>1.304328999873543E-4</v>
      </c>
      <c r="D47">
        <f t="shared" ref="D47:AJ47" si="17">D24*D$5</f>
        <v>8.0766183713610316E-4</v>
      </c>
      <c r="E47">
        <f t="shared" si="17"/>
        <v>9.138564174245139E-4</v>
      </c>
      <c r="F47">
        <f t="shared" si="17"/>
        <v>1.004377174176323E-3</v>
      </c>
      <c r="G47">
        <f t="shared" si="17"/>
        <v>1.1234492722373612E-3</v>
      </c>
      <c r="H47">
        <f t="shared" si="17"/>
        <v>1.248990573930046E-3</v>
      </c>
      <c r="I47">
        <f t="shared" si="17"/>
        <v>1.3768236775763278E-3</v>
      </c>
      <c r="J47">
        <f t="shared" si="17"/>
        <v>1.501671474855153E-3</v>
      </c>
      <c r="K47">
        <f t="shared" si="17"/>
        <v>1.6163228208683545E-3</v>
      </c>
      <c r="L47">
        <f t="shared" si="17"/>
        <v>1.7402207104204362E-3</v>
      </c>
      <c r="M47">
        <f t="shared" si="17"/>
        <v>1.8890623707567464E-3</v>
      </c>
      <c r="N47">
        <f t="shared" si="17"/>
        <v>1.9612909535171251E-3</v>
      </c>
      <c r="O47">
        <f t="shared" si="17"/>
        <v>2.0943055449458878E-3</v>
      </c>
      <c r="P47">
        <f t="shared" si="17"/>
        <v>2.2003187758656041E-3</v>
      </c>
      <c r="Q47">
        <f t="shared" si="17"/>
        <v>2.3203676440821117E-3</v>
      </c>
      <c r="R47">
        <f t="shared" si="17"/>
        <v>2.3904627791867818E-3</v>
      </c>
      <c r="S47">
        <f t="shared" si="17"/>
        <v>2.4987236829182957E-3</v>
      </c>
      <c r="T47">
        <f t="shared" si="17"/>
        <v>2.5924667519052927E-3</v>
      </c>
      <c r="U47">
        <f t="shared" si="17"/>
        <v>2.6757366601272729E-3</v>
      </c>
      <c r="V47">
        <f t="shared" si="17"/>
        <v>2.7454687548006734E-3</v>
      </c>
      <c r="W47">
        <f t="shared" si="17"/>
        <v>2.8267630863907469E-3</v>
      </c>
      <c r="X47">
        <f t="shared" si="17"/>
        <v>2.8917587604267363E-3</v>
      </c>
      <c r="Y47">
        <f t="shared" si="17"/>
        <v>2.9479641412755967E-3</v>
      </c>
      <c r="Z47">
        <f t="shared" si="17"/>
        <v>3.0096438794919777E-3</v>
      </c>
      <c r="AA47">
        <f t="shared" si="17"/>
        <v>3.0648873707986514E-3</v>
      </c>
      <c r="AB47">
        <f t="shared" si="17"/>
        <v>3.1220232648500167E-3</v>
      </c>
      <c r="AC47">
        <f t="shared" si="17"/>
        <v>3.1578092971450023E-3</v>
      </c>
      <c r="AD47">
        <f t="shared" si="17"/>
        <v>3.2076005494713466E-3</v>
      </c>
      <c r="AE47">
        <f t="shared" si="17"/>
        <v>3.2472787003511691E-3</v>
      </c>
      <c r="AF47">
        <f t="shared" si="17"/>
        <v>3.3021799842646847E-3</v>
      </c>
      <c r="AG47">
        <f t="shared" si="17"/>
        <v>3.3399403978919009E-3</v>
      </c>
      <c r="AH47">
        <f t="shared" si="17"/>
        <v>3.9166666666666659E-5</v>
      </c>
      <c r="AI47" t="e">
        <f t="shared" si="17"/>
        <v>#N/A</v>
      </c>
      <c r="AJ47" t="e">
        <f t="shared" si="17"/>
        <v>#N/A</v>
      </c>
    </row>
    <row r="48" spans="2:36" x14ac:dyDescent="0.25">
      <c r="B48" t="s">
        <v>176</v>
      </c>
      <c r="C48">
        <f>C25*C$5</f>
        <v>1.8340086995389835E-4</v>
      </c>
      <c r="D48">
        <f t="shared" ref="D48:AJ48" si="18">D25*D$5</f>
        <v>1.7477676243435429E-3</v>
      </c>
      <c r="E48">
        <f t="shared" si="18"/>
        <v>2.1043880233200434E-3</v>
      </c>
      <c r="F48">
        <f t="shared" si="18"/>
        <v>2.4770437984237429E-3</v>
      </c>
      <c r="G48">
        <f t="shared" si="18"/>
        <v>2.7739738506016433E-3</v>
      </c>
      <c r="H48">
        <f t="shared" si="18"/>
        <v>3.0839810241741765E-3</v>
      </c>
      <c r="I48">
        <f t="shared" si="18"/>
        <v>3.3661833555793295E-3</v>
      </c>
      <c r="J48">
        <f t="shared" si="18"/>
        <v>3.617387004309709E-3</v>
      </c>
      <c r="K48">
        <f t="shared" si="18"/>
        <v>3.9160206398219212E-3</v>
      </c>
      <c r="L48">
        <f t="shared" si="18"/>
        <v>4.1988939397003058E-3</v>
      </c>
      <c r="M48">
        <f t="shared" si="18"/>
        <v>4.4193807401849477E-3</v>
      </c>
      <c r="N48">
        <f t="shared" si="18"/>
        <v>4.7962728042975078E-3</v>
      </c>
      <c r="O48">
        <f t="shared" si="18"/>
        <v>5.0424710601732464E-3</v>
      </c>
      <c r="P48">
        <f t="shared" si="18"/>
        <v>5.3200636647101228E-3</v>
      </c>
      <c r="Q48">
        <f t="shared" si="18"/>
        <v>5.5537029988693403E-3</v>
      </c>
      <c r="R48">
        <f t="shared" si="18"/>
        <v>5.8579069219935288E-3</v>
      </c>
      <c r="S48">
        <f t="shared" si="18"/>
        <v>6.0565778580502208E-3</v>
      </c>
      <c r="T48">
        <f t="shared" si="18"/>
        <v>6.2489204483330311E-3</v>
      </c>
      <c r="U48">
        <f t="shared" si="18"/>
        <v>6.4423462603205401E-3</v>
      </c>
      <c r="V48">
        <f t="shared" si="18"/>
        <v>6.6543494366505416E-3</v>
      </c>
      <c r="W48">
        <f t="shared" si="18"/>
        <v>6.8046316666154193E-3</v>
      </c>
      <c r="X48">
        <f t="shared" si="18"/>
        <v>6.966602208954586E-3</v>
      </c>
      <c r="Y48">
        <f t="shared" si="18"/>
        <v>7.1251433636730574E-3</v>
      </c>
      <c r="Z48">
        <f t="shared" si="18"/>
        <v>7.2487208386275747E-3</v>
      </c>
      <c r="AA48">
        <f t="shared" si="18"/>
        <v>7.369425048661271E-3</v>
      </c>
      <c r="AB48">
        <f t="shared" si="18"/>
        <v>7.4788510248915488E-3</v>
      </c>
      <c r="AC48">
        <f t="shared" si="18"/>
        <v>7.6199586082344043E-3</v>
      </c>
      <c r="AD48">
        <f t="shared" si="18"/>
        <v>7.7225049492553816E-3</v>
      </c>
      <c r="AE48">
        <f t="shared" si="18"/>
        <v>7.838973051147953E-3</v>
      </c>
      <c r="AF48">
        <f t="shared" si="18"/>
        <v>7.9159859765832556E-3</v>
      </c>
      <c r="AG48">
        <f t="shared" si="18"/>
        <v>8.0174567071126437E-3</v>
      </c>
      <c r="AH48">
        <f t="shared" si="18"/>
        <v>-9.1388888888888886E-5</v>
      </c>
      <c r="AI48" t="e">
        <f t="shared" si="18"/>
        <v>#N/A</v>
      </c>
      <c r="AJ48" t="e">
        <f t="shared" si="18"/>
        <v>#N/A</v>
      </c>
    </row>
    <row r="49" spans="2:36" x14ac:dyDescent="0.25">
      <c r="B49" t="s">
        <v>177</v>
      </c>
      <c r="C49">
        <f>C26*C$5</f>
        <v>2.215988205254316E-4</v>
      </c>
      <c r="D49">
        <f t="shared" ref="D49:AJ49" si="19">D26*D$5</f>
        <v>5.9761218998160507E-4</v>
      </c>
      <c r="E49">
        <f t="shared" si="19"/>
        <v>7.5859689625547972E-4</v>
      </c>
      <c r="F49">
        <f t="shared" si="19"/>
        <v>9.0051505795127589E-4</v>
      </c>
      <c r="G49">
        <f t="shared" si="19"/>
        <v>1.0019681359174516E-3</v>
      </c>
      <c r="H49">
        <f t="shared" si="19"/>
        <v>1.1123765226791593E-3</v>
      </c>
      <c r="I49">
        <f t="shared" si="19"/>
        <v>1.2013056161407386E-3</v>
      </c>
      <c r="J49">
        <f t="shared" si="19"/>
        <v>1.2798969519002368E-3</v>
      </c>
      <c r="K49">
        <f t="shared" si="19"/>
        <v>1.3840174668586119E-3</v>
      </c>
      <c r="L49">
        <f t="shared" si="19"/>
        <v>1.4764326089383758E-3</v>
      </c>
      <c r="M49">
        <f t="shared" si="19"/>
        <v>1.5346819983817828E-3</v>
      </c>
      <c r="N49">
        <f t="shared" si="19"/>
        <v>1.6825812185862117E-3</v>
      </c>
      <c r="O49">
        <f t="shared" si="19"/>
        <v>1.7558659895081958E-3</v>
      </c>
      <c r="P49">
        <f t="shared" si="19"/>
        <v>1.850341718365572E-3</v>
      </c>
      <c r="Q49">
        <f t="shared" si="19"/>
        <v>1.9221933278232995E-3</v>
      </c>
      <c r="R49">
        <f t="shared" si="19"/>
        <v>2.0392244544877561E-3</v>
      </c>
      <c r="S49">
        <f t="shared" si="19"/>
        <v>2.0964114918476592E-3</v>
      </c>
      <c r="T49">
        <f t="shared" si="19"/>
        <v>2.1547276139329231E-3</v>
      </c>
      <c r="U49">
        <f t="shared" si="19"/>
        <v>2.2162322155582551E-3</v>
      </c>
      <c r="V49">
        <f t="shared" si="19"/>
        <v>2.2907023626003897E-3</v>
      </c>
      <c r="W49">
        <f t="shared" si="19"/>
        <v>2.3338672573298015E-3</v>
      </c>
      <c r="X49">
        <f t="shared" si="19"/>
        <v>2.3862803898286053E-3</v>
      </c>
      <c r="Y49">
        <f t="shared" si="19"/>
        <v>2.4393649428507062E-3</v>
      </c>
      <c r="Z49">
        <f t="shared" si="19"/>
        <v>2.4755657297837914E-3</v>
      </c>
      <c r="AA49">
        <f t="shared" si="19"/>
        <v>2.5115620897730824E-3</v>
      </c>
      <c r="AB49">
        <f t="shared" si="19"/>
        <v>2.543235952063027E-3</v>
      </c>
      <c r="AC49">
        <f t="shared" si="19"/>
        <v>2.5933533706427887E-3</v>
      </c>
      <c r="AD49">
        <f t="shared" si="19"/>
        <v>2.6229725613404267E-3</v>
      </c>
      <c r="AE49">
        <f t="shared" si="19"/>
        <v>2.6635418184782034E-3</v>
      </c>
      <c r="AF49">
        <f t="shared" si="19"/>
        <v>2.6802368276324798E-3</v>
      </c>
      <c r="AG49">
        <f t="shared" si="19"/>
        <v>2.7149171184248375E-3</v>
      </c>
      <c r="AH49">
        <f t="shared" si="19"/>
        <v>-1.6972222222222218E-4</v>
      </c>
      <c r="AI49" t="e">
        <f t="shared" si="19"/>
        <v>#N/A</v>
      </c>
      <c r="AJ49" t="e">
        <f t="shared" si="19"/>
        <v>#N/A</v>
      </c>
    </row>
    <row r="50" spans="2:36" x14ac:dyDescent="0.25">
      <c r="B50" t="s">
        <v>178</v>
      </c>
      <c r="C50">
        <f>C27*C$5</f>
        <v>2.1415654856606913E-4</v>
      </c>
      <c r="D50">
        <f t="shared" ref="D50:AJ50" si="20">D27*D$5</f>
        <v>4.6098008987515896E-5</v>
      </c>
      <c r="E50">
        <f t="shared" si="20"/>
        <v>5.6225029918737834E-5</v>
      </c>
      <c r="F50">
        <f t="shared" si="20"/>
        <v>6.5040438947374705E-5</v>
      </c>
      <c r="G50">
        <f t="shared" si="20"/>
        <v>7.3208297071044895E-5</v>
      </c>
      <c r="H50">
        <f t="shared" si="20"/>
        <v>8.2139912640290049E-5</v>
      </c>
      <c r="I50">
        <f t="shared" si="20"/>
        <v>8.991646289782448E-5</v>
      </c>
      <c r="J50">
        <f t="shared" si="20"/>
        <v>9.6897166234955032E-5</v>
      </c>
      <c r="K50">
        <f t="shared" si="20"/>
        <v>1.0494813475104111E-4</v>
      </c>
      <c r="L50">
        <f t="shared" si="20"/>
        <v>1.1285565951918159E-4</v>
      </c>
      <c r="M50">
        <f t="shared" si="20"/>
        <v>1.2016567689243331E-4</v>
      </c>
      <c r="N50">
        <f t="shared" si="20"/>
        <v>1.2910709078361299E-4</v>
      </c>
      <c r="O50">
        <f t="shared" si="20"/>
        <v>1.3656893269420336E-4</v>
      </c>
      <c r="P50">
        <f t="shared" si="20"/>
        <v>1.4412707135308934E-4</v>
      </c>
      <c r="Q50">
        <f t="shared" si="20"/>
        <v>1.5099243238150313E-4</v>
      </c>
      <c r="R50">
        <f t="shared" si="20"/>
        <v>1.5841442290137584E-4</v>
      </c>
      <c r="S50">
        <f t="shared" si="20"/>
        <v>1.6447486133805563E-4</v>
      </c>
      <c r="T50">
        <f t="shared" si="20"/>
        <v>1.7010133679541629E-4</v>
      </c>
      <c r="U50">
        <f t="shared" si="20"/>
        <v>1.7549198891404649E-4</v>
      </c>
      <c r="V50">
        <f t="shared" si="20"/>
        <v>1.8114456399672926E-4</v>
      </c>
      <c r="W50">
        <f t="shared" si="20"/>
        <v>1.8573678693376353E-4</v>
      </c>
      <c r="X50">
        <f t="shared" si="20"/>
        <v>1.9024246065213861E-4</v>
      </c>
      <c r="Y50">
        <f t="shared" si="20"/>
        <v>1.9451718203266778E-4</v>
      </c>
      <c r="Z50">
        <f t="shared" si="20"/>
        <v>1.98241334571108E-4</v>
      </c>
      <c r="AA50">
        <f t="shared" si="20"/>
        <v>2.0171443644831087E-4</v>
      </c>
      <c r="AB50">
        <f t="shared" si="20"/>
        <v>2.050675391533062E-4</v>
      </c>
      <c r="AC50">
        <f t="shared" si="20"/>
        <v>2.0859084858405503E-4</v>
      </c>
      <c r="AD50">
        <f t="shared" si="20"/>
        <v>2.1163461960409645E-4</v>
      </c>
      <c r="AE50">
        <f t="shared" si="20"/>
        <v>2.1487587627436522E-4</v>
      </c>
      <c r="AF50">
        <f t="shared" si="20"/>
        <v>2.1748795584418482E-4</v>
      </c>
      <c r="AG50">
        <f t="shared" si="20"/>
        <v>2.2022113161407092E-4</v>
      </c>
      <c r="AH50">
        <f t="shared" si="20"/>
        <v>-3.9166666666666659E-5</v>
      </c>
      <c r="AI50" t="e">
        <f t="shared" si="20"/>
        <v>#N/A</v>
      </c>
      <c r="AJ50" t="e">
        <f t="shared" si="20"/>
        <v>#N/A</v>
      </c>
    </row>
    <row r="51" spans="2:36" x14ac:dyDescent="0.25">
      <c r="B51" s="5" t="s">
        <v>201</v>
      </c>
      <c r="C51">
        <f t="shared" ref="C51:R52" si="21">C28*C$5</f>
        <v>1.0280795832593834E-3</v>
      </c>
      <c r="D51">
        <f t="shared" si="21"/>
        <v>1.1320128525060412E-3</v>
      </c>
      <c r="E51">
        <f t="shared" si="21"/>
        <v>1.3607053142470652E-3</v>
      </c>
      <c r="F51">
        <f t="shared" si="21"/>
        <v>1.5693595929119476E-3</v>
      </c>
      <c r="G51">
        <f t="shared" si="21"/>
        <v>1.7682461199533962E-3</v>
      </c>
      <c r="H51">
        <f t="shared" si="21"/>
        <v>1.9783701222643676E-3</v>
      </c>
      <c r="I51">
        <f t="shared" si="21"/>
        <v>2.1694926087276636E-3</v>
      </c>
      <c r="J51">
        <f t="shared" si="21"/>
        <v>2.3562621619122644E-3</v>
      </c>
      <c r="K51">
        <f t="shared" si="21"/>
        <v>2.5548053140250744E-3</v>
      </c>
      <c r="L51">
        <f t="shared" si="21"/>
        <v>2.7519379737155443E-3</v>
      </c>
      <c r="M51">
        <f t="shared" si="21"/>
        <v>2.9394826002270454E-3</v>
      </c>
      <c r="N51">
        <f t="shared" si="21"/>
        <v>3.1434503334779752E-3</v>
      </c>
      <c r="O51">
        <f t="shared" si="21"/>
        <v>3.3323190233046475E-3</v>
      </c>
      <c r="P51">
        <f t="shared" si="21"/>
        <v>3.5173610624836694E-3</v>
      </c>
      <c r="Q51">
        <f t="shared" si="21"/>
        <v>3.6924481076902552E-3</v>
      </c>
      <c r="R51">
        <f t="shared" si="21"/>
        <v>3.8682892257909229E-3</v>
      </c>
      <c r="S51">
        <f t="shared" ref="D51:AJ52" si="22">S28*S$5</f>
        <v>4.0232161087058547E-3</v>
      </c>
      <c r="T51">
        <f t="shared" si="22"/>
        <v>4.1672182952643185E-3</v>
      </c>
      <c r="U51">
        <f t="shared" si="22"/>
        <v>4.3056359268613762E-3</v>
      </c>
      <c r="V51">
        <f t="shared" si="22"/>
        <v>4.443619839657853E-3</v>
      </c>
      <c r="W51">
        <f t="shared" si="22"/>
        <v>4.5631115530772931E-3</v>
      </c>
      <c r="X51">
        <f t="shared" si="22"/>
        <v>4.6773591069288545E-3</v>
      </c>
      <c r="Y51">
        <f t="shared" si="22"/>
        <v>4.7847313226196094E-3</v>
      </c>
      <c r="Z51">
        <f t="shared" si="22"/>
        <v>4.8808386501982505E-3</v>
      </c>
      <c r="AA51">
        <f t="shared" si="22"/>
        <v>4.9712789378352834E-3</v>
      </c>
      <c r="AB51">
        <f t="shared" si="22"/>
        <v>5.0593760438795692E-3</v>
      </c>
      <c r="AC51">
        <f t="shared" si="22"/>
        <v>5.1465104523472291E-3</v>
      </c>
      <c r="AD51">
        <f t="shared" si="22"/>
        <v>5.2261223352318064E-3</v>
      </c>
      <c r="AE51">
        <f t="shared" si="22"/>
        <v>5.3069417370131848E-3</v>
      </c>
      <c r="AF51">
        <f t="shared" si="22"/>
        <v>5.3790260603299809E-3</v>
      </c>
      <c r="AG51">
        <f t="shared" si="22"/>
        <v>5.4516245701961711E-3</v>
      </c>
      <c r="AH51">
        <f t="shared" si="22"/>
        <v>-1.3055555555555555E-5</v>
      </c>
      <c r="AI51" t="e">
        <f t="shared" si="22"/>
        <v>#N/A</v>
      </c>
      <c r="AJ51" t="e">
        <f t="shared" si="22"/>
        <v>#N/A</v>
      </c>
    </row>
    <row r="52" spans="2:36" x14ac:dyDescent="0.25">
      <c r="B52" s="5" t="s">
        <v>202</v>
      </c>
      <c r="C52">
        <f t="shared" si="21"/>
        <v>1.6192488640464802E-3</v>
      </c>
      <c r="D52">
        <f t="shared" si="22"/>
        <v>1.8743070879829904E-3</v>
      </c>
      <c r="E52">
        <f t="shared" si="22"/>
        <v>2.2200706822656097E-3</v>
      </c>
      <c r="F52">
        <f t="shared" si="22"/>
        <v>2.5395423513535778E-3</v>
      </c>
      <c r="G52">
        <f t="shared" si="22"/>
        <v>2.8577457247439845E-3</v>
      </c>
      <c r="H52">
        <f t="shared" si="22"/>
        <v>3.1928964216449618E-3</v>
      </c>
      <c r="I52">
        <f t="shared" si="22"/>
        <v>3.5053722898762516E-3</v>
      </c>
      <c r="J52">
        <f t="shared" si="22"/>
        <v>3.8072589201669648E-3</v>
      </c>
      <c r="K52">
        <f t="shared" si="22"/>
        <v>4.1227305172933659E-3</v>
      </c>
      <c r="L52">
        <f t="shared" si="22"/>
        <v>4.4407740956945042E-3</v>
      </c>
      <c r="M52">
        <f t="shared" si="22"/>
        <v>4.7507441628089802E-3</v>
      </c>
      <c r="N52">
        <f t="shared" si="22"/>
        <v>5.0576366774156495E-3</v>
      </c>
      <c r="O52">
        <f t="shared" si="22"/>
        <v>5.3682660424683544E-3</v>
      </c>
      <c r="P52">
        <f t="shared" si="22"/>
        <v>5.6636590179450419E-3</v>
      </c>
      <c r="Q52">
        <f t="shared" si="22"/>
        <v>5.9518818896810944E-3</v>
      </c>
      <c r="R52">
        <f t="shared" si="22"/>
        <v>6.217292896620508E-3</v>
      </c>
      <c r="S52">
        <f t="shared" si="22"/>
        <v>6.4729740719010678E-3</v>
      </c>
      <c r="T52">
        <f t="shared" si="22"/>
        <v>6.7082856965502606E-3</v>
      </c>
      <c r="U52">
        <f t="shared" si="22"/>
        <v>6.9299059723924991E-3</v>
      </c>
      <c r="V52">
        <f t="shared" si="22"/>
        <v>7.1460365065827147E-3</v>
      </c>
      <c r="W52">
        <f t="shared" si="22"/>
        <v>7.3425248550342799E-3</v>
      </c>
      <c r="X52">
        <f t="shared" si="22"/>
        <v>7.5250488551801302E-3</v>
      </c>
      <c r="Y52">
        <f t="shared" si="22"/>
        <v>7.6938445629475827E-3</v>
      </c>
      <c r="Z52">
        <f t="shared" si="22"/>
        <v>7.8512205374348908E-3</v>
      </c>
      <c r="AA52">
        <f t="shared" si="22"/>
        <v>7.9978801392471318E-3</v>
      </c>
      <c r="AB52">
        <f t="shared" si="22"/>
        <v>8.1417883192061134E-3</v>
      </c>
      <c r="AC52">
        <f t="shared" si="22"/>
        <v>8.2749099960528448E-3</v>
      </c>
      <c r="AD52">
        <f t="shared" si="22"/>
        <v>8.4050272201042706E-3</v>
      </c>
      <c r="AE52">
        <f t="shared" si="22"/>
        <v>8.5308707186827898E-3</v>
      </c>
      <c r="AF52">
        <f t="shared" si="22"/>
        <v>8.6534312007319203E-3</v>
      </c>
      <c r="AG52">
        <f t="shared" si="22"/>
        <v>8.7687790591355983E-3</v>
      </c>
      <c r="AH52">
        <f t="shared" si="22"/>
        <v>0</v>
      </c>
      <c r="AI52" t="e">
        <f t="shared" si="22"/>
        <v>#N/A</v>
      </c>
      <c r="AJ52" t="e">
        <f t="shared" si="22"/>
        <v>#N/A</v>
      </c>
    </row>
    <row r="54" spans="2:36" x14ac:dyDescent="0.25">
      <c r="B54" s="1" t="s">
        <v>182</v>
      </c>
      <c r="C54">
        <f>C36</f>
        <v>2020</v>
      </c>
      <c r="D54">
        <f t="shared" ref="D54:AJ54" si="23">D36</f>
        <v>2021</v>
      </c>
      <c r="E54">
        <f t="shared" si="23"/>
        <v>2022</v>
      </c>
      <c r="F54">
        <f t="shared" si="23"/>
        <v>2023</v>
      </c>
      <c r="G54">
        <f t="shared" si="23"/>
        <v>2024</v>
      </c>
      <c r="H54">
        <f t="shared" si="23"/>
        <v>2025</v>
      </c>
      <c r="I54">
        <f t="shared" si="23"/>
        <v>2026</v>
      </c>
      <c r="J54">
        <f t="shared" si="23"/>
        <v>2027</v>
      </c>
      <c r="K54">
        <f t="shared" si="23"/>
        <v>2028</v>
      </c>
      <c r="L54">
        <f t="shared" si="23"/>
        <v>2029</v>
      </c>
      <c r="M54">
        <f t="shared" si="23"/>
        <v>2030</v>
      </c>
      <c r="N54">
        <f t="shared" si="23"/>
        <v>2031</v>
      </c>
      <c r="O54">
        <f t="shared" si="23"/>
        <v>2032</v>
      </c>
      <c r="P54">
        <f t="shared" si="23"/>
        <v>2033</v>
      </c>
      <c r="Q54">
        <f t="shared" si="23"/>
        <v>2034</v>
      </c>
      <c r="R54">
        <f t="shared" si="23"/>
        <v>2035</v>
      </c>
      <c r="S54">
        <f t="shared" si="23"/>
        <v>2036</v>
      </c>
      <c r="T54">
        <f t="shared" si="23"/>
        <v>2037</v>
      </c>
      <c r="U54">
        <f t="shared" si="23"/>
        <v>2038</v>
      </c>
      <c r="V54">
        <f t="shared" si="23"/>
        <v>2039</v>
      </c>
      <c r="W54">
        <f t="shared" si="23"/>
        <v>2040</v>
      </c>
      <c r="X54">
        <f t="shared" si="23"/>
        <v>2041</v>
      </c>
      <c r="Y54">
        <f t="shared" si="23"/>
        <v>2042</v>
      </c>
      <c r="Z54">
        <f t="shared" si="23"/>
        <v>2043</v>
      </c>
      <c r="AA54">
        <f t="shared" si="23"/>
        <v>2044</v>
      </c>
      <c r="AB54">
        <f t="shared" si="23"/>
        <v>2045</v>
      </c>
      <c r="AC54">
        <f t="shared" si="23"/>
        <v>2046</v>
      </c>
      <c r="AD54">
        <f t="shared" si="23"/>
        <v>2047</v>
      </c>
      <c r="AE54">
        <f t="shared" si="23"/>
        <v>2048</v>
      </c>
      <c r="AF54">
        <f t="shared" si="23"/>
        <v>2049</v>
      </c>
      <c r="AG54">
        <f t="shared" si="23"/>
        <v>2050</v>
      </c>
      <c r="AH54" t="str">
        <f t="shared" si="23"/>
        <v>Growth (2020-2050)</v>
      </c>
      <c r="AI54">
        <f t="shared" si="23"/>
        <v>0</v>
      </c>
      <c r="AJ54">
        <f t="shared" si="23"/>
        <v>0</v>
      </c>
    </row>
    <row r="55" spans="2:36" x14ac:dyDescent="0.25">
      <c r="B55" s="18" t="s">
        <v>185</v>
      </c>
      <c r="C55">
        <f t="shared" ref="C55:AJ55" si="24">C12*C$8</f>
        <v>1.8957424775732124E-5</v>
      </c>
      <c r="D55">
        <f t="shared" si="24"/>
        <v>2.3435204795805631E-5</v>
      </c>
      <c r="E55">
        <f t="shared" si="24"/>
        <v>2.0492800557858929E-5</v>
      </c>
      <c r="F55">
        <f t="shared" si="24"/>
        <v>1.8303625725365037E-5</v>
      </c>
      <c r="G55">
        <f t="shared" si="24"/>
        <v>1.6833098816911169E-5</v>
      </c>
      <c r="H55">
        <f t="shared" si="24"/>
        <v>1.5339637456397435E-5</v>
      </c>
      <c r="I55">
        <f t="shared" si="24"/>
        <v>1.4036381436659096E-5</v>
      </c>
      <c r="J55">
        <f t="shared" si="24"/>
        <v>1.2729810355869628E-5</v>
      </c>
      <c r="K55">
        <f t="shared" si="24"/>
        <v>1.1276869171670745E-5</v>
      </c>
      <c r="L55">
        <f t="shared" si="24"/>
        <v>9.918652856834422E-6</v>
      </c>
      <c r="M55">
        <f t="shared" si="24"/>
        <v>8.8197015899599375E-6</v>
      </c>
      <c r="N55">
        <f t="shared" si="24"/>
        <v>7.3378608458065243E-6</v>
      </c>
      <c r="O55">
        <f t="shared" si="24"/>
        <v>6.3087979603738633E-6</v>
      </c>
      <c r="P55">
        <f t="shared" si="24"/>
        <v>5.3369056212407171E-6</v>
      </c>
      <c r="Q55">
        <f t="shared" si="24"/>
        <v>4.5189801867850024E-6</v>
      </c>
      <c r="R55">
        <f t="shared" si="24"/>
        <v>3.728742623381079E-6</v>
      </c>
      <c r="S55">
        <f t="shared" si="24"/>
        <v>3.1078985373024382E-6</v>
      </c>
      <c r="T55">
        <f t="shared" si="24"/>
        <v>2.585103371965632E-6</v>
      </c>
      <c r="U55">
        <f t="shared" si="24"/>
        <v>2.1451842063079997E-6</v>
      </c>
      <c r="V55">
        <f t="shared" si="24"/>
        <v>1.809610045639348E-6</v>
      </c>
      <c r="W55">
        <f t="shared" si="24"/>
        <v>1.5885058834039225E-6</v>
      </c>
      <c r="X55">
        <f t="shared" si="24"/>
        <v>1.4123220325514198E-6</v>
      </c>
      <c r="Y55">
        <f t="shared" si="24"/>
        <v>1.2581812315907954E-6</v>
      </c>
      <c r="Z55">
        <f t="shared" si="24"/>
        <v>1.1288645219620952E-6</v>
      </c>
      <c r="AA55">
        <f t="shared" si="24"/>
        <v>1.0134989880900727E-6</v>
      </c>
      <c r="AB55">
        <f t="shared" si="24"/>
        <v>9.1234970399632316E-7</v>
      </c>
      <c r="AC55">
        <f t="shared" si="24"/>
        <v>8.171228083076714E-7</v>
      </c>
      <c r="AD55">
        <f t="shared" si="24"/>
        <v>7.3682350044191063E-7</v>
      </c>
      <c r="AE55">
        <f t="shared" si="24"/>
        <v>6.6256663808944659E-7</v>
      </c>
      <c r="AF55">
        <f t="shared" si="24"/>
        <v>6.0010680737863072E-7</v>
      </c>
      <c r="AG55">
        <f t="shared" si="24"/>
        <v>5.4139541855256609E-7</v>
      </c>
      <c r="AH55">
        <f t="shared" si="24"/>
        <v>1.1712962962962963E-4</v>
      </c>
      <c r="AI55" t="e">
        <f t="shared" si="24"/>
        <v>#N/A</v>
      </c>
      <c r="AJ55" t="e">
        <f t="shared" si="24"/>
        <v>#N/A</v>
      </c>
    </row>
    <row r="56" spans="2:36" x14ac:dyDescent="0.25">
      <c r="B56" s="18" t="s">
        <v>186</v>
      </c>
      <c r="C56">
        <f t="shared" ref="C56:AJ56" si="25">C17*C$8</f>
        <v>4.9849933908615924E-5</v>
      </c>
      <c r="D56">
        <f t="shared" si="25"/>
        <v>4.1417525697473217E-5</v>
      </c>
      <c r="E56">
        <f t="shared" si="25"/>
        <v>3.9304837196088789E-5</v>
      </c>
      <c r="F56">
        <f t="shared" si="25"/>
        <v>3.636267705769569E-5</v>
      </c>
      <c r="G56">
        <f t="shared" si="25"/>
        <v>3.309558771481145E-5</v>
      </c>
      <c r="H56">
        <f t="shared" si="25"/>
        <v>3.0118410420319226E-5</v>
      </c>
      <c r="I56">
        <f t="shared" si="25"/>
        <v>2.7035800563905659E-5</v>
      </c>
      <c r="J56">
        <f t="shared" si="25"/>
        <v>2.3955014741658642E-5</v>
      </c>
      <c r="K56">
        <f t="shared" si="25"/>
        <v>2.1197490060475595E-5</v>
      </c>
      <c r="L56">
        <f t="shared" si="25"/>
        <v>1.8490950314136432E-5</v>
      </c>
      <c r="M56">
        <f t="shared" si="25"/>
        <v>1.5871848759125033E-5</v>
      </c>
      <c r="N56">
        <f t="shared" si="25"/>
        <v>1.3684373385133613E-5</v>
      </c>
      <c r="O56">
        <f t="shared" si="25"/>
        <v>1.1571336757554646E-5</v>
      </c>
      <c r="P56">
        <f t="shared" si="25"/>
        <v>9.7919389389868449E-6</v>
      </c>
      <c r="Q56">
        <f t="shared" si="25"/>
        <v>8.197175113614513E-6</v>
      </c>
      <c r="R56">
        <f t="shared" si="25"/>
        <v>6.8676269038859956E-6</v>
      </c>
      <c r="S56">
        <f t="shared" si="25"/>
        <v>5.6571484047044183E-6</v>
      </c>
      <c r="T56">
        <f t="shared" si="25"/>
        <v>4.6703423921972397E-6</v>
      </c>
      <c r="U56">
        <f t="shared" si="25"/>
        <v>3.8602185593412958E-6</v>
      </c>
      <c r="V56">
        <f t="shared" si="25"/>
        <v>3.2659051341407652E-6</v>
      </c>
      <c r="W56">
        <f t="shared" si="25"/>
        <v>2.8442795122929504E-6</v>
      </c>
      <c r="X56">
        <f t="shared" si="25"/>
        <v>2.5241784092765167E-6</v>
      </c>
      <c r="Y56">
        <f t="shared" si="25"/>
        <v>2.2491686394208782E-6</v>
      </c>
      <c r="Z56">
        <f t="shared" si="25"/>
        <v>2.007654091921844E-6</v>
      </c>
      <c r="AA56">
        <f t="shared" si="25"/>
        <v>1.7960215204490992E-6</v>
      </c>
      <c r="AB56">
        <f t="shared" si="25"/>
        <v>1.6092375881677125E-6</v>
      </c>
      <c r="AC56">
        <f t="shared" si="25"/>
        <v>1.446252083118985E-6</v>
      </c>
      <c r="AD56">
        <f t="shared" si="25"/>
        <v>1.299088230493672E-6</v>
      </c>
      <c r="AE56">
        <f t="shared" si="25"/>
        <v>1.1691699970208708E-6</v>
      </c>
      <c r="AF56">
        <f t="shared" si="25"/>
        <v>1.05115546735005E-6</v>
      </c>
      <c r="AG56">
        <f t="shared" si="25"/>
        <v>9.4754728895803687E-7</v>
      </c>
      <c r="AH56">
        <f t="shared" si="25"/>
        <v>-3.1944444444444448E-5</v>
      </c>
      <c r="AI56" t="e">
        <f t="shared" si="25"/>
        <v>#N/A</v>
      </c>
      <c r="AJ56" t="e">
        <f t="shared" si="25"/>
        <v>#N/A</v>
      </c>
    </row>
    <row r="57" spans="2:36" x14ac:dyDescent="0.25">
      <c r="B57" s="1"/>
    </row>
    <row r="58" spans="2:36" x14ac:dyDescent="0.25">
      <c r="B58" s="5"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row>
    <row r="59" spans="2:36" x14ac:dyDescent="0.25">
      <c r="B59" t="s">
        <v>169</v>
      </c>
      <c r="C59">
        <f>C13*C$8+SUM(C$55:C$56)*C13/SUM(C$13:C$16,C18:C19)</f>
        <v>1.8976512251121531E-4</v>
      </c>
      <c r="D59">
        <f t="shared" ref="D59:AJ59" si="26">D13*D$8+SUM(D$55:D$56)*D13/SUM(D$13:D$16)</f>
        <v>2.413988291255507E-4</v>
      </c>
      <c r="E59">
        <f t="shared" si="26"/>
        <v>2.0495706921710909E-4</v>
      </c>
      <c r="F59">
        <f t="shared" si="26"/>
        <v>1.7859543512199907E-4</v>
      </c>
      <c r="G59">
        <f t="shared" si="26"/>
        <v>1.6252067616350524E-4</v>
      </c>
      <c r="H59">
        <f t="shared" si="26"/>
        <v>1.4768165597468986E-4</v>
      </c>
      <c r="I59">
        <f t="shared" si="26"/>
        <v>1.3306416276537199E-4</v>
      </c>
      <c r="J59">
        <f t="shared" si="26"/>
        <v>1.1913498434523847E-4</v>
      </c>
      <c r="K59">
        <f t="shared" si="26"/>
        <v>1.0491036536033518E-4</v>
      </c>
      <c r="L59">
        <f t="shared" si="26"/>
        <v>9.1711602882437308E-5</v>
      </c>
      <c r="M59">
        <f t="shared" si="26"/>
        <v>8.0540592475220521E-5</v>
      </c>
      <c r="N59">
        <f t="shared" si="26"/>
        <v>6.6810323832720329E-5</v>
      </c>
      <c r="O59">
        <f t="shared" si="26"/>
        <v>5.7176776713487848E-5</v>
      </c>
      <c r="P59">
        <f t="shared" si="26"/>
        <v>4.8168597398844345E-5</v>
      </c>
      <c r="Q59">
        <f t="shared" si="26"/>
        <v>4.0656580892333447E-5</v>
      </c>
      <c r="R59">
        <f t="shared" si="26"/>
        <v>3.333793641827648E-5</v>
      </c>
      <c r="S59">
        <f t="shared" si="26"/>
        <v>2.7712372064058872E-5</v>
      </c>
      <c r="T59">
        <f t="shared" si="26"/>
        <v>2.2988648532996055E-5</v>
      </c>
      <c r="U59">
        <f t="shared" si="26"/>
        <v>1.9009337376202655E-5</v>
      </c>
      <c r="V59">
        <f t="shared" si="26"/>
        <v>1.5980321674705793E-5</v>
      </c>
      <c r="W59">
        <f t="shared" si="26"/>
        <v>1.3991892409000833E-5</v>
      </c>
      <c r="X59">
        <f t="shared" si="26"/>
        <v>1.2405700504891372E-5</v>
      </c>
      <c r="Y59">
        <f t="shared" si="26"/>
        <v>1.1017640182486427E-5</v>
      </c>
      <c r="Z59">
        <f t="shared" si="26"/>
        <v>9.8624513488036786E-6</v>
      </c>
      <c r="AA59">
        <f t="shared" si="26"/>
        <v>8.8354411994524361E-6</v>
      </c>
      <c r="AB59">
        <f t="shared" si="26"/>
        <v>7.9376676241755498E-6</v>
      </c>
      <c r="AC59">
        <f t="shared" si="26"/>
        <v>7.088649849396741E-6</v>
      </c>
      <c r="AD59">
        <f t="shared" si="26"/>
        <v>6.3797909384776184E-6</v>
      </c>
      <c r="AE59">
        <f t="shared" si="26"/>
        <v>5.7226591174358578E-6</v>
      </c>
      <c r="AF59">
        <f t="shared" si="26"/>
        <v>5.17620210172935E-6</v>
      </c>
      <c r="AG59">
        <f t="shared" si="26"/>
        <v>4.659582716951726E-6</v>
      </c>
      <c r="AH59">
        <f t="shared" si="26"/>
        <v>1.774691358024691E-5</v>
      </c>
      <c r="AI59" t="e">
        <f t="shared" si="26"/>
        <v>#N/A</v>
      </c>
      <c r="AJ59" t="e">
        <f t="shared" si="26"/>
        <v>#N/A</v>
      </c>
    </row>
    <row r="60" spans="2:36" x14ac:dyDescent="0.25">
      <c r="B60" t="s">
        <v>170</v>
      </c>
      <c r="C60">
        <f t="shared" ref="C60:C62" si="27">C14*C$8+SUM(C$55:C$56)*C14/SUM(C$13:C$16,C19:C20)</f>
        <v>6.4038532197404523E-4</v>
      </c>
      <c r="D60">
        <f t="shared" ref="D60:AJ60" si="28">D14*D$8+SUM(D$55:D$56)*D14/SUM(D$13:D$16)</f>
        <v>7.4098999147916879E-4</v>
      </c>
      <c r="E60">
        <f t="shared" si="28"/>
        <v>6.5228971164845882E-4</v>
      </c>
      <c r="F60">
        <f t="shared" si="28"/>
        <v>5.732199758652672E-4</v>
      </c>
      <c r="G60">
        <f t="shared" si="28"/>
        <v>5.1856374612657848E-4</v>
      </c>
      <c r="H60">
        <f t="shared" si="28"/>
        <v>4.676924080488861E-4</v>
      </c>
      <c r="I60">
        <f t="shared" si="28"/>
        <v>4.2284589795085363E-4</v>
      </c>
      <c r="J60">
        <f t="shared" si="28"/>
        <v>3.7926266714839024E-4</v>
      </c>
      <c r="K60">
        <f t="shared" si="28"/>
        <v>3.3353535749843877E-4</v>
      </c>
      <c r="L60">
        <f t="shared" si="28"/>
        <v>2.9133653720791379E-4</v>
      </c>
      <c r="M60">
        <f t="shared" si="28"/>
        <v>2.5503984711574618E-4</v>
      </c>
      <c r="N60">
        <f t="shared" si="28"/>
        <v>2.1243435562009032E-4</v>
      </c>
      <c r="O60">
        <f t="shared" si="28"/>
        <v>1.8136813986291249E-4</v>
      </c>
      <c r="P60">
        <f t="shared" si="28"/>
        <v>1.5279636692274131E-4</v>
      </c>
      <c r="Q60">
        <f t="shared" si="28"/>
        <v>1.2877203053576969E-4</v>
      </c>
      <c r="R60">
        <f t="shared" si="28"/>
        <v>1.0592643658282153E-4</v>
      </c>
      <c r="S60">
        <f t="shared" si="28"/>
        <v>8.7858625167025486E-5</v>
      </c>
      <c r="T60">
        <f t="shared" si="28"/>
        <v>7.2771369037763454E-5</v>
      </c>
      <c r="U60">
        <f t="shared" si="28"/>
        <v>6.0176310009281044E-5</v>
      </c>
      <c r="V60">
        <f t="shared" si="28"/>
        <v>5.0608485109102601E-5</v>
      </c>
      <c r="W60">
        <f t="shared" si="28"/>
        <v>4.4262085190108939E-5</v>
      </c>
      <c r="X60">
        <f t="shared" si="28"/>
        <v>3.9233550355671567E-5</v>
      </c>
      <c r="Y60">
        <f t="shared" si="28"/>
        <v>3.4855866270434818E-5</v>
      </c>
      <c r="Z60">
        <f t="shared" si="28"/>
        <v>3.1169366886294585E-5</v>
      </c>
      <c r="AA60">
        <f t="shared" si="28"/>
        <v>2.7907856892716359E-5</v>
      </c>
      <c r="AB60">
        <f t="shared" si="28"/>
        <v>2.5056643151851534E-5</v>
      </c>
      <c r="AC60">
        <f t="shared" si="28"/>
        <v>2.2391829810803936E-5</v>
      </c>
      <c r="AD60">
        <f t="shared" si="28"/>
        <v>2.0137618237504956E-5</v>
      </c>
      <c r="AE60">
        <f t="shared" si="28"/>
        <v>1.8071400181027971E-5</v>
      </c>
      <c r="AF60">
        <f t="shared" si="28"/>
        <v>1.6324829819963983E-5</v>
      </c>
      <c r="AG60">
        <f t="shared" si="28"/>
        <v>1.4699449993532262E-5</v>
      </c>
      <c r="AH60">
        <f t="shared" si="28"/>
        <v>1.0648148148148148E-5</v>
      </c>
      <c r="AI60" t="e">
        <f t="shared" si="28"/>
        <v>#N/A</v>
      </c>
      <c r="AJ60" t="e">
        <f t="shared" si="28"/>
        <v>#N/A</v>
      </c>
    </row>
    <row r="61" spans="2:36" x14ac:dyDescent="0.25">
      <c r="B61" t="s">
        <v>171</v>
      </c>
      <c r="C61">
        <f t="shared" si="27"/>
        <v>2.0171710757510048E-3</v>
      </c>
      <c r="D61">
        <f t="shared" ref="D61:AJ61" si="29">D15*D$8+SUM(D$55:D$56)*D15/SUM(D$13:D$16)</f>
        <v>1.6034907897371023E-3</v>
      </c>
      <c r="E61">
        <f t="shared" si="29"/>
        <v>1.5020638152287052E-3</v>
      </c>
      <c r="F61">
        <f t="shared" si="29"/>
        <v>1.4137029622503141E-3</v>
      </c>
      <c r="G61">
        <f t="shared" si="29"/>
        <v>1.2804158649374576E-3</v>
      </c>
      <c r="H61">
        <f t="shared" si="29"/>
        <v>1.1548161704972759E-3</v>
      </c>
      <c r="I61">
        <f t="shared" si="29"/>
        <v>1.0338119883025114E-3</v>
      </c>
      <c r="J61">
        <f t="shared" si="29"/>
        <v>9.1360851313684248E-4</v>
      </c>
      <c r="K61">
        <f t="shared" si="29"/>
        <v>8.0808816605866063E-4</v>
      </c>
      <c r="L61">
        <f t="shared" si="29"/>
        <v>7.0295176535396797E-4</v>
      </c>
      <c r="M61">
        <f t="shared" si="29"/>
        <v>5.9665483033867538E-4</v>
      </c>
      <c r="N61">
        <f t="shared" si="29"/>
        <v>5.1950126049985293E-4</v>
      </c>
      <c r="O61">
        <f t="shared" si="29"/>
        <v>4.3668107488099102E-4</v>
      </c>
      <c r="P61">
        <f t="shared" si="29"/>
        <v>3.6944028687188878E-4</v>
      </c>
      <c r="Q61">
        <f t="shared" si="29"/>
        <v>3.0821047431037646E-4</v>
      </c>
      <c r="R61">
        <f t="shared" si="29"/>
        <v>2.5957618394364246E-4</v>
      </c>
      <c r="S61">
        <f t="shared" si="29"/>
        <v>2.1295776218195793E-4</v>
      </c>
      <c r="T61">
        <f t="shared" si="29"/>
        <v>1.75409191149342E-4</v>
      </c>
      <c r="U61">
        <f t="shared" si="29"/>
        <v>1.4488594170165503E-4</v>
      </c>
      <c r="V61">
        <f t="shared" si="29"/>
        <v>1.2266267601356991E-4</v>
      </c>
      <c r="W61">
        <f t="shared" si="29"/>
        <v>1.0654843625385137E-4</v>
      </c>
      <c r="X61">
        <f t="shared" si="29"/>
        <v>9.4518444039439175E-5</v>
      </c>
      <c r="Y61">
        <f t="shared" si="29"/>
        <v>8.4245612341268434E-5</v>
      </c>
      <c r="Z61">
        <f t="shared" si="29"/>
        <v>7.5071353396684841E-5</v>
      </c>
      <c r="AA61">
        <f t="shared" si="29"/>
        <v>6.7103561977236933E-5</v>
      </c>
      <c r="AB61">
        <f t="shared" si="29"/>
        <v>6.0023544163297313E-5</v>
      </c>
      <c r="AC61">
        <f t="shared" si="29"/>
        <v>5.4032653737265995E-5</v>
      </c>
      <c r="AD61">
        <f t="shared" si="29"/>
        <v>4.8482613126805316E-5</v>
      </c>
      <c r="AE61">
        <f t="shared" si="29"/>
        <v>4.3624595265034965E-5</v>
      </c>
      <c r="AF61">
        <f t="shared" si="29"/>
        <v>3.9133882629271279E-5</v>
      </c>
      <c r="AG61">
        <f t="shared" si="29"/>
        <v>3.5285720672110772E-5</v>
      </c>
      <c r="AH61">
        <f t="shared" si="29"/>
        <v>-2.4845679012345682E-5</v>
      </c>
      <c r="AI61" t="e">
        <f t="shared" si="29"/>
        <v>#N/A</v>
      </c>
      <c r="AJ61" t="e">
        <f t="shared" si="29"/>
        <v>#N/A</v>
      </c>
    </row>
    <row r="62" spans="2:36" x14ac:dyDescent="0.25">
      <c r="B62" t="s">
        <v>172</v>
      </c>
      <c r="C62">
        <f t="shared" si="27"/>
        <v>8.3447042634157242E-4</v>
      </c>
      <c r="D62">
        <f t="shared" ref="D62:AJ62" si="30">D16*D$8+SUM(D$55:D$56)*D16/SUM(D$13:D$16)</f>
        <v>5.4827977651207788E-4</v>
      </c>
      <c r="E62">
        <f t="shared" si="30"/>
        <v>5.4146903307901342E-4</v>
      </c>
      <c r="F62">
        <f t="shared" si="30"/>
        <v>5.1394359913492017E-4</v>
      </c>
      <c r="G62">
        <f t="shared" si="30"/>
        <v>4.624902636022548E-4</v>
      </c>
      <c r="H62">
        <f t="shared" si="30"/>
        <v>4.1653641381123892E-4</v>
      </c>
      <c r="I62">
        <f t="shared" si="30"/>
        <v>3.6894132505378387E-4</v>
      </c>
      <c r="J62">
        <f t="shared" si="30"/>
        <v>3.23251216914539E-4</v>
      </c>
      <c r="K62">
        <f t="shared" si="30"/>
        <v>2.8559812101444583E-4</v>
      </c>
      <c r="L62">
        <f t="shared" si="30"/>
        <v>2.4717483313081078E-4</v>
      </c>
      <c r="M62">
        <f t="shared" si="30"/>
        <v>2.071954151952026E-4</v>
      </c>
      <c r="N62">
        <f t="shared" si="30"/>
        <v>1.8224631909296535E-4</v>
      </c>
      <c r="O62">
        <f t="shared" si="30"/>
        <v>1.5205906756737443E-4</v>
      </c>
      <c r="P62">
        <f t="shared" si="30"/>
        <v>1.2849296894292854E-4</v>
      </c>
      <c r="Q62">
        <f t="shared" si="30"/>
        <v>1.066747929093927E-4</v>
      </c>
      <c r="R62">
        <f t="shared" si="30"/>
        <v>9.036232721846455E-5</v>
      </c>
      <c r="S62">
        <f t="shared" si="30"/>
        <v>7.3712764927641995E-5</v>
      </c>
      <c r="T62">
        <f t="shared" si="30"/>
        <v>6.0483891742925043E-5</v>
      </c>
      <c r="U62">
        <f t="shared" si="30"/>
        <v>4.9842228065016594E-5</v>
      </c>
      <c r="V62">
        <f t="shared" si="30"/>
        <v>4.2225567566316973E-5</v>
      </c>
      <c r="W62">
        <f t="shared" si="30"/>
        <v>3.6544212659234522E-5</v>
      </c>
      <c r="X62">
        <f t="shared" si="30"/>
        <v>3.2375540144737498E-5</v>
      </c>
      <c r="Y62">
        <f t="shared" si="30"/>
        <v>2.88423380197562E-5</v>
      </c>
      <c r="Z62">
        <f t="shared" si="30"/>
        <v>2.5638188294820238E-5</v>
      </c>
      <c r="AA62">
        <f t="shared" si="30"/>
        <v>2.2869458775672431E-5</v>
      </c>
      <c r="AB62">
        <f t="shared" si="30"/>
        <v>2.0411428838235781E-5</v>
      </c>
      <c r="AC62">
        <f t="shared" si="30"/>
        <v>1.8389307855673713E-5</v>
      </c>
      <c r="AD62">
        <f t="shared" si="30"/>
        <v>1.6467268686691535E-5</v>
      </c>
      <c r="AE62">
        <f t="shared" si="30"/>
        <v>1.4822851545023605E-5</v>
      </c>
      <c r="AF62">
        <f t="shared" si="30"/>
        <v>1.3250159075760804E-5</v>
      </c>
      <c r="AG62">
        <f t="shared" si="30"/>
        <v>1.1948652869392386E-5</v>
      </c>
      <c r="AH62">
        <f t="shared" si="30"/>
        <v>-4.6141975308641985E-5</v>
      </c>
      <c r="AI62" t="e">
        <f t="shared" si="30"/>
        <v>#N/A</v>
      </c>
      <c r="AJ62" t="e">
        <f t="shared" si="30"/>
        <v>#N/A</v>
      </c>
    </row>
    <row r="63" spans="2:36" x14ac:dyDescent="0.25">
      <c r="B63" s="5"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row>
    <row r="64" spans="2:36" x14ac:dyDescent="0.25">
      <c r="B64" s="5" t="s">
        <v>201</v>
      </c>
      <c r="C64">
        <f>C18*C$8+SUM(C$55:C$56)*C18/SUM(C$13:C$16,$C$23:$C$24)</f>
        <v>9.8117358574032506E-4</v>
      </c>
      <c r="D64">
        <f t="shared" ref="D64:AJ64" si="31">D18*D$8+SUM(D$55:D$56)*D18/SUM(D$13:D$16,$C$23:$C$24)</f>
        <v>1.2689950582252774E-3</v>
      </c>
      <c r="E64">
        <f t="shared" si="31"/>
        <v>1.1398897371672004E-3</v>
      </c>
      <c r="F64">
        <f t="shared" si="31"/>
        <v>1.0119294878426339E-3</v>
      </c>
      <c r="G64">
        <f t="shared" si="31"/>
        <v>9.344225515465572E-4</v>
      </c>
      <c r="H64">
        <f t="shared" si="31"/>
        <v>8.5230447856012536E-4</v>
      </c>
      <c r="I64">
        <f t="shared" si="31"/>
        <v>7.779962274305659E-4</v>
      </c>
      <c r="J64">
        <f t="shared" si="31"/>
        <v>7.087261293258955E-4</v>
      </c>
      <c r="K64">
        <f t="shared" si="31"/>
        <v>6.2878430956394519E-4</v>
      </c>
      <c r="L64">
        <f t="shared" si="31"/>
        <v>5.541862351173747E-4</v>
      </c>
      <c r="M64">
        <f t="shared" si="31"/>
        <v>4.8943745541721599E-4</v>
      </c>
      <c r="N64">
        <f t="shared" si="31"/>
        <v>4.0921715757064389E-4</v>
      </c>
      <c r="O64">
        <f t="shared" si="31"/>
        <v>3.5215022512339987E-4</v>
      </c>
      <c r="P64">
        <f t="shared" si="31"/>
        <v>2.9840960685300022E-4</v>
      </c>
      <c r="Q64">
        <f t="shared" si="31"/>
        <v>2.5325769292947384E-4</v>
      </c>
      <c r="R64">
        <f t="shared" si="31"/>
        <v>2.0903090106830926E-4</v>
      </c>
      <c r="S64">
        <f t="shared" si="31"/>
        <v>1.7442433406896459E-4</v>
      </c>
      <c r="T64">
        <f t="shared" si="31"/>
        <v>1.4523962925048966E-4</v>
      </c>
      <c r="U64">
        <f t="shared" si="31"/>
        <v>1.2065729673779125E-4</v>
      </c>
      <c r="V64">
        <f t="shared" si="31"/>
        <v>1.0186468253062452E-4</v>
      </c>
      <c r="W64">
        <f t="shared" si="31"/>
        <v>8.9505616690994838E-5</v>
      </c>
      <c r="X64">
        <f t="shared" si="31"/>
        <v>7.9649332135318105E-5</v>
      </c>
      <c r="Y64">
        <f t="shared" si="31"/>
        <v>7.1011046072599039E-5</v>
      </c>
      <c r="Z64">
        <f t="shared" si="31"/>
        <v>6.3746382288459104E-5</v>
      </c>
      <c r="AA64">
        <f t="shared" si="31"/>
        <v>5.7284695427874631E-5</v>
      </c>
      <c r="AB64">
        <f t="shared" si="31"/>
        <v>5.1620486740803096E-5</v>
      </c>
      <c r="AC64">
        <f t="shared" si="31"/>
        <v>4.6256292680402354E-5</v>
      </c>
      <c r="AD64">
        <f t="shared" si="31"/>
        <v>4.1736123624430993E-5</v>
      </c>
      <c r="AE64">
        <f t="shared" si="31"/>
        <v>3.7560802594284442E-5</v>
      </c>
      <c r="AF64">
        <f t="shared" si="31"/>
        <v>3.4046396549390356E-5</v>
      </c>
      <c r="AG64">
        <f t="shared" si="31"/>
        <v>3.0745739179925972E-5</v>
      </c>
      <c r="AH64">
        <f t="shared" si="31"/>
        <v>1.4912761090455788E-4</v>
      </c>
      <c r="AI64" t="e">
        <f t="shared" si="31"/>
        <v>#N/A</v>
      </c>
      <c r="AJ64" t="e">
        <f t="shared" si="31"/>
        <v>#N/A</v>
      </c>
    </row>
    <row r="65" spans="2:36" x14ac:dyDescent="0.25">
      <c r="B65" s="5" t="s">
        <v>202</v>
      </c>
      <c r="C65">
        <f>C19*C$8+SUM(C$55:C$56)*C19/SUM(C$13:C$16,$C$23:$C$24)</f>
        <v>2.7279610918167554E-4</v>
      </c>
      <c r="D65">
        <f t="shared" ref="D65:AJ65" si="32">D19*D$8+SUM(D$55:D$56)*D19/SUM(D$13:D$16,$C$23:$C$24)</f>
        <v>2.2763293958891502E-4</v>
      </c>
      <c r="E65">
        <f t="shared" si="32"/>
        <v>2.2435569403533512E-4</v>
      </c>
      <c r="F65">
        <f t="shared" si="32"/>
        <v>2.1458629584846409E-4</v>
      </c>
      <c r="G65">
        <f t="shared" si="32"/>
        <v>1.9940983644180151E-4</v>
      </c>
      <c r="H65">
        <f t="shared" si="32"/>
        <v>1.8360594696014776E-4</v>
      </c>
      <c r="I65">
        <f t="shared" si="32"/>
        <v>1.666428241580662E-4</v>
      </c>
      <c r="J65">
        <f t="shared" si="32"/>
        <v>1.5023353002500159E-4</v>
      </c>
      <c r="K65">
        <f t="shared" si="32"/>
        <v>1.345132952128623E-4</v>
      </c>
      <c r="L65">
        <f t="shared" si="32"/>
        <v>1.1840149010360845E-4</v>
      </c>
      <c r="M65">
        <f t="shared" si="32"/>
        <v>1.0171761553419974E-4</v>
      </c>
      <c r="N65">
        <f t="shared" si="32"/>
        <v>8.9183829143155681E-5</v>
      </c>
      <c r="O65">
        <f t="shared" si="32"/>
        <v>7.5706453497705043E-5</v>
      </c>
      <c r="P65">
        <f t="shared" si="32"/>
        <v>6.4565183526588569E-5</v>
      </c>
      <c r="Q65">
        <f t="shared" si="32"/>
        <v>5.438167263403098E-5</v>
      </c>
      <c r="R65">
        <f t="shared" si="32"/>
        <v>4.6090056123031021E-5</v>
      </c>
      <c r="S65">
        <f t="shared" si="32"/>
        <v>3.8107059652917452E-5</v>
      </c>
      <c r="T65">
        <f t="shared" si="32"/>
        <v>3.1634174881765938E-5</v>
      </c>
      <c r="U65">
        <f t="shared" si="32"/>
        <v>2.6257274520864973E-5</v>
      </c>
      <c r="V65">
        <f t="shared" si="32"/>
        <v>2.2366051985996748E-5</v>
      </c>
      <c r="W65">
        <f t="shared" si="32"/>
        <v>1.954573987838258E-5</v>
      </c>
      <c r="X65">
        <f t="shared" si="32"/>
        <v>1.7437516741376992E-5</v>
      </c>
      <c r="Y65">
        <f t="shared" si="32"/>
        <v>1.5606498969634534E-5</v>
      </c>
      <c r="Z65">
        <f t="shared" si="32"/>
        <v>1.3995360159602832E-5</v>
      </c>
      <c r="AA65">
        <f t="shared" si="32"/>
        <v>1.2556356827015336E-5</v>
      </c>
      <c r="AB65">
        <f t="shared" si="32"/>
        <v>1.1285120939107805E-5</v>
      </c>
      <c r="AC65">
        <f t="shared" si="32"/>
        <v>1.0198791206049101E-5</v>
      </c>
      <c r="AD65">
        <f t="shared" si="32"/>
        <v>9.1911349542020787E-6</v>
      </c>
      <c r="AE65">
        <f t="shared" si="32"/>
        <v>8.3042641288877784E-6</v>
      </c>
      <c r="AF65">
        <f t="shared" si="32"/>
        <v>7.4816941213494587E-6</v>
      </c>
      <c r="AG65">
        <f t="shared" si="32"/>
        <v>6.7792932442662378E-6</v>
      </c>
      <c r="AH65">
        <f t="shared" si="32"/>
        <v>6.3911833244810517E-5</v>
      </c>
      <c r="AI65" t="e">
        <f t="shared" si="32"/>
        <v>#N/A</v>
      </c>
      <c r="AJ65" t="e">
        <f t="shared" si="32"/>
        <v>#N/A</v>
      </c>
    </row>
    <row r="66" spans="2:36" x14ac:dyDescent="0.25">
      <c r="B66" t="s">
        <v>167</v>
      </c>
      <c r="C66">
        <f t="shared" ref="C66:E66" si="33">C22*C$9</f>
        <v>4.1893915338338576E-2</v>
      </c>
      <c r="D66">
        <f t="shared" si="33"/>
        <v>5.0629247952041941E-3</v>
      </c>
      <c r="E66">
        <f t="shared" si="33"/>
        <v>4.8083671994421408E-3</v>
      </c>
      <c r="F66">
        <f t="shared" ref="F66:AJ66" si="34">F22*F$9</f>
        <v>4.690546374274635E-3</v>
      </c>
      <c r="G66">
        <f t="shared" si="34"/>
        <v>4.7380069011830886E-3</v>
      </c>
      <c r="H66">
        <f t="shared" si="34"/>
        <v>4.7687203625436025E-3</v>
      </c>
      <c r="I66">
        <f t="shared" si="34"/>
        <v>4.8455436185633402E-3</v>
      </c>
      <c r="J66">
        <f t="shared" si="34"/>
        <v>4.9202001896441298E-3</v>
      </c>
      <c r="K66">
        <f t="shared" si="34"/>
        <v>4.9276031308283291E-3</v>
      </c>
      <c r="L66">
        <f t="shared" si="34"/>
        <v>4.9618013471431658E-3</v>
      </c>
      <c r="M66">
        <f t="shared" si="34"/>
        <v>5.1159302984100392E-3</v>
      </c>
      <c r="N66">
        <f t="shared" si="34"/>
        <v>4.9796921391541933E-3</v>
      </c>
      <c r="O66">
        <f t="shared" si="34"/>
        <v>5.0479212020396258E-3</v>
      </c>
      <c r="P66">
        <f t="shared" si="34"/>
        <v>5.0485730943787589E-3</v>
      </c>
      <c r="Q66">
        <f t="shared" si="34"/>
        <v>5.0904410198132138E-3</v>
      </c>
      <c r="R66">
        <f t="shared" si="34"/>
        <v>5.0338112573766183E-3</v>
      </c>
      <c r="S66">
        <f t="shared" si="34"/>
        <v>5.080862101462697E-3</v>
      </c>
      <c r="T66">
        <f t="shared" si="34"/>
        <v>5.1099648966280347E-3</v>
      </c>
      <c r="U66">
        <f t="shared" si="34"/>
        <v>5.1246548157936923E-3</v>
      </c>
      <c r="V66">
        <f t="shared" si="34"/>
        <v>5.1147703899543599E-3</v>
      </c>
      <c r="W66">
        <f t="shared" si="34"/>
        <v>5.1457314941165955E-3</v>
      </c>
      <c r="X66">
        <f t="shared" si="34"/>
        <v>5.1525776779674489E-3</v>
      </c>
      <c r="Y66">
        <f t="shared" si="34"/>
        <v>5.1519418187684091E-3</v>
      </c>
      <c r="Z66">
        <f t="shared" si="34"/>
        <v>5.172351135478038E-3</v>
      </c>
      <c r="AA66">
        <f t="shared" si="34"/>
        <v>5.1856465010119094E-3</v>
      </c>
      <c r="AB66">
        <f t="shared" si="34"/>
        <v>5.2037476502960036E-3</v>
      </c>
      <c r="AC66">
        <f t="shared" si="34"/>
        <v>5.1897428771916915E-3</v>
      </c>
      <c r="AD66">
        <f t="shared" si="34"/>
        <v>5.2045931764995584E-3</v>
      </c>
      <c r="AE66">
        <f t="shared" si="34"/>
        <v>5.2021774333619094E-3</v>
      </c>
      <c r="AF66">
        <f t="shared" si="34"/>
        <v>5.2302898931926214E-3</v>
      </c>
      <c r="AG66">
        <f t="shared" si="34"/>
        <v>5.2305686045814479E-3</v>
      </c>
      <c r="AH66">
        <f t="shared" si="34"/>
        <v>-7.1296296296296285E-6</v>
      </c>
      <c r="AI66" t="e">
        <f t="shared" si="34"/>
        <v>#N/A</v>
      </c>
      <c r="AJ66" t="e">
        <f t="shared" si="34"/>
        <v>#N/A</v>
      </c>
    </row>
    <row r="67" spans="2:36" x14ac:dyDescent="0.25">
      <c r="B67" t="s">
        <v>174</v>
      </c>
      <c r="C67">
        <f t="shared" ref="C67:E71" si="35">C23*C$9</f>
        <v>0.19256903514362339</v>
      </c>
      <c r="D67">
        <f t="shared" si="35"/>
        <v>5.1072496249705578E-2</v>
      </c>
      <c r="E67">
        <f t="shared" si="35"/>
        <v>4.7099137984095069E-2</v>
      </c>
      <c r="F67">
        <f t="shared" ref="F67:AJ67" si="36">F23*F$9</f>
        <v>4.4833698263587941E-2</v>
      </c>
      <c r="G67">
        <f t="shared" si="36"/>
        <v>4.4802406879746855E-2</v>
      </c>
      <c r="H67">
        <f t="shared" si="36"/>
        <v>4.4956238375569002E-2</v>
      </c>
      <c r="I67">
        <f t="shared" si="36"/>
        <v>4.4972256125542044E-2</v>
      </c>
      <c r="J67">
        <f t="shared" si="36"/>
        <v>4.5073403631112147E-2</v>
      </c>
      <c r="K67">
        <f t="shared" si="36"/>
        <v>4.4870563266069467E-2</v>
      </c>
      <c r="L67">
        <f t="shared" si="36"/>
        <v>4.4901022747262882E-2</v>
      </c>
      <c r="M67">
        <f t="shared" si="36"/>
        <v>4.5705754728341749E-2</v>
      </c>
      <c r="N67">
        <f t="shared" si="36"/>
        <v>4.4367881392130076E-2</v>
      </c>
      <c r="O67">
        <f t="shared" si="36"/>
        <v>4.4760638986533076E-2</v>
      </c>
      <c r="P67">
        <f t="shared" si="36"/>
        <v>4.4579874094085745E-2</v>
      </c>
      <c r="Q67">
        <f t="shared" si="36"/>
        <v>4.4801248209655184E-2</v>
      </c>
      <c r="R67">
        <f t="shared" si="36"/>
        <v>4.4031434179303032E-2</v>
      </c>
      <c r="S67">
        <f t="shared" si="36"/>
        <v>4.4317591494586486E-2</v>
      </c>
      <c r="T67">
        <f t="shared" si="36"/>
        <v>4.4447474265181329E-2</v>
      </c>
      <c r="U67">
        <f t="shared" si="36"/>
        <v>4.4415997431403259E-2</v>
      </c>
      <c r="V67">
        <f t="shared" si="36"/>
        <v>4.417719007317053E-2</v>
      </c>
      <c r="W67">
        <f t="shared" si="36"/>
        <v>4.432682614879041E-2</v>
      </c>
      <c r="X67">
        <f t="shared" si="36"/>
        <v>4.4261807834254645E-2</v>
      </c>
      <c r="Y67">
        <f t="shared" si="36"/>
        <v>4.4119105454713897E-2</v>
      </c>
      <c r="Z67">
        <f t="shared" si="36"/>
        <v>4.4188865789553153E-2</v>
      </c>
      <c r="AA67">
        <f t="shared" si="36"/>
        <v>4.4204900455852153E-2</v>
      </c>
      <c r="AB67">
        <f t="shared" si="36"/>
        <v>4.4267428790527932E-2</v>
      </c>
      <c r="AC67">
        <f t="shared" si="36"/>
        <v>4.4021728797527589E-2</v>
      </c>
      <c r="AD67">
        <f t="shared" si="36"/>
        <v>4.4060952212733789E-2</v>
      </c>
      <c r="AE67">
        <f t="shared" si="36"/>
        <v>4.3931014799690797E-2</v>
      </c>
      <c r="AF67">
        <f t="shared" si="36"/>
        <v>4.4105449481172808E-2</v>
      </c>
      <c r="AG67">
        <f t="shared" si="36"/>
        <v>4.4010964599545177E-2</v>
      </c>
      <c r="AH67">
        <f t="shared" si="36"/>
        <v>-3.2407407407407406E-6</v>
      </c>
      <c r="AI67" t="e">
        <f t="shared" si="36"/>
        <v>#N/A</v>
      </c>
      <c r="AJ67" t="e">
        <f t="shared" si="36"/>
        <v>#N/A</v>
      </c>
    </row>
    <row r="68" spans="2:36" x14ac:dyDescent="0.25">
      <c r="B68" t="s">
        <v>175</v>
      </c>
      <c r="C68">
        <f t="shared" si="35"/>
        <v>2.9203700689708942E-2</v>
      </c>
      <c r="D68">
        <f t="shared" si="35"/>
        <v>0.15677047273997577</v>
      </c>
      <c r="E68">
        <f t="shared" si="35"/>
        <v>0.1498961868057965</v>
      </c>
      <c r="F68">
        <f t="shared" ref="F68:AJ68" si="37">F24*F$9</f>
        <v>0.14389825484088717</v>
      </c>
      <c r="G68">
        <f t="shared" si="37"/>
        <v>0.14295352748640469</v>
      </c>
      <c r="H68">
        <f t="shared" si="37"/>
        <v>0.14237172006178653</v>
      </c>
      <c r="I68">
        <f t="shared" si="37"/>
        <v>0.14291101096702899</v>
      </c>
      <c r="J68">
        <f t="shared" si="37"/>
        <v>0.14348983526999357</v>
      </c>
      <c r="K68">
        <f t="shared" si="37"/>
        <v>0.1426543441031915</v>
      </c>
      <c r="L68">
        <f t="shared" si="37"/>
        <v>0.14263526176780403</v>
      </c>
      <c r="M68">
        <f t="shared" si="37"/>
        <v>0.1447318468859346</v>
      </c>
      <c r="N68">
        <f t="shared" si="37"/>
        <v>0.14107493801953003</v>
      </c>
      <c r="O68">
        <f t="shared" si="37"/>
        <v>0.14198341177472867</v>
      </c>
      <c r="P68">
        <f t="shared" si="37"/>
        <v>0.14141252117116782</v>
      </c>
      <c r="Q68">
        <f t="shared" si="37"/>
        <v>0.14189948037618172</v>
      </c>
      <c r="R68">
        <f t="shared" si="37"/>
        <v>0.13990346798092995</v>
      </c>
      <c r="S68">
        <f t="shared" si="37"/>
        <v>0.1405034058588612</v>
      </c>
      <c r="T68">
        <f t="shared" si="37"/>
        <v>0.14070003062187231</v>
      </c>
      <c r="U68">
        <f t="shared" si="37"/>
        <v>0.14060410302094786</v>
      </c>
      <c r="V68">
        <f t="shared" si="37"/>
        <v>0.13990586118919335</v>
      </c>
      <c r="W68">
        <f t="shared" si="37"/>
        <v>0.14022390237526255</v>
      </c>
      <c r="X68">
        <f t="shared" si="37"/>
        <v>0.13997983151484225</v>
      </c>
      <c r="Y68">
        <f t="shared" si="37"/>
        <v>0.13957704319888861</v>
      </c>
      <c r="Z68">
        <f t="shared" si="37"/>
        <v>0.13965483036333412</v>
      </c>
      <c r="AA68">
        <f t="shared" si="37"/>
        <v>0.13962676090868542</v>
      </c>
      <c r="AB68">
        <f t="shared" si="37"/>
        <v>0.13973792037802338</v>
      </c>
      <c r="AC68">
        <f t="shared" si="37"/>
        <v>0.13905709551946507</v>
      </c>
      <c r="AD68">
        <f t="shared" si="37"/>
        <v>0.13907707061208349</v>
      </c>
      <c r="AE68">
        <f t="shared" si="37"/>
        <v>0.138728331097868</v>
      </c>
      <c r="AF68">
        <f t="shared" si="37"/>
        <v>0.13910082001485433</v>
      </c>
      <c r="AG68">
        <f t="shared" si="37"/>
        <v>0.1388401092107569</v>
      </c>
      <c r="AH68">
        <f t="shared" si="37"/>
        <v>-1.9444444444444444E-6</v>
      </c>
      <c r="AI68" t="e">
        <f t="shared" si="37"/>
        <v>#N/A</v>
      </c>
      <c r="AJ68" t="e">
        <f t="shared" si="37"/>
        <v>#N/A</v>
      </c>
    </row>
    <row r="69" spans="2:36" x14ac:dyDescent="0.25">
      <c r="B69" t="s">
        <v>176</v>
      </c>
      <c r="C69">
        <f t="shared" si="35"/>
        <v>4.1063137543404717E-2</v>
      </c>
      <c r="D69">
        <f t="shared" si="35"/>
        <v>0.33924885900209839</v>
      </c>
      <c r="E69">
        <f t="shared" si="35"/>
        <v>0.34517429022871415</v>
      </c>
      <c r="F69">
        <f t="shared" ref="F69:AJ69" si="38">F25*F$9</f>
        <v>0.35488886936317793</v>
      </c>
      <c r="G69">
        <f t="shared" si="38"/>
        <v>0.35297485778669613</v>
      </c>
      <c r="H69">
        <f t="shared" si="38"/>
        <v>0.35154123034572976</v>
      </c>
      <c r="I69">
        <f t="shared" si="38"/>
        <v>0.34940179652710751</v>
      </c>
      <c r="J69">
        <f t="shared" si="38"/>
        <v>0.34565367595218027</v>
      </c>
      <c r="K69">
        <f t="shared" si="38"/>
        <v>0.34562238969578724</v>
      </c>
      <c r="L69">
        <f t="shared" si="38"/>
        <v>0.34415768795195106</v>
      </c>
      <c r="M69">
        <f t="shared" si="38"/>
        <v>0.33859397472560238</v>
      </c>
      <c r="N69">
        <f t="shared" si="38"/>
        <v>0.34499414142386214</v>
      </c>
      <c r="O69">
        <f t="shared" si="38"/>
        <v>0.34185424692519223</v>
      </c>
      <c r="P69">
        <f t="shared" si="38"/>
        <v>0.34191573687854265</v>
      </c>
      <c r="Q69">
        <f t="shared" si="38"/>
        <v>0.33963047696906856</v>
      </c>
      <c r="R69">
        <f t="shared" si="38"/>
        <v>0.34283800636092387</v>
      </c>
      <c r="S69">
        <f t="shared" si="38"/>
        <v>0.34056179269552622</v>
      </c>
      <c r="T69">
        <f t="shared" si="38"/>
        <v>0.33914544816743752</v>
      </c>
      <c r="U69">
        <f t="shared" si="38"/>
        <v>0.33853119059916814</v>
      </c>
      <c r="V69">
        <f t="shared" si="38"/>
        <v>0.33909782690497559</v>
      </c>
      <c r="W69">
        <f t="shared" si="38"/>
        <v>0.33754933730134479</v>
      </c>
      <c r="X69">
        <f t="shared" si="38"/>
        <v>0.33722861560432621</v>
      </c>
      <c r="Y69">
        <f t="shared" si="38"/>
        <v>0.33735364319572136</v>
      </c>
      <c r="Z69">
        <f t="shared" si="38"/>
        <v>0.33635835986036211</v>
      </c>
      <c r="AA69">
        <f t="shared" si="38"/>
        <v>0.33572814424034608</v>
      </c>
      <c r="AB69">
        <f t="shared" si="38"/>
        <v>0.33474417080796476</v>
      </c>
      <c r="AC69">
        <f t="shared" si="38"/>
        <v>0.33555202747601703</v>
      </c>
      <c r="AD69">
        <f t="shared" si="38"/>
        <v>0.33483700653024506</v>
      </c>
      <c r="AE69">
        <f t="shared" si="38"/>
        <v>0.33489199704026451</v>
      </c>
      <c r="AF69">
        <f t="shared" si="38"/>
        <v>0.33345249072303701</v>
      </c>
      <c r="AG69">
        <f t="shared" si="38"/>
        <v>0.33328276322254968</v>
      </c>
      <c r="AH69">
        <f t="shared" si="38"/>
        <v>4.5370370370370369E-6</v>
      </c>
      <c r="AI69" t="e">
        <f t="shared" si="38"/>
        <v>#N/A</v>
      </c>
      <c r="AJ69" t="e">
        <f t="shared" si="38"/>
        <v>#N/A</v>
      </c>
    </row>
    <row r="70" spans="2:36" x14ac:dyDescent="0.25">
      <c r="B70" t="s">
        <v>177</v>
      </c>
      <c r="C70">
        <f t="shared" si="35"/>
        <v>4.9615592603128957E-2</v>
      </c>
      <c r="D70">
        <f t="shared" si="35"/>
        <v>0.11599897535185956</v>
      </c>
      <c r="E70">
        <f t="shared" si="35"/>
        <v>0.12442959298997486</v>
      </c>
      <c r="F70">
        <f t="shared" ref="F70:AJ70" si="39">F26*F$9</f>
        <v>0.1290178118627576</v>
      </c>
      <c r="G70">
        <f t="shared" si="39"/>
        <v>0.12749563598285421</v>
      </c>
      <c r="H70">
        <f t="shared" si="39"/>
        <v>0.12679916261645935</v>
      </c>
      <c r="I70">
        <f t="shared" si="39"/>
        <v>0.12469265518824947</v>
      </c>
      <c r="J70">
        <f t="shared" si="39"/>
        <v>0.12229852259026656</v>
      </c>
      <c r="K70">
        <f t="shared" si="39"/>
        <v>0.12215140528425203</v>
      </c>
      <c r="L70">
        <f t="shared" si="39"/>
        <v>0.12101416239757791</v>
      </c>
      <c r="M70">
        <f t="shared" si="39"/>
        <v>0.11758074452534542</v>
      </c>
      <c r="N70">
        <f t="shared" si="39"/>
        <v>0.12102744913966307</v>
      </c>
      <c r="O70">
        <f t="shared" si="39"/>
        <v>0.11903890738923917</v>
      </c>
      <c r="P70">
        <f t="shared" si="39"/>
        <v>0.11891980848062757</v>
      </c>
      <c r="Q70">
        <f t="shared" si="39"/>
        <v>0.1175495767217471</v>
      </c>
      <c r="R70">
        <f t="shared" si="39"/>
        <v>0.11934700496420711</v>
      </c>
      <c r="S70">
        <f t="shared" si="39"/>
        <v>0.11788136347362733</v>
      </c>
      <c r="T70">
        <f t="shared" si="39"/>
        <v>0.11694276929080996</v>
      </c>
      <c r="U70">
        <f t="shared" si="39"/>
        <v>0.11645815053409421</v>
      </c>
      <c r="V70">
        <f t="shared" si="39"/>
        <v>0.11673150029747655</v>
      </c>
      <c r="W70">
        <f t="shared" si="39"/>
        <v>0.11577340033348579</v>
      </c>
      <c r="X70">
        <f t="shared" si="39"/>
        <v>0.11551140831197389</v>
      </c>
      <c r="Y70">
        <f t="shared" si="39"/>
        <v>0.11549643404373316</v>
      </c>
      <c r="Z70">
        <f t="shared" si="39"/>
        <v>0.11487229914543794</v>
      </c>
      <c r="AA70">
        <f t="shared" si="39"/>
        <v>0.11441897759677988</v>
      </c>
      <c r="AB70">
        <f t="shared" si="39"/>
        <v>0.11383211232699852</v>
      </c>
      <c r="AC70">
        <f t="shared" si="39"/>
        <v>0.11420074914062857</v>
      </c>
      <c r="AD70">
        <f t="shared" si="39"/>
        <v>0.11372841926567913</v>
      </c>
      <c r="AE70">
        <f t="shared" si="39"/>
        <v>0.11379026729270326</v>
      </c>
      <c r="AF70">
        <f t="shared" si="39"/>
        <v>0.11290212596958381</v>
      </c>
      <c r="AG70">
        <f t="shared" si="39"/>
        <v>0.11285811850360383</v>
      </c>
      <c r="AH70">
        <f t="shared" si="39"/>
        <v>8.4259259259259247E-6</v>
      </c>
      <c r="AI70" t="e">
        <f t="shared" si="39"/>
        <v>#N/A</v>
      </c>
      <c r="AJ70" t="e">
        <f t="shared" si="39"/>
        <v>#N/A</v>
      </c>
    </row>
    <row r="71" spans="2:36" x14ac:dyDescent="0.25">
      <c r="B71" t="s">
        <v>178</v>
      </c>
      <c r="C71">
        <f t="shared" si="35"/>
        <v>4.7949280784763286E-2</v>
      </c>
      <c r="D71">
        <f t="shared" si="35"/>
        <v>8.9478124743025272E-3</v>
      </c>
      <c r="E71">
        <f t="shared" si="35"/>
        <v>9.2223651628039107E-3</v>
      </c>
      <c r="F71">
        <f t="shared" ref="F71:AJ71" si="40">F27*F$9</f>
        <v>9.3184173229423038E-3</v>
      </c>
      <c r="G71">
        <f t="shared" si="40"/>
        <v>9.315404412285188E-3</v>
      </c>
      <c r="H71">
        <f t="shared" si="40"/>
        <v>9.3630815895796807E-3</v>
      </c>
      <c r="I71">
        <f t="shared" si="40"/>
        <v>9.3331141994360961E-3</v>
      </c>
      <c r="J71">
        <f t="shared" si="40"/>
        <v>9.2588549852583423E-3</v>
      </c>
      <c r="K71">
        <f t="shared" si="40"/>
        <v>9.2625725099395248E-3</v>
      </c>
      <c r="L71">
        <f t="shared" si="40"/>
        <v>9.2500890496858643E-3</v>
      </c>
      <c r="M71">
        <f t="shared" si="40"/>
        <v>9.206578151240874E-3</v>
      </c>
      <c r="N71">
        <f t="shared" si="40"/>
        <v>9.2866256266148674E-3</v>
      </c>
      <c r="O71">
        <f t="shared" si="40"/>
        <v>9.2586886632424446E-3</v>
      </c>
      <c r="P71">
        <f t="shared" si="40"/>
        <v>9.2629180610610123E-3</v>
      </c>
      <c r="Q71">
        <f t="shared" si="40"/>
        <v>9.2337728248863861E-3</v>
      </c>
      <c r="R71">
        <f t="shared" si="40"/>
        <v>9.2713123730961133E-3</v>
      </c>
      <c r="S71">
        <f t="shared" si="40"/>
        <v>9.2484328515952934E-3</v>
      </c>
      <c r="T71">
        <f t="shared" si="40"/>
        <v>9.2318496576078019E-3</v>
      </c>
      <c r="U71">
        <f t="shared" si="40"/>
        <v>9.2217197814406602E-3</v>
      </c>
      <c r="V71">
        <f t="shared" si="40"/>
        <v>9.230914094865858E-3</v>
      </c>
      <c r="W71">
        <f t="shared" si="40"/>
        <v>9.2136257204877055E-3</v>
      </c>
      <c r="X71">
        <f t="shared" si="40"/>
        <v>9.2089658215907221E-3</v>
      </c>
      <c r="Y71">
        <f t="shared" si="40"/>
        <v>9.2097908313605783E-3</v>
      </c>
      <c r="Z71">
        <f t="shared" si="40"/>
        <v>9.1988823459080785E-3</v>
      </c>
      <c r="AA71">
        <f t="shared" si="40"/>
        <v>9.1894839784795509E-3</v>
      </c>
      <c r="AB71">
        <f t="shared" si="40"/>
        <v>9.1785707624118321E-3</v>
      </c>
      <c r="AC71">
        <f t="shared" si="40"/>
        <v>9.1854937479168806E-3</v>
      </c>
      <c r="AD71">
        <f t="shared" si="40"/>
        <v>9.1761809117695062E-3</v>
      </c>
      <c r="AE71">
        <f t="shared" si="40"/>
        <v>9.1798008300029797E-3</v>
      </c>
      <c r="AF71">
        <f t="shared" si="40"/>
        <v>9.1614488445326495E-3</v>
      </c>
      <c r="AG71">
        <f t="shared" si="40"/>
        <v>9.1545124527110423E-3</v>
      </c>
      <c r="AH71">
        <f t="shared" si="40"/>
        <v>1.9444444444444444E-6</v>
      </c>
      <c r="AI71" t="e">
        <f t="shared" si="40"/>
        <v>#N/A</v>
      </c>
      <c r="AJ71" t="e">
        <f t="shared" si="40"/>
        <v>#N/A</v>
      </c>
    </row>
    <row r="72" spans="2:36" x14ac:dyDescent="0.25">
      <c r="B72" s="5" t="s">
        <v>201</v>
      </c>
      <c r="C72">
        <f t="shared" ref="C72:R73" si="41">C28*C$9</f>
        <v>0.23018524036204507</v>
      </c>
      <c r="D72">
        <f t="shared" si="41"/>
        <v>0.21972833415576479</v>
      </c>
      <c r="E72">
        <f t="shared" si="41"/>
        <v>0.22319101128254207</v>
      </c>
      <c r="F72">
        <f t="shared" si="41"/>
        <v>0.22484392561293834</v>
      </c>
      <c r="G72">
        <f t="shared" si="41"/>
        <v>0.22500083141989857</v>
      </c>
      <c r="H72">
        <f t="shared" si="41"/>
        <v>0.22551327696521148</v>
      </c>
      <c r="I72">
        <f t="shared" si="41"/>
        <v>0.22518815375440793</v>
      </c>
      <c r="J72">
        <f t="shared" si="41"/>
        <v>0.22514889250215123</v>
      </c>
      <c r="K72">
        <f t="shared" si="41"/>
        <v>0.22548346882078643</v>
      </c>
      <c r="L72">
        <f t="shared" si="41"/>
        <v>0.22555954592382912</v>
      </c>
      <c r="M72">
        <f t="shared" si="41"/>
        <v>0.22521053418130518</v>
      </c>
      <c r="N72">
        <f t="shared" si="41"/>
        <v>0.22610722808241632</v>
      </c>
      <c r="O72">
        <f t="shared" si="41"/>
        <v>0.22591451624259068</v>
      </c>
      <c r="P72">
        <f t="shared" si="41"/>
        <v>0.22605765181430895</v>
      </c>
      <c r="Q72">
        <f t="shared" si="41"/>
        <v>0.22580752198194387</v>
      </c>
      <c r="R72">
        <f t="shared" si="41"/>
        <v>0.22639427083048944</v>
      </c>
      <c r="S72">
        <f t="shared" ref="D72:AJ73" si="42">S28*S$9</f>
        <v>0.22622572061237817</v>
      </c>
      <c r="T72">
        <f t="shared" si="42"/>
        <v>0.22616596387236354</v>
      </c>
      <c r="U72">
        <f t="shared" si="42"/>
        <v>0.22625174085790475</v>
      </c>
      <c r="V72">
        <f t="shared" si="42"/>
        <v>0.22644164475652645</v>
      </c>
      <c r="W72">
        <f t="shared" si="42"/>
        <v>0.22635689281025753</v>
      </c>
      <c r="X72">
        <f t="shared" si="42"/>
        <v>0.22641443978047973</v>
      </c>
      <c r="Y72">
        <f t="shared" si="42"/>
        <v>0.22654232497664509</v>
      </c>
      <c r="Z72">
        <f t="shared" si="42"/>
        <v>0.22648284016888393</v>
      </c>
      <c r="AA72">
        <f t="shared" si="42"/>
        <v>0.22647604681232877</v>
      </c>
      <c r="AB72">
        <f t="shared" si="42"/>
        <v>0.22645144728480623</v>
      </c>
      <c r="AC72">
        <f t="shared" si="42"/>
        <v>0.22663141697980507</v>
      </c>
      <c r="AD72">
        <f t="shared" si="42"/>
        <v>0.22659735021064645</v>
      </c>
      <c r="AE72">
        <f t="shared" si="42"/>
        <v>0.22672004418032943</v>
      </c>
      <c r="AF72">
        <f t="shared" si="42"/>
        <v>0.22658575227230796</v>
      </c>
      <c r="AG72">
        <f t="shared" si="42"/>
        <v>0.22662205324975973</v>
      </c>
      <c r="AH72">
        <f t="shared" si="42"/>
        <v>6.4814814814814812E-7</v>
      </c>
      <c r="AI72" t="e">
        <f t="shared" si="42"/>
        <v>#N/A</v>
      </c>
      <c r="AJ72" t="e">
        <f t="shared" si="42"/>
        <v>#N/A</v>
      </c>
    </row>
    <row r="73" spans="2:36" x14ac:dyDescent="0.25">
      <c r="B73" s="5" t="s">
        <v>202</v>
      </c>
      <c r="C73">
        <f t="shared" si="41"/>
        <v>0.36254701974999615</v>
      </c>
      <c r="D73">
        <f t="shared" si="42"/>
        <v>0.36381068750864476</v>
      </c>
      <c r="E73">
        <f t="shared" si="42"/>
        <v>0.36414925076394306</v>
      </c>
      <c r="F73">
        <f t="shared" si="42"/>
        <v>0.36384310779861373</v>
      </c>
      <c r="G73">
        <f t="shared" si="42"/>
        <v>0.36363442667755091</v>
      </c>
      <c r="H73">
        <f t="shared" si="42"/>
        <v>0.3639564341133103</v>
      </c>
      <c r="I73">
        <f t="shared" si="42"/>
        <v>0.36384927563409997</v>
      </c>
      <c r="J73">
        <f t="shared" si="42"/>
        <v>0.36379658562647077</v>
      </c>
      <c r="K73">
        <f t="shared" si="42"/>
        <v>0.36386630830512656</v>
      </c>
      <c r="L73">
        <f t="shared" si="42"/>
        <v>0.36398312685178719</v>
      </c>
      <c r="M73">
        <f t="shared" si="42"/>
        <v>0.36398161723504929</v>
      </c>
      <c r="N73">
        <f t="shared" si="42"/>
        <v>0.36379394883365251</v>
      </c>
      <c r="O73">
        <f t="shared" si="42"/>
        <v>0.36394151267157687</v>
      </c>
      <c r="P73">
        <f t="shared" si="42"/>
        <v>0.36399830313966686</v>
      </c>
      <c r="Q73">
        <f t="shared" si="42"/>
        <v>0.36398066037515681</v>
      </c>
      <c r="R73">
        <f t="shared" si="42"/>
        <v>0.36387131615842072</v>
      </c>
      <c r="S73">
        <f t="shared" si="42"/>
        <v>0.36397578065775255</v>
      </c>
      <c r="T73">
        <f t="shared" si="42"/>
        <v>0.36407641572692012</v>
      </c>
      <c r="U73">
        <f t="shared" si="42"/>
        <v>0.3641513859668874</v>
      </c>
      <c r="V73">
        <f t="shared" si="42"/>
        <v>0.36415362214364555</v>
      </c>
      <c r="W73">
        <f t="shared" si="42"/>
        <v>0.3642319702762466</v>
      </c>
      <c r="X73">
        <f t="shared" si="42"/>
        <v>0.36426104601257531</v>
      </c>
      <c r="Y73">
        <f t="shared" si="42"/>
        <v>0.36427989740180311</v>
      </c>
      <c r="Z73">
        <f t="shared" si="42"/>
        <v>0.36431581815110797</v>
      </c>
      <c r="AA73">
        <f t="shared" si="42"/>
        <v>0.36435860861274888</v>
      </c>
      <c r="AB73">
        <f t="shared" si="42"/>
        <v>0.36441642850428946</v>
      </c>
      <c r="AC73">
        <f t="shared" si="42"/>
        <v>0.36439342641002392</v>
      </c>
      <c r="AD73">
        <f t="shared" si="42"/>
        <v>0.36443021696687977</v>
      </c>
      <c r="AE73">
        <f t="shared" si="42"/>
        <v>0.36445084232731523</v>
      </c>
      <c r="AF73">
        <f t="shared" si="42"/>
        <v>0.36451658652760272</v>
      </c>
      <c r="AG73">
        <f t="shared" si="42"/>
        <v>0.36451496050163601</v>
      </c>
      <c r="AH73">
        <f t="shared" si="42"/>
        <v>0</v>
      </c>
      <c r="AI73" t="e">
        <f t="shared" si="42"/>
        <v>#N/A</v>
      </c>
      <c r="AJ73" t="e">
        <f t="shared" si="42"/>
        <v>#N/A</v>
      </c>
    </row>
    <row r="76" spans="2:36" x14ac:dyDescent="0.25">
      <c r="B76" t="s">
        <v>203</v>
      </c>
    </row>
    <row r="77" spans="2:36" x14ac:dyDescent="0.25">
      <c r="B77" s="1" t="s">
        <v>189</v>
      </c>
      <c r="C77">
        <f>C3</f>
        <v>2020</v>
      </c>
      <c r="D77">
        <f t="shared" ref="D77:AJ77" si="43">D3</f>
        <v>2021</v>
      </c>
      <c r="E77">
        <f t="shared" si="43"/>
        <v>2022</v>
      </c>
      <c r="F77">
        <f t="shared" si="43"/>
        <v>2023</v>
      </c>
      <c r="G77">
        <f t="shared" si="43"/>
        <v>2024</v>
      </c>
      <c r="H77">
        <f t="shared" si="43"/>
        <v>2025</v>
      </c>
      <c r="I77">
        <f t="shared" si="43"/>
        <v>2026</v>
      </c>
      <c r="J77">
        <f t="shared" si="43"/>
        <v>2027</v>
      </c>
      <c r="K77">
        <f t="shared" si="43"/>
        <v>2028</v>
      </c>
      <c r="L77">
        <f t="shared" si="43"/>
        <v>2029</v>
      </c>
      <c r="M77">
        <f t="shared" si="43"/>
        <v>2030</v>
      </c>
      <c r="N77">
        <f t="shared" si="43"/>
        <v>2031</v>
      </c>
      <c r="O77">
        <f t="shared" si="43"/>
        <v>2032</v>
      </c>
      <c r="P77">
        <f t="shared" si="43"/>
        <v>2033</v>
      </c>
      <c r="Q77">
        <f t="shared" si="43"/>
        <v>2034</v>
      </c>
      <c r="R77">
        <f t="shared" si="43"/>
        <v>2035</v>
      </c>
      <c r="S77">
        <f t="shared" si="43"/>
        <v>2036</v>
      </c>
      <c r="T77">
        <f t="shared" si="43"/>
        <v>2037</v>
      </c>
      <c r="U77">
        <f t="shared" si="43"/>
        <v>2038</v>
      </c>
      <c r="V77">
        <f t="shared" si="43"/>
        <v>2039</v>
      </c>
      <c r="W77">
        <f t="shared" si="43"/>
        <v>2040</v>
      </c>
      <c r="X77">
        <f t="shared" si="43"/>
        <v>2041</v>
      </c>
      <c r="Y77">
        <f t="shared" si="43"/>
        <v>2042</v>
      </c>
      <c r="Z77">
        <f t="shared" si="43"/>
        <v>2043</v>
      </c>
      <c r="AA77">
        <f t="shared" si="43"/>
        <v>2044</v>
      </c>
      <c r="AB77">
        <f t="shared" si="43"/>
        <v>2045</v>
      </c>
      <c r="AC77">
        <f t="shared" si="43"/>
        <v>2046</v>
      </c>
      <c r="AD77">
        <f t="shared" si="43"/>
        <v>2047</v>
      </c>
      <c r="AE77">
        <f t="shared" si="43"/>
        <v>2048</v>
      </c>
      <c r="AF77">
        <f t="shared" si="43"/>
        <v>2049</v>
      </c>
      <c r="AG77">
        <f t="shared" si="43"/>
        <v>2050</v>
      </c>
      <c r="AH77" t="str">
        <f t="shared" si="43"/>
        <v>Growth (2020-2050)</v>
      </c>
      <c r="AI77">
        <f t="shared" si="43"/>
        <v>0</v>
      </c>
      <c r="AJ77">
        <f t="shared" si="43"/>
        <v>0</v>
      </c>
    </row>
    <row r="78" spans="2:36"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row>
    <row r="79" spans="2:36"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row>
    <row r="80" spans="2:36" x14ac:dyDescent="0.25">
      <c r="B80" t="s">
        <v>170</v>
      </c>
      <c r="C80">
        <f>C14/SUM(C$14:C$16,$C$18:$C$19)</f>
        <v>0.13342441636318689</v>
      </c>
      <c r="D80">
        <f t="shared" ref="D80:AJ82" si="44">D14/SUM(D$14:D$16,$C$18:$C$19)</f>
        <v>0.18240960883770907</v>
      </c>
      <c r="E80">
        <f t="shared" si="44"/>
        <v>0.17288782679177922</v>
      </c>
      <c r="F80">
        <f t="shared" si="44"/>
        <v>0.1643785646156497</v>
      </c>
      <c r="G80">
        <f t="shared" si="44"/>
        <v>0.16410446513497293</v>
      </c>
      <c r="H80">
        <f t="shared" si="44"/>
        <v>0.16393130456569702</v>
      </c>
      <c r="I80">
        <f t="shared" si="44"/>
        <v>0.16524246845067672</v>
      </c>
      <c r="J80">
        <f t="shared" si="44"/>
        <v>0.16697105635454848</v>
      </c>
      <c r="K80">
        <f t="shared" si="44"/>
        <v>0.16618061417533761</v>
      </c>
      <c r="L80">
        <f t="shared" si="44"/>
        <v>0.16665331337121581</v>
      </c>
      <c r="M80">
        <f t="shared" si="44"/>
        <v>0.17046373885341273</v>
      </c>
      <c r="N80">
        <f t="shared" si="44"/>
        <v>0.16494210767826495</v>
      </c>
      <c r="O80">
        <f t="shared" si="44"/>
        <v>0.16681651430318573</v>
      </c>
      <c r="P80">
        <f t="shared" si="44"/>
        <v>0.16625921054257281</v>
      </c>
      <c r="Q80">
        <f t="shared" si="44"/>
        <v>0.16744724167075373</v>
      </c>
      <c r="R80">
        <f t="shared" si="44"/>
        <v>0.1645006940402306</v>
      </c>
      <c r="S80">
        <f t="shared" si="44"/>
        <v>0.16581242816068739</v>
      </c>
      <c r="T80">
        <f t="shared" si="44"/>
        <v>0.16646330851832977</v>
      </c>
      <c r="U80">
        <f t="shared" si="44"/>
        <v>0.16658101926561439</v>
      </c>
      <c r="V80">
        <f t="shared" si="44"/>
        <v>0.16572278553904479</v>
      </c>
      <c r="W80">
        <f t="shared" si="44"/>
        <v>0.16652901559399108</v>
      </c>
      <c r="X80">
        <f t="shared" si="44"/>
        <v>0.16640084615716003</v>
      </c>
      <c r="Y80">
        <f t="shared" si="44"/>
        <v>0.16597832564831333</v>
      </c>
      <c r="Z80">
        <f t="shared" si="44"/>
        <v>0.16637455353153846</v>
      </c>
      <c r="AA80">
        <f t="shared" si="44"/>
        <v>0.16656056317091009</v>
      </c>
      <c r="AB80">
        <f t="shared" si="44"/>
        <v>0.16698292832231373</v>
      </c>
      <c r="AC80">
        <f t="shared" si="44"/>
        <v>0.16607011502994296</v>
      </c>
      <c r="AD80">
        <f t="shared" si="44"/>
        <v>0.16632506855060242</v>
      </c>
      <c r="AE80">
        <f t="shared" si="44"/>
        <v>0.16595332786622455</v>
      </c>
      <c r="AF80">
        <f t="shared" si="44"/>
        <v>0.16678838392246492</v>
      </c>
      <c r="AG80">
        <f t="shared" si="44"/>
        <v>0.16656998082089827</v>
      </c>
      <c r="AH80">
        <f t="shared" si="44"/>
        <v>1.2077346709987842E-4</v>
      </c>
      <c r="AI80" t="e">
        <f t="shared" si="44"/>
        <v>#N/A</v>
      </c>
      <c r="AJ80" t="e">
        <f t="shared" si="44"/>
        <v>#N/A</v>
      </c>
    </row>
    <row r="81" spans="2:36" x14ac:dyDescent="0.25">
      <c r="B81" t="s">
        <v>171</v>
      </c>
      <c r="C81">
        <f>C15/SUM(C$14:C$16,$C$18:$C$19)</f>
        <v>0.42762020259457068</v>
      </c>
      <c r="D81">
        <f t="shared" ref="D81:R81" si="45">D15/SUM(D$14:D$16,$C$18:$C$19)</f>
        <v>0.39473154981073288</v>
      </c>
      <c r="E81">
        <f t="shared" si="45"/>
        <v>0.3981184189785511</v>
      </c>
      <c r="F81">
        <f t="shared" si="45"/>
        <v>0.40539840464704802</v>
      </c>
      <c r="G81">
        <f t="shared" si="45"/>
        <v>0.40519986642993278</v>
      </c>
      <c r="H81">
        <f t="shared" si="45"/>
        <v>0.40477569895338766</v>
      </c>
      <c r="I81">
        <f t="shared" si="45"/>
        <v>0.40399976844723756</v>
      </c>
      <c r="J81">
        <f t="shared" si="45"/>
        <v>0.40221775499269424</v>
      </c>
      <c r="K81">
        <f t="shared" si="45"/>
        <v>0.40262174526453015</v>
      </c>
      <c r="L81">
        <f t="shared" si="45"/>
        <v>0.40210967686754656</v>
      </c>
      <c r="M81">
        <f t="shared" si="45"/>
        <v>0.39879263705141926</v>
      </c>
      <c r="N81">
        <f t="shared" si="45"/>
        <v>0.4033605232931422</v>
      </c>
      <c r="O81">
        <f t="shared" si="45"/>
        <v>0.40164504542460366</v>
      </c>
      <c r="P81">
        <f t="shared" si="45"/>
        <v>0.40199156351014015</v>
      </c>
      <c r="Q81">
        <f t="shared" si="45"/>
        <v>0.40077797610694299</v>
      </c>
      <c r="R81">
        <f t="shared" si="45"/>
        <v>0.40311431020014721</v>
      </c>
      <c r="S81">
        <f t="shared" si="44"/>
        <v>0.40190753697690856</v>
      </c>
      <c r="T81">
        <f t="shared" si="44"/>
        <v>0.40124563670213725</v>
      </c>
      <c r="U81">
        <f t="shared" si="44"/>
        <v>0.40107557014043704</v>
      </c>
      <c r="V81">
        <f t="shared" si="44"/>
        <v>0.40167178106238005</v>
      </c>
      <c r="W81">
        <f t="shared" si="44"/>
        <v>0.40087144846935557</v>
      </c>
      <c r="X81">
        <f t="shared" si="44"/>
        <v>0.40088008663603503</v>
      </c>
      <c r="Y81">
        <f t="shared" si="44"/>
        <v>0.40116477298632297</v>
      </c>
      <c r="Z81">
        <f t="shared" si="44"/>
        <v>0.40071275589090388</v>
      </c>
      <c r="AA81">
        <f t="shared" si="44"/>
        <v>0.40048962257003951</v>
      </c>
      <c r="AB81">
        <f t="shared" si="44"/>
        <v>0.40000997387914172</v>
      </c>
      <c r="AC81">
        <f t="shared" si="44"/>
        <v>0.40073585309188603</v>
      </c>
      <c r="AD81">
        <f t="shared" si="44"/>
        <v>0.40043831682188752</v>
      </c>
      <c r="AE81">
        <f t="shared" si="44"/>
        <v>0.40061349361573795</v>
      </c>
      <c r="AF81">
        <f t="shared" si="44"/>
        <v>0.39982511991429626</v>
      </c>
      <c r="AG81">
        <f t="shared" si="44"/>
        <v>0.39984773703717996</v>
      </c>
      <c r="AH81">
        <f t="shared" si="44"/>
        <v>-2.8180475656638298E-4</v>
      </c>
      <c r="AI81" t="e">
        <f t="shared" si="44"/>
        <v>#N/A</v>
      </c>
      <c r="AJ81" t="e">
        <f t="shared" si="44"/>
        <v>#N/A</v>
      </c>
    </row>
    <row r="82" spans="2:36" x14ac:dyDescent="0.25">
      <c r="B82" t="s">
        <v>172</v>
      </c>
      <c r="C82">
        <f>C16/SUM(C$14:C$16,$C$18:$C$19)</f>
        <v>0.17689942965765237</v>
      </c>
      <c r="D82">
        <f t="shared" si="44"/>
        <v>0.13497010852677122</v>
      </c>
      <c r="E82">
        <f t="shared" si="44"/>
        <v>0.14351507119052659</v>
      </c>
      <c r="F82">
        <f t="shared" si="44"/>
        <v>0.14738026355706768</v>
      </c>
      <c r="G82">
        <f t="shared" si="44"/>
        <v>0.14635947442429709</v>
      </c>
      <c r="H82">
        <f t="shared" si="44"/>
        <v>0.14600056904933983</v>
      </c>
      <c r="I82">
        <f t="shared" si="44"/>
        <v>0.14417728908046909</v>
      </c>
      <c r="J82">
        <f t="shared" si="44"/>
        <v>0.14231191686208378</v>
      </c>
      <c r="K82">
        <f t="shared" si="44"/>
        <v>0.14229637155552588</v>
      </c>
      <c r="L82">
        <f t="shared" si="44"/>
        <v>0.14139148257202544</v>
      </c>
      <c r="M82">
        <f t="shared" si="44"/>
        <v>0.13848543883195738</v>
      </c>
      <c r="N82">
        <f t="shared" si="44"/>
        <v>0.14150296876441995</v>
      </c>
      <c r="O82">
        <f t="shared" si="44"/>
        <v>0.13985898316515194</v>
      </c>
      <c r="P82">
        <f t="shared" si="44"/>
        <v>0.13981444720818859</v>
      </c>
      <c r="Q82">
        <f t="shared" si="44"/>
        <v>0.13871335067217841</v>
      </c>
      <c r="R82">
        <f t="shared" si="44"/>
        <v>0.14033008210283263</v>
      </c>
      <c r="S82">
        <f t="shared" si="44"/>
        <v>0.13911545412706433</v>
      </c>
      <c r="T82">
        <f t="shared" si="44"/>
        <v>0.13835590651547303</v>
      </c>
      <c r="U82">
        <f t="shared" si="44"/>
        <v>0.13797404912762401</v>
      </c>
      <c r="V82">
        <f t="shared" si="44"/>
        <v>0.13827204396597434</v>
      </c>
      <c r="W82">
        <f t="shared" si="44"/>
        <v>0.13749175470747435</v>
      </c>
      <c r="X82">
        <f t="shared" si="44"/>
        <v>0.13731403928629257</v>
      </c>
      <c r="Y82">
        <f t="shared" si="44"/>
        <v>0.13734282014853805</v>
      </c>
      <c r="Z82">
        <f t="shared" si="44"/>
        <v>0.13685045790210854</v>
      </c>
      <c r="AA82">
        <f t="shared" si="44"/>
        <v>0.13649023455054543</v>
      </c>
      <c r="AB82">
        <f t="shared" si="44"/>
        <v>0.13602620821932709</v>
      </c>
      <c r="AC82">
        <f t="shared" si="44"/>
        <v>0.1363852126742795</v>
      </c>
      <c r="AD82">
        <f t="shared" si="44"/>
        <v>0.13601010610351649</v>
      </c>
      <c r="AE82">
        <f t="shared" si="44"/>
        <v>0.1361212478126721</v>
      </c>
      <c r="AF82">
        <f t="shared" si="44"/>
        <v>0.13537492539487933</v>
      </c>
      <c r="AG82">
        <f t="shared" si="44"/>
        <v>0.13539873125633844</v>
      </c>
      <c r="AH82">
        <f t="shared" si="44"/>
        <v>-5.2335169076613973E-4</v>
      </c>
      <c r="AI82" t="e">
        <f t="shared" si="44"/>
        <v>#N/A</v>
      </c>
      <c r="AJ82" t="e">
        <f t="shared" si="44"/>
        <v>#N/A</v>
      </c>
    </row>
    <row r="83" spans="2:36"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row>
    <row r="84" spans="2:36" x14ac:dyDescent="0.25">
      <c r="B84" s="5" t="s">
        <v>201</v>
      </c>
      <c r="C84">
        <f>C18/SUM(C$14:C$16,$C$18:$C$19)</f>
        <v>0.20504672363761076</v>
      </c>
      <c r="D84">
        <f t="shared" ref="D84:AJ84" si="46">D18/SUM(D$14:D$16,$C$18:$C$19)</f>
        <v>0.31401765773033735</v>
      </c>
      <c r="E84">
        <f t="shared" si="46"/>
        <v>0.30368873421294196</v>
      </c>
      <c r="F84">
        <f t="shared" si="46"/>
        <v>0.29166108866134255</v>
      </c>
      <c r="G84">
        <f t="shared" si="46"/>
        <v>0.29723420233797032</v>
      </c>
      <c r="H84">
        <f t="shared" si="46"/>
        <v>0.30030419692825833</v>
      </c>
      <c r="I84">
        <f t="shared" si="46"/>
        <v>0.30564128776217253</v>
      </c>
      <c r="J84">
        <f t="shared" si="46"/>
        <v>0.31369549786922574</v>
      </c>
      <c r="K84">
        <f t="shared" si="46"/>
        <v>0.31497691453092819</v>
      </c>
      <c r="L84">
        <f t="shared" si="46"/>
        <v>0.31873767805762432</v>
      </c>
      <c r="M84">
        <f t="shared" si="46"/>
        <v>0.32895553997486504</v>
      </c>
      <c r="N84">
        <f t="shared" si="46"/>
        <v>0.31947502104493436</v>
      </c>
      <c r="O84">
        <f t="shared" si="46"/>
        <v>0.32569693584230608</v>
      </c>
      <c r="P84">
        <f t="shared" si="46"/>
        <v>0.32651226906493697</v>
      </c>
      <c r="Q84">
        <f t="shared" si="46"/>
        <v>0.33117279817950024</v>
      </c>
      <c r="R84">
        <f t="shared" si="46"/>
        <v>0.32643143007065889</v>
      </c>
      <c r="S84">
        <f t="shared" si="46"/>
        <v>0.33104016401530278</v>
      </c>
      <c r="T84">
        <f t="shared" si="46"/>
        <v>0.3341178535667369</v>
      </c>
      <c r="U84">
        <f t="shared" si="46"/>
        <v>0.33590709763859383</v>
      </c>
      <c r="V84">
        <f t="shared" si="46"/>
        <v>0.33546622250792996</v>
      </c>
      <c r="W84">
        <f t="shared" si="46"/>
        <v>0.33868083392734266</v>
      </c>
      <c r="X84">
        <f t="shared" si="46"/>
        <v>0.33975728243317721</v>
      </c>
      <c r="Y84">
        <f t="shared" si="46"/>
        <v>0.3400894402058024</v>
      </c>
      <c r="Z84">
        <f t="shared" si="46"/>
        <v>0.34222980926563834</v>
      </c>
      <c r="AA84">
        <f t="shared" si="46"/>
        <v>0.34387122848169105</v>
      </c>
      <c r="AB84">
        <f t="shared" si="46"/>
        <v>0.34601398723047172</v>
      </c>
      <c r="AC84">
        <f t="shared" si="46"/>
        <v>0.34505807845331959</v>
      </c>
      <c r="AD84">
        <f t="shared" si="46"/>
        <v>0.34672881191080723</v>
      </c>
      <c r="AE84">
        <f t="shared" si="46"/>
        <v>0.34694447014054131</v>
      </c>
      <c r="AF84">
        <f t="shared" si="46"/>
        <v>0.34989141599493984</v>
      </c>
      <c r="AG84">
        <f t="shared" si="46"/>
        <v>0.35045189631555373</v>
      </c>
      <c r="AH84">
        <f t="shared" si="46"/>
        <v>5.6360951313276595E-4</v>
      </c>
      <c r="AI84" t="e">
        <f t="shared" si="46"/>
        <v>#N/A</v>
      </c>
      <c r="AJ84" t="e">
        <f t="shared" si="46"/>
        <v>#N/A</v>
      </c>
    </row>
    <row r="85" spans="2:36" x14ac:dyDescent="0.25">
      <c r="B85" s="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row>
    <row r="87" spans="2:36" x14ac:dyDescent="0.25">
      <c r="B87" t="s">
        <v>192</v>
      </c>
    </row>
    <row r="88" spans="2:36" x14ac:dyDescent="0.25">
      <c r="B88" t="s">
        <v>194</v>
      </c>
    </row>
    <row r="89" spans="2:36" x14ac:dyDescent="0.25">
      <c r="B89" s="1" t="s">
        <v>191</v>
      </c>
      <c r="C89">
        <f>C3</f>
        <v>2020</v>
      </c>
      <c r="D89">
        <f t="shared" ref="D89:AJ89" si="47">D3</f>
        <v>2021</v>
      </c>
      <c r="E89">
        <f t="shared" si="47"/>
        <v>2022</v>
      </c>
      <c r="F89">
        <f t="shared" si="47"/>
        <v>2023</v>
      </c>
      <c r="G89">
        <f t="shared" si="47"/>
        <v>2024</v>
      </c>
      <c r="H89">
        <f t="shared" si="47"/>
        <v>2025</v>
      </c>
      <c r="I89">
        <f t="shared" si="47"/>
        <v>2026</v>
      </c>
      <c r="J89">
        <f t="shared" si="47"/>
        <v>2027</v>
      </c>
      <c r="K89">
        <f t="shared" si="47"/>
        <v>2028</v>
      </c>
      <c r="L89">
        <f t="shared" si="47"/>
        <v>2029</v>
      </c>
      <c r="M89">
        <f t="shared" si="47"/>
        <v>2030</v>
      </c>
      <c r="N89">
        <f t="shared" si="47"/>
        <v>2031</v>
      </c>
      <c r="O89">
        <f t="shared" si="47"/>
        <v>2032</v>
      </c>
      <c r="P89">
        <f t="shared" si="47"/>
        <v>2033</v>
      </c>
      <c r="Q89">
        <f t="shared" si="47"/>
        <v>2034</v>
      </c>
      <c r="R89">
        <f t="shared" si="47"/>
        <v>2035</v>
      </c>
      <c r="S89">
        <f t="shared" si="47"/>
        <v>2036</v>
      </c>
      <c r="T89">
        <f t="shared" si="47"/>
        <v>2037</v>
      </c>
      <c r="U89">
        <f t="shared" si="47"/>
        <v>2038</v>
      </c>
      <c r="V89">
        <f t="shared" si="47"/>
        <v>2039</v>
      </c>
      <c r="W89">
        <f t="shared" si="47"/>
        <v>2040</v>
      </c>
      <c r="X89">
        <f t="shared" si="47"/>
        <v>2041</v>
      </c>
      <c r="Y89">
        <f t="shared" si="47"/>
        <v>2042</v>
      </c>
      <c r="Z89">
        <f t="shared" si="47"/>
        <v>2043</v>
      </c>
      <c r="AA89">
        <f t="shared" si="47"/>
        <v>2044</v>
      </c>
      <c r="AB89">
        <f t="shared" si="47"/>
        <v>2045</v>
      </c>
      <c r="AC89">
        <f t="shared" si="47"/>
        <v>2046</v>
      </c>
      <c r="AD89">
        <f t="shared" si="47"/>
        <v>2047</v>
      </c>
      <c r="AE89">
        <f t="shared" si="47"/>
        <v>2048</v>
      </c>
      <c r="AF89">
        <f t="shared" si="47"/>
        <v>2049</v>
      </c>
      <c r="AG89">
        <f t="shared" si="47"/>
        <v>2050</v>
      </c>
      <c r="AH89" t="str">
        <f t="shared" si="47"/>
        <v>Growth (2020-2050)</v>
      </c>
      <c r="AI89">
        <f t="shared" si="47"/>
        <v>0</v>
      </c>
      <c r="AJ89">
        <f t="shared" si="47"/>
        <v>0</v>
      </c>
    </row>
    <row r="90" spans="2:36"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row>
    <row r="91" spans="2:36"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row>
    <row r="92" spans="2:36" x14ac:dyDescent="0.25">
      <c r="B92" t="s">
        <v>170</v>
      </c>
      <c r="C92">
        <f t="shared" ref="C92:F92" si="48">C14/SUM(C$14,C$16)*C$4</f>
        <v>0.42804143565587838</v>
      </c>
      <c r="D92">
        <f t="shared" si="48"/>
        <v>0.5717888614881087</v>
      </c>
      <c r="E92">
        <f t="shared" si="48"/>
        <v>0.54309955389224573</v>
      </c>
      <c r="F92">
        <f t="shared" si="48"/>
        <v>0.52359607653822648</v>
      </c>
      <c r="G92">
        <f t="shared" ref="G92:AJ92" si="49">G14/SUM(G$14,G$16)*G$4</f>
        <v>0.52443887654608845</v>
      </c>
      <c r="H92">
        <f t="shared" si="49"/>
        <v>0.52430163639616711</v>
      </c>
      <c r="I92">
        <f t="shared" si="49"/>
        <v>0.52890966006607332</v>
      </c>
      <c r="J92">
        <f t="shared" si="49"/>
        <v>0.53422971614911097</v>
      </c>
      <c r="K92">
        <f t="shared" si="49"/>
        <v>0.53262329890405624</v>
      </c>
      <c r="L92">
        <f t="shared" si="49"/>
        <v>0.5344161599015278</v>
      </c>
      <c r="M92">
        <f t="shared" si="49"/>
        <v>0.54456415845502004</v>
      </c>
      <c r="N92">
        <f t="shared" si="49"/>
        <v>0.53077171251919408</v>
      </c>
      <c r="O92">
        <f t="shared" si="49"/>
        <v>0.53593777281118193</v>
      </c>
      <c r="P92">
        <f t="shared" si="49"/>
        <v>0.53475696279433826</v>
      </c>
      <c r="Q92">
        <f t="shared" si="49"/>
        <v>0.53799066508830184</v>
      </c>
      <c r="R92">
        <f t="shared" si="49"/>
        <v>0.53043210698513987</v>
      </c>
      <c r="S92">
        <f t="shared" si="49"/>
        <v>0.5341112405174574</v>
      </c>
      <c r="T92">
        <f t="shared" si="49"/>
        <v>0.53604787235820883</v>
      </c>
      <c r="U92">
        <f t="shared" si="49"/>
        <v>0.53656063482661898</v>
      </c>
      <c r="V92">
        <f t="shared" si="49"/>
        <v>0.53445594454928247</v>
      </c>
      <c r="W92">
        <f t="shared" si="49"/>
        <v>0.53671663801808334</v>
      </c>
      <c r="X92">
        <f t="shared" si="49"/>
        <v>0.53656972842392459</v>
      </c>
      <c r="Y92">
        <f t="shared" si="49"/>
        <v>0.53564878754054912</v>
      </c>
      <c r="Z92">
        <f t="shared" si="49"/>
        <v>0.53686160472703015</v>
      </c>
      <c r="AA92">
        <f t="shared" si="49"/>
        <v>0.53755073096446704</v>
      </c>
      <c r="AB92">
        <f t="shared" si="49"/>
        <v>0.53877204230385256</v>
      </c>
      <c r="AC92">
        <f t="shared" si="49"/>
        <v>0.53660641202319148</v>
      </c>
      <c r="AD92">
        <f t="shared" si="49"/>
        <v>0.53744847143049046</v>
      </c>
      <c r="AE92">
        <f t="shared" si="49"/>
        <v>0.53652074260100746</v>
      </c>
      <c r="AF92">
        <f t="shared" si="49"/>
        <v>0.53887869579558434</v>
      </c>
      <c r="AG92">
        <f t="shared" si="49"/>
        <v>0.53834512746290542</v>
      </c>
      <c r="AH92">
        <f t="shared" si="49"/>
        <v>9.1666666666666674E-2</v>
      </c>
      <c r="AI92" t="e">
        <f t="shared" si="49"/>
        <v>#N/A</v>
      </c>
      <c r="AJ92" t="e">
        <f t="shared" si="49"/>
        <v>#N/A</v>
      </c>
    </row>
    <row r="93" spans="2:36"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row>
    <row r="94" spans="2:36" x14ac:dyDescent="0.25">
      <c r="B94" t="s">
        <v>172</v>
      </c>
      <c r="C94">
        <f t="shared" ref="C94:F94" si="50">C16/SUM(C$14,C$16)*C$4</f>
        <v>0.56751446175528908</v>
      </c>
      <c r="D94">
        <f t="shared" si="50"/>
        <v>0.4230830008418664</v>
      </c>
      <c r="E94">
        <f t="shared" si="50"/>
        <v>0.4508297234498817</v>
      </c>
      <c r="F94">
        <f t="shared" si="50"/>
        <v>0.46945128118185081</v>
      </c>
      <c r="G94">
        <f t="shared" ref="G94:AJ94" si="51">G16/SUM(G$14,G$16)*G$4</f>
        <v>0.46773010274780413</v>
      </c>
      <c r="H94">
        <f t="shared" si="51"/>
        <v>0.46695374913375981</v>
      </c>
      <c r="I94">
        <f t="shared" si="51"/>
        <v>0.46148403416982842</v>
      </c>
      <c r="J94">
        <f t="shared" si="51"/>
        <v>0.45533193961730495</v>
      </c>
      <c r="K94">
        <f t="shared" si="51"/>
        <v>0.45607222729370162</v>
      </c>
      <c r="L94">
        <f t="shared" si="51"/>
        <v>0.45340768587428881</v>
      </c>
      <c r="M94">
        <f t="shared" si="51"/>
        <v>0.44240615020564666</v>
      </c>
      <c r="N94">
        <f t="shared" si="51"/>
        <v>0.45534626733485223</v>
      </c>
      <c r="O94">
        <f t="shared" si="51"/>
        <v>0.44933028518350171</v>
      </c>
      <c r="P94">
        <f t="shared" si="51"/>
        <v>0.44969989271466732</v>
      </c>
      <c r="Q94">
        <f t="shared" si="51"/>
        <v>0.4456716458279309</v>
      </c>
      <c r="R94">
        <f t="shared" si="51"/>
        <v>0.4524940247668443</v>
      </c>
      <c r="S94">
        <f t="shared" si="51"/>
        <v>0.44811555203177689</v>
      </c>
      <c r="T94">
        <f t="shared" si="51"/>
        <v>0.44553595609715996</v>
      </c>
      <c r="U94">
        <f t="shared" si="51"/>
        <v>0.44441703932351073</v>
      </c>
      <c r="V94">
        <f t="shared" si="51"/>
        <v>0.44592730940540226</v>
      </c>
      <c r="W94">
        <f t="shared" si="51"/>
        <v>0.44313065851369476</v>
      </c>
      <c r="X94">
        <f t="shared" si="51"/>
        <v>0.44277753671427361</v>
      </c>
      <c r="Y94">
        <f t="shared" si="51"/>
        <v>0.44323567431234479</v>
      </c>
      <c r="Z94">
        <f t="shared" si="51"/>
        <v>0.44159250845429154</v>
      </c>
      <c r="AA94">
        <f t="shared" si="51"/>
        <v>0.44050298555289374</v>
      </c>
      <c r="AB94">
        <f t="shared" si="51"/>
        <v>0.43888988380725791</v>
      </c>
      <c r="AC94">
        <f t="shared" si="51"/>
        <v>0.44068843821159226</v>
      </c>
      <c r="AD94">
        <f t="shared" si="51"/>
        <v>0.43949131818451315</v>
      </c>
      <c r="AE94">
        <f t="shared" si="51"/>
        <v>0.44007477222211411</v>
      </c>
      <c r="AF94">
        <f t="shared" si="51"/>
        <v>0.43738455595402709</v>
      </c>
      <c r="AG94">
        <f t="shared" si="51"/>
        <v>0.43760134255454081</v>
      </c>
      <c r="AH94">
        <f t="shared" si="51"/>
        <v>-0.3972222222222222</v>
      </c>
      <c r="AI94" t="e">
        <f t="shared" si="51"/>
        <v>#N/A</v>
      </c>
      <c r="AJ94" t="e">
        <f t="shared" si="51"/>
        <v>#N/A</v>
      </c>
    </row>
    <row r="95" spans="2:36"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row>
    <row r="96" spans="2:36" x14ac:dyDescent="0.25">
      <c r="B96" s="5"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row>
    <row r="97" spans="2:36" x14ac:dyDescent="0.25">
      <c r="B97" s="5"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row>
    <row r="98" spans="2:36"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row>
    <row r="99" spans="2:36" x14ac:dyDescent="0.25">
      <c r="B99" t="s">
        <v>174</v>
      </c>
      <c r="C99">
        <f t="shared" ref="C99:F99" si="52">C23/SUM(C$23,C$25)*C$5</f>
        <v>3.6630081284103628E-3</v>
      </c>
      <c r="D99">
        <f t="shared" si="52"/>
        <v>6.7100297843388E-4</v>
      </c>
      <c r="E99">
        <f t="shared" si="52"/>
        <v>7.2889414261114067E-4</v>
      </c>
      <c r="F99">
        <f t="shared" si="52"/>
        <v>7.7982253532347999E-4</v>
      </c>
      <c r="G99">
        <f t="shared" ref="G99:AJ99" si="53">G23/SUM(G$23,G$25)*G$5</f>
        <v>8.8202269743332506E-4</v>
      </c>
      <c r="H99">
        <f t="shared" si="53"/>
        <v>9.9149428087618894E-4</v>
      </c>
      <c r="I99">
        <f t="shared" si="53"/>
        <v>1.0954504748409595E-3</v>
      </c>
      <c r="J99">
        <f t="shared" si="53"/>
        <v>1.2041440879464905E-3</v>
      </c>
      <c r="K99">
        <f t="shared" si="53"/>
        <v>1.298968657656354E-3</v>
      </c>
      <c r="L99">
        <f t="shared" si="53"/>
        <v>1.4052423522703653E-3</v>
      </c>
      <c r="M99">
        <f t="shared" si="53"/>
        <v>1.5496546859082084E-3</v>
      </c>
      <c r="N99">
        <f t="shared" si="53"/>
        <v>1.5818590083961539E-3</v>
      </c>
      <c r="O99">
        <f t="shared" si="53"/>
        <v>1.7056020388751042E-3</v>
      </c>
      <c r="P99">
        <f t="shared" si="53"/>
        <v>1.7928054155414144E-3</v>
      </c>
      <c r="Q99">
        <f t="shared" si="53"/>
        <v>1.903976222237482E-3</v>
      </c>
      <c r="R99">
        <f t="shared" si="53"/>
        <v>1.9432574071986727E-3</v>
      </c>
      <c r="S99">
        <f t="shared" si="53"/>
        <v>2.046526209786547E-3</v>
      </c>
      <c r="T99">
        <f t="shared" si="53"/>
        <v>2.1339087947769477E-3</v>
      </c>
      <c r="U99">
        <f t="shared" si="53"/>
        <v>2.206297898235789E-3</v>
      </c>
      <c r="V99">
        <f t="shared" si="53"/>
        <v>2.2610728074416125E-3</v>
      </c>
      <c r="W99">
        <f t="shared" si="53"/>
        <v>2.3392541052922942E-3</v>
      </c>
      <c r="X99">
        <f t="shared" si="53"/>
        <v>2.3962000761784661E-3</v>
      </c>
      <c r="Y99">
        <f t="shared" si="53"/>
        <v>2.4421106292415303E-3</v>
      </c>
      <c r="Z99">
        <f t="shared" si="53"/>
        <v>2.5018926345382097E-3</v>
      </c>
      <c r="AA99">
        <f t="shared" si="53"/>
        <v>2.5534322172521473E-3</v>
      </c>
      <c r="AB99">
        <f t="shared" si="53"/>
        <v>2.6090206638570194E-3</v>
      </c>
      <c r="AC99">
        <f t="shared" si="53"/>
        <v>2.6332693679467049E-3</v>
      </c>
      <c r="AD99">
        <f t="shared" si="53"/>
        <v>2.6816054411054288E-3</v>
      </c>
      <c r="AE99">
        <f t="shared" si="53"/>
        <v>2.7141508106666287E-3</v>
      </c>
      <c r="AF99">
        <f t="shared" si="53"/>
        <v>2.7728722914384485E-3</v>
      </c>
      <c r="AG99">
        <f t="shared" si="53"/>
        <v>2.805822038619839E-3</v>
      </c>
      <c r="AH99">
        <f t="shared" si="53"/>
        <v>-3.263888888888888</v>
      </c>
      <c r="AI99" t="e">
        <f t="shared" si="53"/>
        <v>#DIV/0!</v>
      </c>
      <c r="AJ99" t="e">
        <f t="shared" si="53"/>
        <v>#DIV/0!</v>
      </c>
    </row>
    <row r="100" spans="2:36"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row>
    <row r="101" spans="2:36" x14ac:dyDescent="0.25">
      <c r="B101" t="s">
        <v>176</v>
      </c>
      <c r="C101">
        <f t="shared" ref="C101:F101" si="54">C25/SUM(C$23,C$25)*C$5</f>
        <v>7.810944604221586E-4</v>
      </c>
      <c r="D101">
        <f t="shared" si="54"/>
        <v>4.4571346915907939E-3</v>
      </c>
      <c r="E101">
        <f t="shared" si="54"/>
        <v>5.3418285152613413E-3</v>
      </c>
      <c r="F101">
        <f t="shared" si="54"/>
        <v>6.1728197445991596E-3</v>
      </c>
      <c r="G101">
        <f t="shared" ref="G101:AJ101" si="55">G25/SUM(G$23,G$25)*G$5</f>
        <v>6.948998008674062E-3</v>
      </c>
      <c r="H101">
        <f t="shared" si="55"/>
        <v>7.7531201891968462E-3</v>
      </c>
      <c r="I101">
        <f t="shared" si="55"/>
        <v>8.5108552892573155E-3</v>
      </c>
      <c r="J101">
        <f t="shared" si="55"/>
        <v>9.234200145637415E-3</v>
      </c>
      <c r="K101">
        <f t="shared" si="55"/>
        <v>1.0005505144585741E-2</v>
      </c>
      <c r="L101">
        <f t="shared" si="55"/>
        <v>1.0770911871913015E-2</v>
      </c>
      <c r="M101">
        <f t="shared" si="55"/>
        <v>1.1480036653424976E-2</v>
      </c>
      <c r="N101">
        <f t="shared" si="55"/>
        <v>1.2300161137557367E-2</v>
      </c>
      <c r="O101">
        <f t="shared" si="55"/>
        <v>1.3026339966441182E-2</v>
      </c>
      <c r="P101">
        <f t="shared" si="55"/>
        <v>1.3750339075453056E-2</v>
      </c>
      <c r="Q101">
        <f t="shared" si="55"/>
        <v>1.4433712861529627E-2</v>
      </c>
      <c r="R101">
        <f t="shared" si="55"/>
        <v>1.5130610840817189E-2</v>
      </c>
      <c r="S101">
        <f t="shared" si="55"/>
        <v>1.5726681240979076E-2</v>
      </c>
      <c r="T101">
        <f t="shared" si="55"/>
        <v>1.6282262749854181E-2</v>
      </c>
      <c r="U101">
        <f t="shared" si="55"/>
        <v>1.6816027951634515E-2</v>
      </c>
      <c r="V101">
        <f t="shared" si="55"/>
        <v>1.7355673237873646E-2</v>
      </c>
      <c r="W101">
        <f t="shared" si="55"/>
        <v>1.7813449362929654E-2</v>
      </c>
      <c r="X101">
        <f t="shared" si="55"/>
        <v>1.8256534785623328E-2</v>
      </c>
      <c r="Y101">
        <f t="shared" si="55"/>
        <v>1.8673427517864626E-2</v>
      </c>
      <c r="Z101">
        <f t="shared" si="55"/>
        <v>1.9043994184139986E-2</v>
      </c>
      <c r="AA101">
        <f t="shared" si="55"/>
        <v>1.939285126538693E-2</v>
      </c>
      <c r="AB101">
        <f t="shared" si="55"/>
        <v>1.9729053225032545E-2</v>
      </c>
      <c r="AC101">
        <f t="shared" si="55"/>
        <v>2.0071880397269464E-2</v>
      </c>
      <c r="AD101">
        <f t="shared" si="55"/>
        <v>2.0378604943890939E-2</v>
      </c>
      <c r="AE101">
        <f t="shared" si="55"/>
        <v>2.0690334366211764E-2</v>
      </c>
      <c r="AF101">
        <f t="shared" si="55"/>
        <v>2.0963875958950072E-2</v>
      </c>
      <c r="AG101">
        <f t="shared" si="55"/>
        <v>2.1247707943933845E-2</v>
      </c>
      <c r="AH101">
        <f t="shared" si="55"/>
        <v>4.5694444444444429</v>
      </c>
      <c r="AI101" t="e">
        <f t="shared" si="55"/>
        <v>#DIV/0!</v>
      </c>
      <c r="AJ101" t="e">
        <f t="shared" si="55"/>
        <v>#DIV/0!</v>
      </c>
    </row>
    <row r="102" spans="2:36"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row>
    <row r="103" spans="2:36"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row>
    <row r="104" spans="2:36" x14ac:dyDescent="0.25">
      <c r="B104" s="5"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row>
    <row r="105" spans="2:36" x14ac:dyDescent="0.25">
      <c r="B105" s="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row>
    <row r="107" spans="2:36" x14ac:dyDescent="0.25">
      <c r="B107" t="s">
        <v>195</v>
      </c>
    </row>
    <row r="108" spans="2:36" x14ac:dyDescent="0.25">
      <c r="B108" t="s">
        <v>196</v>
      </c>
    </row>
    <row r="109" spans="2:36" x14ac:dyDescent="0.25">
      <c r="B109" s="1" t="s">
        <v>193</v>
      </c>
      <c r="C109">
        <f>C3</f>
        <v>2020</v>
      </c>
      <c r="D109">
        <f t="shared" ref="D109:AJ109" si="56">D3</f>
        <v>2021</v>
      </c>
      <c r="E109">
        <f t="shared" si="56"/>
        <v>2022</v>
      </c>
      <c r="F109">
        <f t="shared" si="56"/>
        <v>2023</v>
      </c>
      <c r="G109">
        <f t="shared" si="56"/>
        <v>2024</v>
      </c>
      <c r="H109">
        <f t="shared" si="56"/>
        <v>2025</v>
      </c>
      <c r="I109">
        <f t="shared" si="56"/>
        <v>2026</v>
      </c>
      <c r="J109">
        <f t="shared" si="56"/>
        <v>2027</v>
      </c>
      <c r="K109">
        <f t="shared" si="56"/>
        <v>2028</v>
      </c>
      <c r="L109">
        <f t="shared" si="56"/>
        <v>2029</v>
      </c>
      <c r="M109">
        <f t="shared" si="56"/>
        <v>2030</v>
      </c>
      <c r="N109">
        <f t="shared" si="56"/>
        <v>2031</v>
      </c>
      <c r="O109">
        <f t="shared" si="56"/>
        <v>2032</v>
      </c>
      <c r="P109">
        <f t="shared" si="56"/>
        <v>2033</v>
      </c>
      <c r="Q109">
        <f t="shared" si="56"/>
        <v>2034</v>
      </c>
      <c r="R109">
        <f t="shared" si="56"/>
        <v>2035</v>
      </c>
      <c r="S109">
        <f t="shared" si="56"/>
        <v>2036</v>
      </c>
      <c r="T109">
        <f t="shared" si="56"/>
        <v>2037</v>
      </c>
      <c r="U109">
        <f t="shared" si="56"/>
        <v>2038</v>
      </c>
      <c r="V109">
        <f t="shared" si="56"/>
        <v>2039</v>
      </c>
      <c r="W109">
        <f t="shared" si="56"/>
        <v>2040</v>
      </c>
      <c r="X109">
        <f t="shared" si="56"/>
        <v>2041</v>
      </c>
      <c r="Y109">
        <f t="shared" si="56"/>
        <v>2042</v>
      </c>
      <c r="Z109">
        <f t="shared" si="56"/>
        <v>2043</v>
      </c>
      <c r="AA109">
        <f t="shared" si="56"/>
        <v>2044</v>
      </c>
      <c r="AB109">
        <f t="shared" si="56"/>
        <v>2045</v>
      </c>
      <c r="AC109">
        <f t="shared" si="56"/>
        <v>2046</v>
      </c>
      <c r="AD109">
        <f t="shared" si="56"/>
        <v>2047</v>
      </c>
      <c r="AE109">
        <f t="shared" si="56"/>
        <v>2048</v>
      </c>
      <c r="AF109">
        <f t="shared" si="56"/>
        <v>2049</v>
      </c>
      <c r="AG109">
        <f t="shared" si="56"/>
        <v>2050</v>
      </c>
      <c r="AH109" t="str">
        <f t="shared" si="56"/>
        <v>Growth (2020-2050)</v>
      </c>
      <c r="AI109">
        <f t="shared" si="56"/>
        <v>0</v>
      </c>
      <c r="AJ109">
        <f t="shared" si="56"/>
        <v>0</v>
      </c>
    </row>
    <row r="110" spans="2:36" x14ac:dyDescent="0.25">
      <c r="B110" t="s">
        <v>168</v>
      </c>
      <c r="C110">
        <f>C12/SUM(C$12:C$15,C$17:C$19)</f>
        <v>4.5805791485391675E-3</v>
      </c>
      <c r="D110">
        <f t="shared" ref="D110:AJ112" si="57">D12/SUM(D$12:D$15,D$17:D$19)</f>
        <v>5.757290187546245E-3</v>
      </c>
      <c r="E110">
        <f t="shared" si="57"/>
        <v>5.5184444927012816E-3</v>
      </c>
      <c r="F110">
        <f t="shared" si="57"/>
        <v>5.4094958551131637E-3</v>
      </c>
      <c r="G110">
        <f t="shared" si="57"/>
        <v>5.4524752685517564E-3</v>
      </c>
      <c r="H110">
        <f t="shared" si="57"/>
        <v>5.481321034506167E-3</v>
      </c>
      <c r="I110">
        <f t="shared" si="57"/>
        <v>5.5541476593536096E-3</v>
      </c>
      <c r="J110">
        <f t="shared" si="57"/>
        <v>5.6223077462880123E-3</v>
      </c>
      <c r="K110">
        <f t="shared" si="57"/>
        <v>5.6279096495607285E-3</v>
      </c>
      <c r="L110">
        <f t="shared" si="57"/>
        <v>5.6577569160329187E-3</v>
      </c>
      <c r="M110">
        <f t="shared" si="57"/>
        <v>5.8089463475298406E-3</v>
      </c>
      <c r="N110">
        <f t="shared" si="57"/>
        <v>5.6748566140090093E-3</v>
      </c>
      <c r="O110">
        <f t="shared" si="57"/>
        <v>5.7381451784573904E-3</v>
      </c>
      <c r="P110">
        <f t="shared" si="57"/>
        <v>5.7368581835207976E-3</v>
      </c>
      <c r="Q110">
        <f t="shared" si="57"/>
        <v>5.7743357152607918E-3</v>
      </c>
      <c r="R110">
        <f t="shared" si="57"/>
        <v>5.7208049709999232E-3</v>
      </c>
      <c r="S110">
        <f t="shared" si="57"/>
        <v>5.7638318325250052E-3</v>
      </c>
      <c r="T110">
        <f t="shared" si="57"/>
        <v>5.7899883660027804E-3</v>
      </c>
      <c r="U110">
        <f t="shared" si="57"/>
        <v>5.8028762879701696E-3</v>
      </c>
      <c r="V110">
        <f t="shared" si="57"/>
        <v>5.7930490521660187E-3</v>
      </c>
      <c r="W110">
        <f t="shared" si="57"/>
        <v>5.8215005900250508E-3</v>
      </c>
      <c r="X110">
        <f t="shared" si="57"/>
        <v>5.8272917180682508E-3</v>
      </c>
      <c r="Y110">
        <f t="shared" si="57"/>
        <v>5.826280731985818E-3</v>
      </c>
      <c r="Z110">
        <f t="shared" si="57"/>
        <v>5.8450591140731612E-3</v>
      </c>
      <c r="AA110">
        <f t="shared" si="57"/>
        <v>5.8569350238697878E-3</v>
      </c>
      <c r="AB110">
        <f t="shared" si="57"/>
        <v>5.8733547071958903E-3</v>
      </c>
      <c r="AC110">
        <f t="shared" si="57"/>
        <v>5.8598677016236589E-3</v>
      </c>
      <c r="AD110">
        <f t="shared" si="57"/>
        <v>5.8733980123650146E-3</v>
      </c>
      <c r="AE110">
        <f t="shared" si="57"/>
        <v>5.8709849135647205E-3</v>
      </c>
      <c r="AF110">
        <f t="shared" si="57"/>
        <v>5.8967175695272961E-3</v>
      </c>
      <c r="AG110">
        <f t="shared" si="57"/>
        <v>5.8966681087705532E-3</v>
      </c>
      <c r="AH110">
        <f t="shared" si="57"/>
        <v>0.37931034482758619</v>
      </c>
      <c r="AI110" t="e">
        <f t="shared" si="57"/>
        <v>#N/A</v>
      </c>
      <c r="AJ110" t="e">
        <f t="shared" si="57"/>
        <v>#N/A</v>
      </c>
    </row>
    <row r="111" spans="2:36" x14ac:dyDescent="0.25">
      <c r="B111" t="s">
        <v>169</v>
      </c>
      <c r="C111">
        <f>C13/SUM(C$12:C$15,C$17:C$19)</f>
        <v>4.5217510819241719E-2</v>
      </c>
      <c r="D111">
        <f t="shared" ref="D111:R111" si="58">D13/SUM(D$12:D$15,D$17:D$19)</f>
        <v>5.8076940386404333E-2</v>
      </c>
      <c r="E111">
        <f t="shared" si="58"/>
        <v>5.4054519515369381E-2</v>
      </c>
      <c r="F111">
        <f t="shared" si="58"/>
        <v>5.170564057450102E-2</v>
      </c>
      <c r="G111">
        <f t="shared" si="58"/>
        <v>5.1558391656714275E-2</v>
      </c>
      <c r="H111">
        <f t="shared" si="58"/>
        <v>5.1674150779694963E-2</v>
      </c>
      <c r="I111">
        <f t="shared" si="58"/>
        <v>5.1548922217645544E-2</v>
      </c>
      <c r="J111">
        <f t="shared" si="58"/>
        <v>5.1505332429389893E-2</v>
      </c>
      <c r="K111">
        <f t="shared" si="58"/>
        <v>5.124752730317543E-2</v>
      </c>
      <c r="L111">
        <f t="shared" si="58"/>
        <v>5.1198960662047648E-2</v>
      </c>
      <c r="M111">
        <f t="shared" si="58"/>
        <v>5.1897164641357602E-2</v>
      </c>
      <c r="N111">
        <f t="shared" si="58"/>
        <v>5.0561632753960167E-2</v>
      </c>
      <c r="O111">
        <f t="shared" si="58"/>
        <v>5.088095366494004E-2</v>
      </c>
      <c r="P111">
        <f t="shared" si="58"/>
        <v>5.0657564174269552E-2</v>
      </c>
      <c r="Q111">
        <f t="shared" si="58"/>
        <v>5.0820242611271445E-2</v>
      </c>
      <c r="R111">
        <f t="shared" si="58"/>
        <v>5.004066196643385E-2</v>
      </c>
      <c r="S111">
        <f t="shared" si="57"/>
        <v>5.0274764301081951E-2</v>
      </c>
      <c r="T111">
        <f t="shared" si="57"/>
        <v>5.0362451425728649E-2</v>
      </c>
      <c r="U111">
        <f t="shared" si="57"/>
        <v>5.0294224209385271E-2</v>
      </c>
      <c r="V111">
        <f t="shared" si="57"/>
        <v>5.0035604644810307E-2</v>
      </c>
      <c r="W111">
        <f t="shared" si="57"/>
        <v>5.0148097481215799E-2</v>
      </c>
      <c r="X111">
        <f t="shared" si="57"/>
        <v>5.0057754067867929E-2</v>
      </c>
      <c r="Y111">
        <f t="shared" si="57"/>
        <v>4.9893865859824249E-2</v>
      </c>
      <c r="Z111">
        <f t="shared" si="57"/>
        <v>4.9936001241708439E-2</v>
      </c>
      <c r="AA111">
        <f t="shared" si="57"/>
        <v>4.9927280939037429E-2</v>
      </c>
      <c r="AB111">
        <f t="shared" si="57"/>
        <v>4.9963666329499411E-2</v>
      </c>
      <c r="AC111">
        <f t="shared" si="57"/>
        <v>4.9706028382249613E-2</v>
      </c>
      <c r="AD111">
        <f t="shared" si="57"/>
        <v>4.9722908279880705E-2</v>
      </c>
      <c r="AE111">
        <f t="shared" si="57"/>
        <v>4.9578917372661249E-2</v>
      </c>
      <c r="AF111">
        <f t="shared" si="57"/>
        <v>4.9725232095840184E-2</v>
      </c>
      <c r="AG111">
        <f t="shared" si="57"/>
        <v>4.9615648127252623E-2</v>
      </c>
      <c r="AH111">
        <f t="shared" si="57"/>
        <v>0.17241379310344829</v>
      </c>
      <c r="AI111" t="e">
        <f t="shared" si="57"/>
        <v>#N/A</v>
      </c>
      <c r="AJ111" t="e">
        <f t="shared" si="57"/>
        <v>#N/A</v>
      </c>
    </row>
    <row r="112" spans="2:36" x14ac:dyDescent="0.25">
      <c r="B112" t="s">
        <v>170</v>
      </c>
      <c r="C112">
        <f>C14/SUM(C$12:C$15,C$17:C$19)</f>
        <v>0.15207502826137234</v>
      </c>
      <c r="D112">
        <f t="shared" si="57"/>
        <v>0.17827108655807059</v>
      </c>
      <c r="E112">
        <f t="shared" si="57"/>
        <v>0.17203215816199313</v>
      </c>
      <c r="F112">
        <f t="shared" si="57"/>
        <v>0.16595444347145474</v>
      </c>
      <c r="G112">
        <f t="shared" si="57"/>
        <v>0.16451022327072279</v>
      </c>
      <c r="H112">
        <f t="shared" si="57"/>
        <v>0.16364664827552231</v>
      </c>
      <c r="I112">
        <f t="shared" si="57"/>
        <v>0.16381007365562036</v>
      </c>
      <c r="J112">
        <f t="shared" si="57"/>
        <v>0.16396568864211727</v>
      </c>
      <c r="K112">
        <f t="shared" si="57"/>
        <v>0.1629282510004311</v>
      </c>
      <c r="L112">
        <f t="shared" si="57"/>
        <v>0.16264166625727558</v>
      </c>
      <c r="M112">
        <f t="shared" si="57"/>
        <v>0.16433756605335068</v>
      </c>
      <c r="N112">
        <f t="shared" si="57"/>
        <v>0.16076898384867233</v>
      </c>
      <c r="O112">
        <f t="shared" si="57"/>
        <v>0.16139741431916554</v>
      </c>
      <c r="P112">
        <f t="shared" si="57"/>
        <v>0.16069165765598378</v>
      </c>
      <c r="Q112">
        <f t="shared" si="57"/>
        <v>0.16096350676177751</v>
      </c>
      <c r="R112">
        <f t="shared" si="57"/>
        <v>0.15899691390148432</v>
      </c>
      <c r="S112">
        <f t="shared" si="57"/>
        <v>0.15938988051542385</v>
      </c>
      <c r="T112">
        <f t="shared" si="57"/>
        <v>0.15942409720553036</v>
      </c>
      <c r="U112">
        <f t="shared" si="57"/>
        <v>0.1592123264374847</v>
      </c>
      <c r="V112">
        <f t="shared" si="57"/>
        <v>0.15845902254895927</v>
      </c>
      <c r="W112">
        <f t="shared" si="57"/>
        <v>0.1586389673356535</v>
      </c>
      <c r="X112">
        <f t="shared" si="57"/>
        <v>0.15830975559495147</v>
      </c>
      <c r="Y112">
        <f t="shared" si="57"/>
        <v>0.15784631620930048</v>
      </c>
      <c r="Z112">
        <f t="shared" si="57"/>
        <v>0.15781812132600007</v>
      </c>
      <c r="AA112">
        <f t="shared" si="57"/>
        <v>0.15770162236781718</v>
      </c>
      <c r="AB112">
        <f t="shared" si="57"/>
        <v>0.15771909546369775</v>
      </c>
      <c r="AC112">
        <f t="shared" si="57"/>
        <v>0.15701282356343824</v>
      </c>
      <c r="AD112">
        <f t="shared" si="57"/>
        <v>0.15694886466572022</v>
      </c>
      <c r="AE112">
        <f t="shared" si="57"/>
        <v>0.15656366000443039</v>
      </c>
      <c r="AF112">
        <f t="shared" si="57"/>
        <v>0.15682462465126651</v>
      </c>
      <c r="AG112">
        <f t="shared" si="57"/>
        <v>0.1565210412275633</v>
      </c>
      <c r="AH112">
        <f t="shared" si="57"/>
        <v>0.10344827586206896</v>
      </c>
      <c r="AI112" t="e">
        <f t="shared" si="57"/>
        <v>#N/A</v>
      </c>
      <c r="AJ112" t="e">
        <f t="shared" si="57"/>
        <v>#N/A</v>
      </c>
    </row>
    <row r="113" spans="2:36" x14ac:dyDescent="0.25">
      <c r="B113" t="s">
        <v>171</v>
      </c>
      <c r="C113">
        <f>C15/SUM(C$12:C$15,C$17:C$19)</f>
        <v>0.48739470756002962</v>
      </c>
      <c r="D113">
        <f t="shared" ref="D113:AJ113" si="59">D15/SUM(D$12:D$15,D$17:D$19)</f>
        <v>0.38577585211598381</v>
      </c>
      <c r="E113">
        <f t="shared" si="59"/>
        <v>0.39614802321164583</v>
      </c>
      <c r="F113">
        <f t="shared" si="59"/>
        <v>0.40928491366696895</v>
      </c>
      <c r="G113">
        <f t="shared" si="59"/>
        <v>0.40620174741027953</v>
      </c>
      <c r="H113">
        <f t="shared" si="59"/>
        <v>0.40407283168150077</v>
      </c>
      <c r="I113">
        <f t="shared" si="59"/>
        <v>0.40049771978533116</v>
      </c>
      <c r="J113">
        <f t="shared" si="59"/>
        <v>0.39497810351887952</v>
      </c>
      <c r="K113">
        <f t="shared" si="59"/>
        <v>0.3947419324222613</v>
      </c>
      <c r="L113">
        <f t="shared" si="59"/>
        <v>0.39243016859938545</v>
      </c>
      <c r="M113">
        <f t="shared" si="59"/>
        <v>0.38446071741618065</v>
      </c>
      <c r="N113">
        <f t="shared" si="59"/>
        <v>0.39315528561693314</v>
      </c>
      <c r="O113">
        <f t="shared" si="59"/>
        <v>0.3885974483786277</v>
      </c>
      <c r="P113">
        <f t="shared" si="59"/>
        <v>0.38852999778694541</v>
      </c>
      <c r="Q113">
        <f t="shared" si="59"/>
        <v>0.38525942752706943</v>
      </c>
      <c r="R113">
        <f t="shared" si="59"/>
        <v>0.38962711765625813</v>
      </c>
      <c r="S113">
        <f t="shared" si="59"/>
        <v>0.38634012545137908</v>
      </c>
      <c r="T113">
        <f t="shared" si="59"/>
        <v>0.38427821697327808</v>
      </c>
      <c r="U113">
        <f t="shared" si="59"/>
        <v>0.38333403697981044</v>
      </c>
      <c r="V113">
        <f t="shared" si="59"/>
        <v>0.38406618381181223</v>
      </c>
      <c r="W113">
        <f t="shared" si="59"/>
        <v>0.3818783915385186</v>
      </c>
      <c r="X113">
        <f t="shared" si="59"/>
        <v>0.38138765519434181</v>
      </c>
      <c r="Y113">
        <f t="shared" si="59"/>
        <v>0.38150994331032917</v>
      </c>
      <c r="Z113">
        <f t="shared" si="59"/>
        <v>0.38010460724739742</v>
      </c>
      <c r="AA113">
        <f t="shared" si="59"/>
        <v>0.37918857872714357</v>
      </c>
      <c r="AB113">
        <f t="shared" si="59"/>
        <v>0.37781833083499144</v>
      </c>
      <c r="AC113">
        <f t="shared" si="59"/>
        <v>0.37888013617450328</v>
      </c>
      <c r="AD113">
        <f t="shared" si="59"/>
        <v>0.3778645019750968</v>
      </c>
      <c r="AE113">
        <f t="shared" si="59"/>
        <v>0.37794671317589623</v>
      </c>
      <c r="AF113">
        <f t="shared" si="59"/>
        <v>0.37593999583241761</v>
      </c>
      <c r="AG113">
        <f t="shared" si="59"/>
        <v>0.37572546880963759</v>
      </c>
      <c r="AH113">
        <f t="shared" si="59"/>
        <v>-0.2413793103448276</v>
      </c>
      <c r="AI113" t="e">
        <f t="shared" si="59"/>
        <v>#N/A</v>
      </c>
      <c r="AJ113" t="e">
        <f t="shared" si="59"/>
        <v>#N/A</v>
      </c>
    </row>
    <row r="114" spans="2:36" x14ac:dyDescent="0.25">
      <c r="B114" s="5"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row>
    <row r="115" spans="2:36" x14ac:dyDescent="0.25">
      <c r="B115" t="s">
        <v>173</v>
      </c>
      <c r="C115">
        <f t="shared" ref="C115:AJ115" si="60">C17/SUM(C$12:C$15,C$17:C$19)</f>
        <v>1.2044967632426927E-2</v>
      </c>
      <c r="D115">
        <f t="shared" si="60"/>
        <v>1.0174978898976152E-2</v>
      </c>
      <c r="E115">
        <f t="shared" si="60"/>
        <v>1.0584281135654518E-2</v>
      </c>
      <c r="F115">
        <f t="shared" si="60"/>
        <v>1.0746709628783147E-2</v>
      </c>
      <c r="G115">
        <f t="shared" si="60"/>
        <v>1.0720122033140147E-2</v>
      </c>
      <c r="H115">
        <f t="shared" si="60"/>
        <v>1.0762228053436483E-2</v>
      </c>
      <c r="I115">
        <f t="shared" si="60"/>
        <v>1.0697972914058149E-2</v>
      </c>
      <c r="J115">
        <f t="shared" si="60"/>
        <v>1.0580084163026809E-2</v>
      </c>
      <c r="K115">
        <f t="shared" si="60"/>
        <v>1.057896097238694E-2</v>
      </c>
      <c r="L115">
        <f t="shared" si="60"/>
        <v>1.0547531356714455E-2</v>
      </c>
      <c r="M115">
        <f t="shared" si="60"/>
        <v>1.0453723058251929E-2</v>
      </c>
      <c r="N115">
        <f t="shared" si="60"/>
        <v>1.0583037542552206E-2</v>
      </c>
      <c r="O115">
        <f t="shared" si="60"/>
        <v>1.0524668984602286E-2</v>
      </c>
      <c r="P115">
        <f t="shared" si="60"/>
        <v>1.052575575087707E-2</v>
      </c>
      <c r="Q115">
        <f t="shared" si="60"/>
        <v>1.0474319219457816E-2</v>
      </c>
      <c r="R115">
        <f t="shared" si="60"/>
        <v>1.0536622690009819E-2</v>
      </c>
      <c r="S115">
        <f t="shared" si="60"/>
        <v>1.0491607645806589E-2</v>
      </c>
      <c r="T115">
        <f t="shared" si="60"/>
        <v>1.0460404952978846E-2</v>
      </c>
      <c r="U115">
        <f t="shared" si="60"/>
        <v>1.044216654146287E-2</v>
      </c>
      <c r="V115">
        <f t="shared" si="60"/>
        <v>1.0455041785045952E-2</v>
      </c>
      <c r="W115">
        <f t="shared" si="60"/>
        <v>1.0423615695730628E-2</v>
      </c>
      <c r="X115">
        <f t="shared" si="60"/>
        <v>1.0414851287656457E-2</v>
      </c>
      <c r="Y115">
        <f t="shared" si="60"/>
        <v>1.041526258524463E-2</v>
      </c>
      <c r="Z115">
        <f t="shared" si="60"/>
        <v>1.0395274738103675E-2</v>
      </c>
      <c r="AA115">
        <f t="shared" si="60"/>
        <v>1.0379074345762766E-2</v>
      </c>
      <c r="AB115">
        <f t="shared" si="60"/>
        <v>1.0359649509459902E-2</v>
      </c>
      <c r="AC115">
        <f t="shared" si="60"/>
        <v>1.0371569345649497E-2</v>
      </c>
      <c r="AD115">
        <f t="shared" si="60"/>
        <v>1.03553459224525E-2</v>
      </c>
      <c r="AE115">
        <f t="shared" si="60"/>
        <v>1.0359983463241287E-2</v>
      </c>
      <c r="AF115">
        <f t="shared" si="60"/>
        <v>1.0328772872454563E-2</v>
      </c>
      <c r="AG115">
        <f t="shared" si="60"/>
        <v>1.0320316147648291E-2</v>
      </c>
      <c r="AH115">
        <f t="shared" si="60"/>
        <v>-0.10344827586206896</v>
      </c>
      <c r="AI115" t="e">
        <f t="shared" si="60"/>
        <v>#N/A</v>
      </c>
      <c r="AJ115" t="e">
        <f t="shared" si="60"/>
        <v>#N/A</v>
      </c>
    </row>
    <row r="116" spans="2:36" x14ac:dyDescent="0.25">
      <c r="B116" s="5" t="s">
        <v>201</v>
      </c>
      <c r="C116">
        <f>C18/SUM(C$12:C$15,C$17:C$19)</f>
        <v>0.23370899526524005</v>
      </c>
      <c r="D116">
        <f t="shared" ref="D116:AJ116" si="61">D18/SUM(D$12:D$15,D$17:D$19)</f>
        <v>0.30689320260432956</v>
      </c>
      <c r="E116">
        <f t="shared" si="61"/>
        <v>0.30218569650399774</v>
      </c>
      <c r="F116">
        <f t="shared" si="61"/>
        <v>0.29445721079415943</v>
      </c>
      <c r="G116">
        <f t="shared" si="61"/>
        <v>0.29796913173628109</v>
      </c>
      <c r="H116">
        <f t="shared" si="61"/>
        <v>0.29978273777896425</v>
      </c>
      <c r="I116">
        <f t="shared" si="61"/>
        <v>0.30299185390990868</v>
      </c>
      <c r="J116">
        <f t="shared" si="61"/>
        <v>0.30804918801520342</v>
      </c>
      <c r="K116">
        <f t="shared" si="61"/>
        <v>0.30881242101975848</v>
      </c>
      <c r="L116">
        <f t="shared" si="61"/>
        <v>0.31106508481349426</v>
      </c>
      <c r="M116">
        <f t="shared" si="61"/>
        <v>0.31713344517054592</v>
      </c>
      <c r="N116">
        <f t="shared" si="61"/>
        <v>0.31139213158724194</v>
      </c>
      <c r="O116">
        <f t="shared" si="61"/>
        <v>0.31511654296459235</v>
      </c>
      <c r="P116">
        <f t="shared" si="61"/>
        <v>0.31557829241361796</v>
      </c>
      <c r="Q116">
        <f t="shared" si="61"/>
        <v>0.31834943596083914</v>
      </c>
      <c r="R116">
        <f t="shared" si="61"/>
        <v>0.31550985413465671</v>
      </c>
      <c r="S116">
        <f t="shared" si="61"/>
        <v>0.31821771608743255</v>
      </c>
      <c r="T116">
        <f t="shared" si="61"/>
        <v>0.3199890572838236</v>
      </c>
      <c r="U116">
        <f t="shared" si="61"/>
        <v>0.321048284598552</v>
      </c>
      <c r="V116">
        <f t="shared" si="61"/>
        <v>0.32076246814155895</v>
      </c>
      <c r="W116">
        <f t="shared" si="61"/>
        <v>0.32263433227518745</v>
      </c>
      <c r="X116">
        <f t="shared" si="61"/>
        <v>0.32323689203359735</v>
      </c>
      <c r="Y116">
        <f t="shared" si="61"/>
        <v>0.32342696016776323</v>
      </c>
      <c r="Z116">
        <f t="shared" si="61"/>
        <v>0.32462936436863271</v>
      </c>
      <c r="AA116">
        <f t="shared" si="61"/>
        <v>0.32558157576311653</v>
      </c>
      <c r="AB116">
        <f t="shared" si="61"/>
        <v>0.32681791864638737</v>
      </c>
      <c r="AC116">
        <f t="shared" si="61"/>
        <v>0.32623896949527337</v>
      </c>
      <c r="AD116">
        <f t="shared" si="61"/>
        <v>0.3271827503244889</v>
      </c>
      <c r="AE116">
        <f t="shared" si="61"/>
        <v>0.32731429228877879</v>
      </c>
      <c r="AF116">
        <f t="shared" si="61"/>
        <v>0.32898927786011045</v>
      </c>
      <c r="AG116">
        <f t="shared" si="61"/>
        <v>0.32930961173889101</v>
      </c>
      <c r="AH116">
        <f t="shared" si="61"/>
        <v>0.48275862068965519</v>
      </c>
      <c r="AI116" t="e">
        <f t="shared" si="61"/>
        <v>#N/A</v>
      </c>
      <c r="AJ116" t="e">
        <f t="shared" si="61"/>
        <v>#N/A</v>
      </c>
    </row>
    <row r="117" spans="2:36" x14ac:dyDescent="0.25">
      <c r="B117" s="5" t="s">
        <v>202</v>
      </c>
      <c r="C117">
        <f>C19/SUM(C$12:C$15,C$17:C$19)</f>
        <v>6.497821131315018E-2</v>
      </c>
      <c r="D117">
        <f t="shared" ref="D117:AJ117" si="62">D19/SUM(D$12:D$15,D$17:D$19)</f>
        <v>5.5050649248689465E-2</v>
      </c>
      <c r="E117">
        <f t="shared" si="62"/>
        <v>5.9476876978637974E-2</v>
      </c>
      <c r="F117">
        <f t="shared" si="62"/>
        <v>6.2441586009019667E-2</v>
      </c>
      <c r="G117">
        <f t="shared" si="62"/>
        <v>6.3587908624310366E-2</v>
      </c>
      <c r="H117">
        <f t="shared" si="62"/>
        <v>6.4580082396375083E-2</v>
      </c>
      <c r="I117">
        <f t="shared" si="62"/>
        <v>6.4899309858082344E-2</v>
      </c>
      <c r="J117">
        <f t="shared" si="62"/>
        <v>6.5299295485095166E-2</v>
      </c>
      <c r="K117">
        <f t="shared" si="62"/>
        <v>6.6062997632425943E-2</v>
      </c>
      <c r="L117">
        <f t="shared" si="62"/>
        <v>6.645883139504985E-2</v>
      </c>
      <c r="M117">
        <f t="shared" si="62"/>
        <v>6.5908437312783411E-2</v>
      </c>
      <c r="N117">
        <f t="shared" si="62"/>
        <v>6.7864072036631196E-2</v>
      </c>
      <c r="O117">
        <f t="shared" si="62"/>
        <v>6.7744826509614706E-2</v>
      </c>
      <c r="P117">
        <f t="shared" si="62"/>
        <v>6.8279874034785359E-2</v>
      </c>
      <c r="Q117">
        <f t="shared" si="62"/>
        <v>6.8358732204323772E-2</v>
      </c>
      <c r="R117">
        <f t="shared" si="62"/>
        <v>6.9568024680157312E-2</v>
      </c>
      <c r="S117">
        <f t="shared" si="62"/>
        <v>6.9522074166351019E-2</v>
      </c>
      <c r="T117">
        <f t="shared" si="62"/>
        <v>6.9695783792657728E-2</v>
      </c>
      <c r="U117">
        <f t="shared" si="62"/>
        <v>6.9866084945334597E-2</v>
      </c>
      <c r="V117">
        <f t="shared" si="62"/>
        <v>7.0428630015647392E-2</v>
      </c>
      <c r="W117">
        <f t="shared" si="62"/>
        <v>7.0455095083668942E-2</v>
      </c>
      <c r="X117">
        <f t="shared" si="62"/>
        <v>7.0765800103516602E-2</v>
      </c>
      <c r="Y117">
        <f t="shared" si="62"/>
        <v>7.1081371135552435E-2</v>
      </c>
      <c r="Z117">
        <f t="shared" si="62"/>
        <v>7.1271571964084485E-2</v>
      </c>
      <c r="AA117">
        <f t="shared" si="62"/>
        <v>7.1364932833252834E-2</v>
      </c>
      <c r="AB117">
        <f t="shared" si="62"/>
        <v>7.1447984508768256E-2</v>
      </c>
      <c r="AC117">
        <f t="shared" si="62"/>
        <v>7.1930605337262268E-2</v>
      </c>
      <c r="AD117">
        <f t="shared" si="62"/>
        <v>7.2052230819995788E-2</v>
      </c>
      <c r="AE117">
        <f t="shared" si="62"/>
        <v>7.236544878142738E-2</v>
      </c>
      <c r="AF117">
        <f t="shared" si="62"/>
        <v>7.2295379118383282E-2</v>
      </c>
      <c r="AG117">
        <f t="shared" si="62"/>
        <v>7.2611245840236677E-2</v>
      </c>
      <c r="AH117">
        <f t="shared" si="62"/>
        <v>0.20689655172413793</v>
      </c>
      <c r="AI117" t="e">
        <f t="shared" si="62"/>
        <v>#N/A</v>
      </c>
      <c r="AJ117" t="e">
        <f t="shared" si="62"/>
        <v>#N/A</v>
      </c>
    </row>
    <row r="118" spans="2:36" x14ac:dyDescent="0.25">
      <c r="B118" s="5"/>
    </row>
    <row r="119" spans="2:36" x14ac:dyDescent="0.25">
      <c r="B119" s="1"/>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topLeftCell="N1" workbookViewId="0">
      <selection activeCell="AD37" sqref="AD37"/>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1153</v>
      </c>
    </row>
    <row r="3" spans="13:16" x14ac:dyDescent="0.25">
      <c r="M3" t="s">
        <v>1154</v>
      </c>
      <c r="N3">
        <v>239000</v>
      </c>
      <c r="O3">
        <v>212000</v>
      </c>
      <c r="P3">
        <f>TREND(N3:O3,$N$2:$O$2,2020)</f>
        <v>231285.71428571455</v>
      </c>
    </row>
    <row r="4" spans="13:16" x14ac:dyDescent="0.25">
      <c r="M4" t="s">
        <v>1155</v>
      </c>
      <c r="N4">
        <v>528000</v>
      </c>
      <c r="O4">
        <v>384000</v>
      </c>
      <c r="P4">
        <f t="shared" ref="P4:P5" si="0">TREND(N4:O4,$N$2:$O$2,2020)</f>
        <v>486857.14285714179</v>
      </c>
    </row>
    <row r="5" spans="13:16" x14ac:dyDescent="0.25">
      <c r="M5" t="s">
        <v>1156</v>
      </c>
      <c r="N5">
        <v>428000</v>
      </c>
      <c r="O5">
        <v>331000</v>
      </c>
      <c r="P5">
        <f t="shared" si="0"/>
        <v>400285.71428571269</v>
      </c>
    </row>
    <row r="7" spans="13:16" ht="105" x14ac:dyDescent="0.25">
      <c r="M7" s="13" t="s">
        <v>244</v>
      </c>
      <c r="N7">
        <f>AVERAGE(209069,246431)</f>
        <v>227750</v>
      </c>
      <c r="P7" s="13" t="s">
        <v>1151</v>
      </c>
    </row>
    <row r="8" spans="13:16" x14ac:dyDescent="0.25">
      <c r="M8" t="s">
        <v>1504</v>
      </c>
      <c r="N8">
        <v>125000</v>
      </c>
    </row>
    <row r="30" spans="13:16" x14ac:dyDescent="0.25">
      <c r="N30">
        <v>2018</v>
      </c>
      <c r="O30">
        <v>2025</v>
      </c>
      <c r="P30" t="s">
        <v>1153</v>
      </c>
    </row>
    <row r="31" spans="13:16" x14ac:dyDescent="0.25">
      <c r="M31" t="s">
        <v>1154</v>
      </c>
      <c r="N31">
        <v>549000</v>
      </c>
      <c r="O31">
        <v>530000</v>
      </c>
      <c r="P31">
        <f>TREND(N31:O31,$N$2:$O$2,2020)</f>
        <v>543571.42857142817</v>
      </c>
    </row>
    <row r="32" spans="13:16" x14ac:dyDescent="0.25">
      <c r="M32" t="s">
        <v>1155</v>
      </c>
      <c r="N32">
        <v>660000</v>
      </c>
      <c r="O32">
        <v>574000</v>
      </c>
      <c r="P32">
        <f t="shared" ref="P32:P33" si="1">TREND(N32:O32,$N$2:$O$2,2020)</f>
        <v>635428.5714285709</v>
      </c>
    </row>
    <row r="33" spans="13:16" x14ac:dyDescent="0.25">
      <c r="M33" t="s">
        <v>1156</v>
      </c>
      <c r="N33">
        <v>641000</v>
      </c>
      <c r="O33">
        <v>556000</v>
      </c>
      <c r="P33">
        <f t="shared" si="1"/>
        <v>616714.28571428731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workbookViewId="0"/>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217</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f>'AEO 52'!E271</f>
        <v>0</v>
      </c>
      <c r="C3">
        <f>'AEO 52'!F271</f>
        <v>0</v>
      </c>
      <c r="D3">
        <f>'AEO 52'!G271</f>
        <v>0</v>
      </c>
      <c r="E3">
        <f>'AEO 52'!H271</f>
        <v>0</v>
      </c>
      <c r="F3">
        <f>'AEO 52'!I271</f>
        <v>0</v>
      </c>
      <c r="G3">
        <f>'AEO 52'!J271</f>
        <v>0</v>
      </c>
      <c r="H3">
        <f>'AEO 52'!K271</f>
        <v>0</v>
      </c>
      <c r="I3">
        <f>'AEO 52'!L271</f>
        <v>0</v>
      </c>
      <c r="J3">
        <f>'AEO 52'!M271</f>
        <v>0</v>
      </c>
      <c r="K3">
        <f>'AEO 52'!N271</f>
        <v>0</v>
      </c>
      <c r="L3">
        <f>'AEO 52'!O271</f>
        <v>0</v>
      </c>
      <c r="M3">
        <f>'AEO 52'!P271</f>
        <v>0</v>
      </c>
      <c r="N3">
        <f>'AEO 52'!Q271</f>
        <v>0</v>
      </c>
      <c r="O3">
        <f>'AEO 52'!R271</f>
        <v>0</v>
      </c>
      <c r="P3">
        <f>'AEO 52'!S271</f>
        <v>0</v>
      </c>
      <c r="Q3">
        <f>'AEO 52'!T271</f>
        <v>0</v>
      </c>
      <c r="R3">
        <f>'AEO 52'!U271</f>
        <v>0</v>
      </c>
      <c r="S3">
        <f>'AEO 52'!V271</f>
        <v>0</v>
      </c>
      <c r="T3">
        <f>'AEO 52'!W271</f>
        <v>0</v>
      </c>
      <c r="U3">
        <f>'AEO 52'!X271</f>
        <v>0</v>
      </c>
      <c r="V3">
        <f>'AEO 52'!Y271</f>
        <v>0</v>
      </c>
      <c r="W3">
        <f>'AEO 52'!Z271</f>
        <v>0</v>
      </c>
      <c r="X3">
        <f>'AEO 52'!AA271</f>
        <v>0</v>
      </c>
      <c r="Y3">
        <f>'AEO 52'!AB271</f>
        <v>0</v>
      </c>
      <c r="Z3">
        <f>'AEO 52'!AC271</f>
        <v>0</v>
      </c>
      <c r="AA3">
        <f>'AEO 52'!AD271</f>
        <v>0</v>
      </c>
      <c r="AB3">
        <f>'AEO 52'!AE271</f>
        <v>0</v>
      </c>
      <c r="AC3">
        <f>'AEO 52'!AF271</f>
        <v>0</v>
      </c>
      <c r="AD3">
        <f>'AEO 52'!AG271</f>
        <v>0</v>
      </c>
      <c r="AE3">
        <f>'AEO 52'!AH271</f>
        <v>0</v>
      </c>
      <c r="AF3">
        <f>'AEO 52'!AI271</f>
        <v>0</v>
      </c>
    </row>
    <row r="4" spans="1:35" x14ac:dyDescent="0.25">
      <c r="A4" t="s">
        <v>169</v>
      </c>
      <c r="B4" s="23">
        <f>'AEO 52'!E272</f>
        <v>88.172400999999994</v>
      </c>
      <c r="C4" s="23">
        <f>'AEO 52'!F272</f>
        <v>86.399970999999994</v>
      </c>
      <c r="D4" s="23">
        <f>'AEO 52'!G272</f>
        <v>84.808952000000005</v>
      </c>
      <c r="E4" s="23">
        <f>'AEO 52'!H272</f>
        <v>83.233611999999994</v>
      </c>
      <c r="F4" s="23">
        <f>'AEO 52'!I272</f>
        <v>81.648314999999997</v>
      </c>
      <c r="G4" s="23">
        <f>'AEO 52'!J272</f>
        <v>80.139679000000001</v>
      </c>
      <c r="H4" s="23">
        <f>'AEO 52'!K272</f>
        <v>78.798721</v>
      </c>
      <c r="I4" s="23">
        <f>'AEO 52'!L272</f>
        <v>77.618668</v>
      </c>
      <c r="J4" s="23">
        <f>'AEO 52'!M272</f>
        <v>76.472381999999996</v>
      </c>
      <c r="K4" s="23">
        <f>'AEO 52'!N272</f>
        <v>75.381859000000006</v>
      </c>
      <c r="L4" s="23">
        <f>'AEO 52'!O272</f>
        <v>74.342078999999998</v>
      </c>
      <c r="M4" s="23">
        <f>'AEO 52'!P272</f>
        <v>73.351128000000003</v>
      </c>
      <c r="N4" s="23">
        <f>'AEO 52'!Q272</f>
        <v>72.405602000000002</v>
      </c>
      <c r="O4" s="23">
        <f>'AEO 52'!R272</f>
        <v>71.504470999999995</v>
      </c>
      <c r="P4" s="23">
        <f>'AEO 52'!S272</f>
        <v>70.623099999999994</v>
      </c>
      <c r="Q4" s="23">
        <f>'AEO 52'!T272</f>
        <v>69.778694000000002</v>
      </c>
      <c r="R4" s="23">
        <f>'AEO 52'!U272</f>
        <v>68.970725999999999</v>
      </c>
      <c r="S4" s="23">
        <f>'AEO 52'!V272</f>
        <v>68.200232999999997</v>
      </c>
      <c r="T4" s="23">
        <f>'AEO 52'!W272</f>
        <v>67.468613000000005</v>
      </c>
      <c r="U4" s="23">
        <f>'AEO 52'!X272</f>
        <v>66.769904999999994</v>
      </c>
      <c r="V4" s="23">
        <f>'AEO 52'!Y272</f>
        <v>66.104263000000003</v>
      </c>
      <c r="W4" s="23">
        <f>'AEO 52'!Z272</f>
        <v>65.472054</v>
      </c>
      <c r="X4" s="23">
        <f>'AEO 52'!AA272</f>
        <v>64.86985</v>
      </c>
      <c r="Y4" s="23">
        <f>'AEO 52'!AB272</f>
        <v>64.295096999999998</v>
      </c>
      <c r="Z4" s="23">
        <f>'AEO 52'!AC272</f>
        <v>63.74736</v>
      </c>
      <c r="AA4" s="23">
        <f>'AEO 52'!AD272</f>
        <v>63.225352999999998</v>
      </c>
      <c r="AB4" s="23">
        <f>'AEO 52'!AE272</f>
        <v>62.727795</v>
      </c>
      <c r="AC4" s="23">
        <f>'AEO 52'!AF272</f>
        <v>62.253174000000001</v>
      </c>
      <c r="AD4" s="23">
        <f>'AEO 52'!AG272</f>
        <v>61.800902999999998</v>
      </c>
      <c r="AE4" s="23">
        <f>'AEO 52'!AH272</f>
        <v>61.370162999999998</v>
      </c>
      <c r="AF4" s="23">
        <f>'AEO 52'!AI272</f>
        <v>60.939297000000003</v>
      </c>
      <c r="AG4" s="23"/>
      <c r="AH4" s="23"/>
      <c r="AI4" s="23"/>
    </row>
    <row r="5" spans="1:35" x14ac:dyDescent="0.25">
      <c r="A5" t="s">
        <v>170</v>
      </c>
      <c r="B5" s="24">
        <f>TREND($E5:$N5,$E$2:$N$2,B$2)</f>
        <v>73.658131945454443</v>
      </c>
      <c r="C5" s="24">
        <f t="shared" ref="C5:D5" si="0">TREND($E5:$N5,$E$2:$N$2,C$2)</f>
        <v>72.529102406060701</v>
      </c>
      <c r="D5" s="24">
        <f t="shared" si="0"/>
        <v>71.400072866666505</v>
      </c>
      <c r="E5" s="23">
        <f>'AEO 52'!H273</f>
        <v>70.719711000000004</v>
      </c>
      <c r="F5" s="23">
        <f>'AEO 52'!I273</f>
        <v>69.347244000000003</v>
      </c>
      <c r="G5" s="23">
        <f>'AEO 52'!J273</f>
        <v>67.938430999999994</v>
      </c>
      <c r="H5" s="23">
        <f>'AEO 52'!K273</f>
        <v>66.553398000000001</v>
      </c>
      <c r="I5" s="23">
        <f>'AEO 52'!L273</f>
        <v>65.428207</v>
      </c>
      <c r="J5" s="23">
        <f>'AEO 52'!M273</f>
        <v>64.348526000000007</v>
      </c>
      <c r="K5" s="23">
        <f>'AEO 52'!N273</f>
        <v>63.318854999999999</v>
      </c>
      <c r="L5" s="23">
        <f>'AEO 52'!O273</f>
        <v>62.337359999999997</v>
      </c>
      <c r="M5" s="23">
        <f>'AEO 52'!P273</f>
        <v>61.402225000000001</v>
      </c>
      <c r="N5" s="23">
        <f>'AEO 52'!Q273</f>
        <v>60.510147000000003</v>
      </c>
      <c r="O5" s="23">
        <f>'AEO 52'!R273</f>
        <v>59.660384999999998</v>
      </c>
      <c r="P5" s="23">
        <f>'AEO 52'!S273</f>
        <v>58.827835</v>
      </c>
      <c r="Q5" s="23">
        <f>'AEO 52'!T273</f>
        <v>58.029671</v>
      </c>
      <c r="R5" s="23">
        <f>'AEO 52'!U273</f>
        <v>57.267864000000003</v>
      </c>
      <c r="S5" s="23">
        <f>'AEO 52'!V273</f>
        <v>56.541992</v>
      </c>
      <c r="T5" s="23">
        <f>'AEO 52'!W273</f>
        <v>55.850093999999999</v>
      </c>
      <c r="U5" s="23">
        <f>'AEO 52'!X273</f>
        <v>55.190750000000001</v>
      </c>
      <c r="V5" s="23">
        <f>'AEO 52'!Y273</f>
        <v>54.562252000000001</v>
      </c>
      <c r="W5" s="23">
        <f>'AEO 52'!Z273</f>
        <v>53.965412000000001</v>
      </c>
      <c r="X5" s="23">
        <f>'AEO 52'!AA273</f>
        <v>53.396357999999999</v>
      </c>
      <c r="Y5" s="23">
        <f>'AEO 52'!AB273</f>
        <v>52.853844000000002</v>
      </c>
      <c r="Z5" s="23">
        <f>'AEO 52'!AC273</f>
        <v>52.336692999999997</v>
      </c>
      <c r="AA5" s="23">
        <f>'AEO 52'!AD273</f>
        <v>51.843735000000002</v>
      </c>
      <c r="AB5" s="23">
        <f>'AEO 52'!AE273</f>
        <v>51.373885999999999</v>
      </c>
      <c r="AC5" s="23">
        <f>'AEO 52'!AF273</f>
        <v>50.926085999999998</v>
      </c>
      <c r="AD5" s="23">
        <f>'AEO 52'!AG273</f>
        <v>50.499366999999999</v>
      </c>
      <c r="AE5" s="23">
        <f>'AEO 52'!AH273</f>
        <v>50.092716000000003</v>
      </c>
      <c r="AF5" s="23">
        <f>'AEO 52'!AI273</f>
        <v>49.685004999999997</v>
      </c>
      <c r="AG5" s="23"/>
      <c r="AH5" s="23"/>
      <c r="AI5" s="23"/>
    </row>
    <row r="6" spans="1:35" x14ac:dyDescent="0.25">
      <c r="A6" t="s">
        <v>171</v>
      </c>
      <c r="B6" s="23">
        <f>'AEO 52'!E274</f>
        <v>73.265236000000002</v>
      </c>
      <c r="C6" s="23">
        <f>'AEO 52'!F274</f>
        <v>71.675255000000007</v>
      </c>
      <c r="D6" s="23">
        <f>'AEO 52'!G274</f>
        <v>70.154205000000005</v>
      </c>
      <c r="E6" s="23">
        <f>'AEO 52'!H274</f>
        <v>68.806030000000007</v>
      </c>
      <c r="F6" s="23">
        <f>'AEO 52'!I274</f>
        <v>67.396950000000004</v>
      </c>
      <c r="G6" s="23">
        <f>'AEO 52'!J274</f>
        <v>65.979461999999998</v>
      </c>
      <c r="H6" s="23">
        <f>'AEO 52'!K274</f>
        <v>64.717155000000005</v>
      </c>
      <c r="I6" s="23">
        <f>'AEO 52'!L274</f>
        <v>63.567290999999997</v>
      </c>
      <c r="J6" s="23">
        <f>'AEO 52'!M274</f>
        <v>62.464542000000002</v>
      </c>
      <c r="K6" s="23">
        <f>'AEO 52'!N274</f>
        <v>61.415835999999999</v>
      </c>
      <c r="L6" s="23">
        <f>'AEO 52'!O274</f>
        <v>60.416316999999999</v>
      </c>
      <c r="M6" s="23">
        <f>'AEO 52'!P274</f>
        <v>59.463650000000001</v>
      </c>
      <c r="N6" s="23">
        <f>'AEO 52'!Q274</f>
        <v>58.555145000000003</v>
      </c>
      <c r="O6" s="23">
        <f>'AEO 52'!R274</f>
        <v>57.689964000000003</v>
      </c>
      <c r="P6" s="23">
        <f>'AEO 52'!S274</f>
        <v>56.842804000000001</v>
      </c>
      <c r="Q6" s="23">
        <f>'AEO 52'!T274</f>
        <v>56.030579000000003</v>
      </c>
      <c r="R6" s="23">
        <f>'AEO 52'!U274</f>
        <v>55.256138</v>
      </c>
      <c r="S6" s="23">
        <f>'AEO 52'!V274</f>
        <v>54.517795999999997</v>
      </c>
      <c r="T6" s="23">
        <f>'AEO 52'!W274</f>
        <v>53.813965000000003</v>
      </c>
      <c r="U6" s="23">
        <f>'AEO 52'!X274</f>
        <v>53.143303000000003</v>
      </c>
      <c r="V6" s="23">
        <f>'AEO 52'!Y274</f>
        <v>52.504173000000002</v>
      </c>
      <c r="W6" s="23">
        <f>'AEO 52'!Z274</f>
        <v>51.897263000000002</v>
      </c>
      <c r="X6" s="23">
        <f>'AEO 52'!AA274</f>
        <v>51.318451000000003</v>
      </c>
      <c r="Y6" s="23">
        <f>'AEO 52'!AB274</f>
        <v>50.766724000000004</v>
      </c>
      <c r="Z6" s="23">
        <f>'AEO 52'!AC274</f>
        <v>50.240696</v>
      </c>
      <c r="AA6" s="23">
        <f>'AEO 52'!AD274</f>
        <v>49.739165999999997</v>
      </c>
      <c r="AB6" s="23">
        <f>'AEO 52'!AE274</f>
        <v>49.261111999999997</v>
      </c>
      <c r="AC6" s="23">
        <f>'AEO 52'!AF274</f>
        <v>48.805523000000001</v>
      </c>
      <c r="AD6" s="23">
        <f>'AEO 52'!AG274</f>
        <v>48.371310999999999</v>
      </c>
      <c r="AE6" s="23">
        <f>'AEO 52'!AH274</f>
        <v>47.957478000000002</v>
      </c>
      <c r="AF6" s="23">
        <f>'AEO 52'!AI274</f>
        <v>47.542931000000003</v>
      </c>
      <c r="AG6" s="23"/>
      <c r="AH6" s="23"/>
      <c r="AI6" s="23"/>
    </row>
    <row r="7" spans="1:35" x14ac:dyDescent="0.25">
      <c r="A7" t="s">
        <v>172</v>
      </c>
      <c r="B7" s="23">
        <f>'AEO 52'!E275</f>
        <v>83.906943999999996</v>
      </c>
      <c r="C7" s="23">
        <f>'AEO 52'!F275</f>
        <v>82.041374000000005</v>
      </c>
      <c r="D7" s="23">
        <f>'AEO 52'!G275</f>
        <v>80.345825000000005</v>
      </c>
      <c r="E7" s="23">
        <f>'AEO 52'!H275</f>
        <v>78.763321000000005</v>
      </c>
      <c r="F7" s="23">
        <f>'AEO 52'!I275</f>
        <v>77.225196999999994</v>
      </c>
      <c r="G7" s="23">
        <f>'AEO 52'!J275</f>
        <v>75.644737000000006</v>
      </c>
      <c r="H7" s="23">
        <f>'AEO 52'!K275</f>
        <v>74.246346000000003</v>
      </c>
      <c r="I7" s="23">
        <f>'AEO 52'!L275</f>
        <v>72.988158999999996</v>
      </c>
      <c r="J7" s="23">
        <f>'AEO 52'!M275</f>
        <v>71.776191999999995</v>
      </c>
      <c r="K7" s="23">
        <f>'AEO 52'!N275</f>
        <v>70.624649000000005</v>
      </c>
      <c r="L7" s="23">
        <f>'AEO 52'!O275</f>
        <v>69.526848000000001</v>
      </c>
      <c r="M7" s="23">
        <f>'AEO 52'!P275</f>
        <v>68.480041999999997</v>
      </c>
      <c r="N7" s="23">
        <f>'AEO 52'!Q275</f>
        <v>67.481780999999998</v>
      </c>
      <c r="O7" s="23">
        <f>'AEO 52'!R275</f>
        <v>66.530356999999995</v>
      </c>
      <c r="P7" s="23">
        <f>'AEO 52'!S275</f>
        <v>65.601089000000002</v>
      </c>
      <c r="Q7" s="23">
        <f>'AEO 52'!T275</f>
        <v>64.710967999999994</v>
      </c>
      <c r="R7" s="23">
        <f>'AEO 52'!U275</f>
        <v>63.862594999999999</v>
      </c>
      <c r="S7" s="23">
        <f>'AEO 52'!V275</f>
        <v>63.053348999999997</v>
      </c>
      <c r="T7" s="23">
        <f>'AEO 52'!W275</f>
        <v>62.282322000000001</v>
      </c>
      <c r="U7" s="23">
        <f>'AEO 52'!X275</f>
        <v>61.547237000000003</v>
      </c>
      <c r="V7" s="23">
        <f>'AEO 52'!Y275</f>
        <v>60.846691</v>
      </c>
      <c r="W7" s="23">
        <f>'AEO 52'!Z275</f>
        <v>60.181182999999997</v>
      </c>
      <c r="X7" s="23">
        <f>'AEO 52'!AA275</f>
        <v>59.546557999999997</v>
      </c>
      <c r="Y7" s="23">
        <f>'AEO 52'!AB275</f>
        <v>58.941462999999999</v>
      </c>
      <c r="Z7" s="23">
        <f>'AEO 52'!AC275</f>
        <v>58.364528999999997</v>
      </c>
      <c r="AA7" s="23">
        <f>'AEO 52'!AD275</f>
        <v>57.814396000000002</v>
      </c>
      <c r="AB7" s="23">
        <f>'AEO 52'!AE275</f>
        <v>57.289917000000003</v>
      </c>
      <c r="AC7" s="23">
        <f>'AEO 52'!AF275</f>
        <v>56.789988999999998</v>
      </c>
      <c r="AD7" s="23">
        <f>'AEO 52'!AG275</f>
        <v>56.314644000000001</v>
      </c>
      <c r="AE7" s="23">
        <f>'AEO 52'!AH275</f>
        <v>55.860928000000001</v>
      </c>
      <c r="AF7" s="23">
        <f>'AEO 52'!AI275</f>
        <v>55.408726000000001</v>
      </c>
      <c r="AG7" s="23"/>
      <c r="AH7" s="23"/>
      <c r="AI7" s="23"/>
    </row>
    <row r="8" spans="1:35" x14ac:dyDescent="0.25">
      <c r="A8" t="s">
        <v>173</v>
      </c>
      <c r="B8">
        <f>'AEO 52'!E276</f>
        <v>0</v>
      </c>
      <c r="C8">
        <f>'AEO 52'!F276</f>
        <v>0</v>
      </c>
      <c r="D8">
        <f>'AEO 52'!G276</f>
        <v>0</v>
      </c>
      <c r="E8">
        <f>'AEO 52'!H276</f>
        <v>0</v>
      </c>
      <c r="F8">
        <f>'AEO 52'!I276</f>
        <v>0</v>
      </c>
      <c r="G8">
        <f>'AEO 52'!J276</f>
        <v>0</v>
      </c>
      <c r="H8">
        <f>'AEO 52'!K276</f>
        <v>0</v>
      </c>
      <c r="I8">
        <f>'AEO 52'!L276</f>
        <v>0</v>
      </c>
      <c r="J8">
        <f>'AEO 52'!M276</f>
        <v>0</v>
      </c>
      <c r="K8">
        <f>'AEO 52'!N276</f>
        <v>0</v>
      </c>
      <c r="L8">
        <f>'AEO 52'!O276</f>
        <v>0</v>
      </c>
      <c r="M8">
        <f>'AEO 52'!P276</f>
        <v>0</v>
      </c>
      <c r="N8">
        <f>'AEO 52'!Q276</f>
        <v>0</v>
      </c>
      <c r="O8">
        <f>'AEO 52'!R276</f>
        <v>0</v>
      </c>
      <c r="P8">
        <f>'AEO 52'!S276</f>
        <v>0</v>
      </c>
      <c r="Q8">
        <f>'AEO 52'!T276</f>
        <v>0</v>
      </c>
      <c r="R8">
        <f>'AEO 52'!U276</f>
        <v>0</v>
      </c>
      <c r="S8">
        <f>'AEO 52'!V276</f>
        <v>0</v>
      </c>
      <c r="T8">
        <f>'AEO 52'!W276</f>
        <v>0</v>
      </c>
      <c r="U8">
        <f>'AEO 52'!X276</f>
        <v>0</v>
      </c>
      <c r="V8">
        <f>'AEO 52'!Y276</f>
        <v>0</v>
      </c>
      <c r="W8">
        <f>'AEO 52'!Z276</f>
        <v>0</v>
      </c>
      <c r="X8">
        <f>'AEO 52'!AA276</f>
        <v>0</v>
      </c>
      <c r="Y8">
        <f>'AEO 52'!AB276</f>
        <v>0</v>
      </c>
      <c r="Z8">
        <f>'AEO 52'!AC276</f>
        <v>0</v>
      </c>
      <c r="AA8">
        <f>'AEO 52'!AD276</f>
        <v>0</v>
      </c>
      <c r="AB8">
        <f>'AEO 52'!AE276</f>
        <v>0</v>
      </c>
      <c r="AC8">
        <f>'AEO 52'!AF276</f>
        <v>0</v>
      </c>
      <c r="AD8">
        <f>'AEO 52'!AG276</f>
        <v>0</v>
      </c>
      <c r="AE8">
        <f>'AEO 52'!AH276</f>
        <v>0</v>
      </c>
      <c r="AF8">
        <f>'AEO 52'!AI276</f>
        <v>0</v>
      </c>
    </row>
    <row r="9" spans="1:35" x14ac:dyDescent="0.25">
      <c r="A9" t="s">
        <v>219</v>
      </c>
      <c r="B9">
        <f>'AEO 52'!E277</f>
        <v>0</v>
      </c>
      <c r="C9">
        <f>'AEO 52'!F277</f>
        <v>0</v>
      </c>
      <c r="D9">
        <f>'AEO 52'!G277</f>
        <v>0</v>
      </c>
      <c r="E9">
        <f>'AEO 52'!H277</f>
        <v>0</v>
      </c>
      <c r="F9">
        <f>'AEO 52'!I277</f>
        <v>0</v>
      </c>
      <c r="G9">
        <f>'AEO 52'!J277</f>
        <v>0</v>
      </c>
      <c r="H9">
        <f>'AEO 52'!K277</f>
        <v>0</v>
      </c>
      <c r="I9">
        <f>'AEO 52'!L277</f>
        <v>0</v>
      </c>
      <c r="J9">
        <f>'AEO 52'!M277</f>
        <v>0</v>
      </c>
      <c r="K9">
        <f>'AEO 52'!N277</f>
        <v>0</v>
      </c>
      <c r="L9">
        <f>'AEO 52'!O277</f>
        <v>0</v>
      </c>
      <c r="M9">
        <f>'AEO 52'!P277</f>
        <v>0</v>
      </c>
      <c r="N9">
        <f>'AEO 52'!Q277</f>
        <v>0</v>
      </c>
      <c r="O9">
        <f>'AEO 52'!R277</f>
        <v>0</v>
      </c>
      <c r="P9">
        <f>'AEO 52'!S277</f>
        <v>0</v>
      </c>
      <c r="Q9">
        <f>'AEO 52'!T277</f>
        <v>0</v>
      </c>
      <c r="R9">
        <f>'AEO 52'!U277</f>
        <v>0</v>
      </c>
      <c r="S9">
        <f>'AEO 52'!V277</f>
        <v>0</v>
      </c>
      <c r="T9">
        <f>'AEO 52'!W277</f>
        <v>0</v>
      </c>
      <c r="U9">
        <f>'AEO 52'!X277</f>
        <v>0</v>
      </c>
      <c r="V9">
        <f>'AEO 52'!Y277</f>
        <v>0</v>
      </c>
      <c r="W9">
        <f>'AEO 52'!Z277</f>
        <v>0</v>
      </c>
      <c r="X9">
        <f>'AEO 52'!AA277</f>
        <v>0</v>
      </c>
      <c r="Y9">
        <f>'AEO 52'!AB277</f>
        <v>0</v>
      </c>
      <c r="Z9">
        <f>'AEO 52'!AC277</f>
        <v>0</v>
      </c>
      <c r="AA9">
        <f>'AEO 52'!AD277</f>
        <v>0</v>
      </c>
      <c r="AB9">
        <f>'AEO 52'!AE277</f>
        <v>0</v>
      </c>
      <c r="AC9">
        <f>'AEO 52'!AF277</f>
        <v>0</v>
      </c>
      <c r="AD9">
        <f>'AEO 52'!AG277</f>
        <v>0</v>
      </c>
      <c r="AE9">
        <f>'AEO 52'!AH277</f>
        <v>0</v>
      </c>
      <c r="AF9">
        <f>'AEO 52'!AI277</f>
        <v>0</v>
      </c>
    </row>
    <row r="10" spans="1:35" x14ac:dyDescent="0.25">
      <c r="A10" t="s">
        <v>220</v>
      </c>
      <c r="B10">
        <f>'AEO 52'!E278</f>
        <v>0</v>
      </c>
      <c r="C10">
        <f>'AEO 52'!F278</f>
        <v>0</v>
      </c>
      <c r="D10">
        <f>'AEO 52'!G278</f>
        <v>0</v>
      </c>
      <c r="E10">
        <f>'AEO 52'!H278</f>
        <v>0</v>
      </c>
      <c r="F10">
        <f>'AEO 52'!I278</f>
        <v>0</v>
      </c>
      <c r="G10">
        <f>'AEO 52'!J278</f>
        <v>0</v>
      </c>
      <c r="H10">
        <f>'AEO 52'!K278</f>
        <v>0</v>
      </c>
      <c r="I10">
        <f>'AEO 52'!L278</f>
        <v>0</v>
      </c>
      <c r="J10">
        <f>'AEO 52'!M278</f>
        <v>0</v>
      </c>
      <c r="K10">
        <f>'AEO 52'!N278</f>
        <v>0</v>
      </c>
      <c r="L10">
        <f>'AEO 52'!O278</f>
        <v>0</v>
      </c>
      <c r="M10">
        <f>'AEO 52'!P278</f>
        <v>0</v>
      </c>
      <c r="N10">
        <f>'AEO 52'!Q278</f>
        <v>0</v>
      </c>
      <c r="O10">
        <f>'AEO 52'!R278</f>
        <v>0</v>
      </c>
      <c r="P10">
        <f>'AEO 52'!S278</f>
        <v>0</v>
      </c>
      <c r="Q10">
        <f>'AEO 52'!T278</f>
        <v>0</v>
      </c>
      <c r="R10">
        <f>'AEO 52'!U278</f>
        <v>0</v>
      </c>
      <c r="S10">
        <f>'AEO 52'!V278</f>
        <v>0</v>
      </c>
      <c r="T10">
        <f>'AEO 52'!W278</f>
        <v>0</v>
      </c>
      <c r="U10">
        <f>'AEO 52'!X278</f>
        <v>0</v>
      </c>
      <c r="V10">
        <f>'AEO 52'!Y278</f>
        <v>0</v>
      </c>
      <c r="W10">
        <f>'AEO 52'!Z278</f>
        <v>0</v>
      </c>
      <c r="X10">
        <f>'AEO 52'!AA278</f>
        <v>0</v>
      </c>
      <c r="Y10">
        <f>'AEO 52'!AB278</f>
        <v>0</v>
      </c>
      <c r="Z10">
        <f>'AEO 52'!AC278</f>
        <v>0</v>
      </c>
      <c r="AA10">
        <f>'AEO 52'!AD278</f>
        <v>0</v>
      </c>
      <c r="AB10">
        <f>'AEO 52'!AE278</f>
        <v>0</v>
      </c>
      <c r="AC10">
        <f>'AEO 52'!AF278</f>
        <v>0</v>
      </c>
      <c r="AD10">
        <f>'AEO 52'!AG278</f>
        <v>0</v>
      </c>
      <c r="AE10">
        <f>'AEO 52'!AH278</f>
        <v>0</v>
      </c>
      <c r="AF10">
        <f>'AEO 52'!AI278</f>
        <v>0</v>
      </c>
    </row>
    <row r="11" spans="1:35" x14ac:dyDescent="0.25">
      <c r="A11" t="s">
        <v>167</v>
      </c>
      <c r="B11">
        <f>'AEO 52'!E279</f>
        <v>0</v>
      </c>
      <c r="C11">
        <f>'AEO 52'!F279</f>
        <v>0</v>
      </c>
      <c r="D11">
        <f>'AEO 52'!G279</f>
        <v>0</v>
      </c>
      <c r="E11">
        <f>'AEO 52'!H279</f>
        <v>0</v>
      </c>
      <c r="F11">
        <f>'AEO 52'!I279</f>
        <v>0</v>
      </c>
      <c r="G11">
        <f>'AEO 52'!J279</f>
        <v>0</v>
      </c>
      <c r="H11">
        <f>'AEO 52'!K279</f>
        <v>0</v>
      </c>
      <c r="I11">
        <f>'AEO 52'!L279</f>
        <v>0</v>
      </c>
      <c r="J11">
        <f>'AEO 52'!M279</f>
        <v>0</v>
      </c>
      <c r="K11">
        <f>'AEO 52'!N279</f>
        <v>0</v>
      </c>
      <c r="L11">
        <f>'AEO 52'!O279</f>
        <v>0</v>
      </c>
      <c r="M11">
        <f>'AEO 52'!P279</f>
        <v>0</v>
      </c>
      <c r="N11">
        <f>'AEO 52'!Q279</f>
        <v>0</v>
      </c>
      <c r="O11">
        <f>'AEO 52'!R279</f>
        <v>0</v>
      </c>
      <c r="P11">
        <f>'AEO 52'!S279</f>
        <v>0</v>
      </c>
      <c r="Q11">
        <f>'AEO 52'!T279</f>
        <v>0</v>
      </c>
      <c r="R11">
        <f>'AEO 52'!U279</f>
        <v>0</v>
      </c>
      <c r="S11">
        <f>'AEO 52'!V279</f>
        <v>0</v>
      </c>
      <c r="T11">
        <f>'AEO 52'!W279</f>
        <v>0</v>
      </c>
      <c r="U11">
        <f>'AEO 52'!X279</f>
        <v>0</v>
      </c>
      <c r="V11">
        <f>'AEO 52'!Y279</f>
        <v>0</v>
      </c>
      <c r="W11">
        <f>'AEO 52'!Z279</f>
        <v>0</v>
      </c>
      <c r="X11">
        <f>'AEO 52'!AA279</f>
        <v>0</v>
      </c>
      <c r="Y11">
        <f>'AEO 52'!AB279</f>
        <v>0</v>
      </c>
      <c r="Z11">
        <f>'AEO 52'!AC279</f>
        <v>0</v>
      </c>
      <c r="AA11">
        <f>'AEO 52'!AD279</f>
        <v>0</v>
      </c>
      <c r="AB11">
        <f>'AEO 52'!AE279</f>
        <v>0</v>
      </c>
      <c r="AC11">
        <f>'AEO 52'!AF279</f>
        <v>0</v>
      </c>
      <c r="AD11">
        <f>'AEO 52'!AG279</f>
        <v>0</v>
      </c>
      <c r="AE11">
        <f>'AEO 52'!AH279</f>
        <v>0</v>
      </c>
      <c r="AF11">
        <f>'AEO 52'!AI279</f>
        <v>0</v>
      </c>
    </row>
    <row r="12" spans="1:35" x14ac:dyDescent="0.25">
      <c r="A12" t="s">
        <v>174</v>
      </c>
      <c r="B12">
        <f>'AEO 52'!E280</f>
        <v>0</v>
      </c>
      <c r="C12">
        <f>'AEO 52'!F280</f>
        <v>0</v>
      </c>
      <c r="D12">
        <f>'AEO 52'!G280</f>
        <v>0</v>
      </c>
      <c r="E12">
        <f>'AEO 52'!H280</f>
        <v>0</v>
      </c>
      <c r="F12">
        <f>'AEO 52'!I280</f>
        <v>0</v>
      </c>
      <c r="G12">
        <f>'AEO 52'!J280</f>
        <v>0</v>
      </c>
      <c r="H12">
        <f>'AEO 52'!K280</f>
        <v>0</v>
      </c>
      <c r="I12">
        <f>'AEO 52'!L280</f>
        <v>0</v>
      </c>
      <c r="J12">
        <f>'AEO 52'!M280</f>
        <v>0</v>
      </c>
      <c r="K12">
        <f>'AEO 52'!N280</f>
        <v>0</v>
      </c>
      <c r="L12">
        <f>'AEO 52'!O280</f>
        <v>0</v>
      </c>
      <c r="M12">
        <f>'AEO 52'!P280</f>
        <v>0</v>
      </c>
      <c r="N12">
        <f>'AEO 52'!Q280</f>
        <v>0</v>
      </c>
      <c r="O12">
        <f>'AEO 52'!R280</f>
        <v>0</v>
      </c>
      <c r="P12">
        <f>'AEO 52'!S280</f>
        <v>0</v>
      </c>
      <c r="Q12">
        <f>'AEO 52'!T280</f>
        <v>0</v>
      </c>
      <c r="R12">
        <f>'AEO 52'!U280</f>
        <v>0</v>
      </c>
      <c r="S12">
        <f>'AEO 52'!V280</f>
        <v>0</v>
      </c>
      <c r="T12">
        <f>'AEO 52'!W280</f>
        <v>0</v>
      </c>
      <c r="U12">
        <f>'AEO 52'!X280</f>
        <v>0</v>
      </c>
      <c r="V12">
        <f>'AEO 52'!Y280</f>
        <v>0</v>
      </c>
      <c r="W12">
        <f>'AEO 52'!Z280</f>
        <v>0</v>
      </c>
      <c r="X12">
        <f>'AEO 52'!AA280</f>
        <v>0</v>
      </c>
      <c r="Y12">
        <f>'AEO 52'!AB280</f>
        <v>0</v>
      </c>
      <c r="Z12">
        <f>'AEO 52'!AC280</f>
        <v>0</v>
      </c>
      <c r="AA12">
        <f>'AEO 52'!AD280</f>
        <v>0</v>
      </c>
      <c r="AB12">
        <f>'AEO 52'!AE280</f>
        <v>0</v>
      </c>
      <c r="AC12">
        <f>'AEO 52'!AF280</f>
        <v>0</v>
      </c>
      <c r="AD12">
        <f>'AEO 52'!AG280</f>
        <v>0</v>
      </c>
      <c r="AE12">
        <f>'AEO 52'!AH280</f>
        <v>0</v>
      </c>
      <c r="AF12">
        <f>'AEO 52'!AI280</f>
        <v>0</v>
      </c>
    </row>
    <row r="13" spans="1:35" x14ac:dyDescent="0.25">
      <c r="A13" t="s">
        <v>175</v>
      </c>
      <c r="B13" s="23">
        <f>'AEO 52'!E281</f>
        <v>89.347449999999995</v>
      </c>
      <c r="C13" s="23">
        <f>'AEO 52'!F281</f>
        <v>87.329300000000003</v>
      </c>
      <c r="D13" s="23">
        <f>'AEO 52'!G281</f>
        <v>85.184134999999998</v>
      </c>
      <c r="E13" s="23">
        <f>'AEO 52'!H281</f>
        <v>83.320885000000004</v>
      </c>
      <c r="F13" s="23">
        <f>'AEO 52'!I281</f>
        <v>81.574569999999994</v>
      </c>
      <c r="G13" s="23">
        <f>'AEO 52'!J281</f>
        <v>79.828132999999994</v>
      </c>
      <c r="H13" s="23">
        <f>'AEO 52'!K281</f>
        <v>78.262009000000006</v>
      </c>
      <c r="I13" s="23">
        <f>'AEO 52'!L281</f>
        <v>76.773871999999997</v>
      </c>
      <c r="J13" s="23">
        <f>'AEO 52'!M281</f>
        <v>75.355675000000005</v>
      </c>
      <c r="K13" s="23">
        <f>'AEO 52'!N281</f>
        <v>74.006218000000004</v>
      </c>
      <c r="L13" s="23">
        <f>'AEO 52'!O281</f>
        <v>72.721878000000004</v>
      </c>
      <c r="M13" s="23">
        <f>'AEO 52'!P281</f>
        <v>71.499741</v>
      </c>
      <c r="N13" s="23">
        <f>'AEO 52'!Q281</f>
        <v>70.336685000000003</v>
      </c>
      <c r="O13" s="23">
        <f>'AEO 52'!R281</f>
        <v>69.242469999999997</v>
      </c>
      <c r="P13" s="23">
        <f>'AEO 52'!S281</f>
        <v>68.129729999999995</v>
      </c>
      <c r="Q13" s="23">
        <f>'AEO 52'!T281</f>
        <v>67.051804000000004</v>
      </c>
      <c r="R13" s="23">
        <f>'AEO 52'!U281</f>
        <v>66.015197999999998</v>
      </c>
      <c r="S13" s="23">
        <f>'AEO 52'!V281</f>
        <v>65.026236999999995</v>
      </c>
      <c r="T13" s="23">
        <f>'AEO 52'!W281</f>
        <v>64.084609999999998</v>
      </c>
      <c r="U13" s="23">
        <f>'AEO 52'!X281</f>
        <v>63.185032</v>
      </c>
      <c r="V13" s="23">
        <f>'AEO 52'!Y281</f>
        <v>62.327117999999999</v>
      </c>
      <c r="W13" s="23">
        <f>'AEO 52'!Z281</f>
        <v>61.511372000000001</v>
      </c>
      <c r="X13" s="23">
        <f>'AEO 52'!AA281</f>
        <v>60.733131</v>
      </c>
      <c r="Y13" s="23">
        <f>'AEO 52'!AB281</f>
        <v>59.989445000000003</v>
      </c>
      <c r="Z13" s="23">
        <f>'AEO 52'!AC281</f>
        <v>59.279732000000003</v>
      </c>
      <c r="AA13" s="23">
        <f>'AEO 52'!AD281</f>
        <v>58.602367000000001</v>
      </c>
      <c r="AB13" s="23">
        <f>'AEO 52'!AE281</f>
        <v>57.955734</v>
      </c>
      <c r="AC13" s="23">
        <f>'AEO 52'!AF281</f>
        <v>57.338303000000003</v>
      </c>
      <c r="AD13" s="23">
        <f>'AEO 52'!AG281</f>
        <v>56.748973999999997</v>
      </c>
      <c r="AE13" s="23">
        <f>'AEO 52'!AH281</f>
        <v>56.186554000000001</v>
      </c>
      <c r="AF13" s="23">
        <f>'AEO 52'!AI281</f>
        <v>55.643371999999999</v>
      </c>
      <c r="AG13" s="23"/>
      <c r="AH13" s="23"/>
      <c r="AI13" s="23"/>
    </row>
    <row r="14" spans="1:35" x14ac:dyDescent="0.25">
      <c r="A14" t="s">
        <v>176</v>
      </c>
      <c r="B14">
        <f>'AEO 52'!E282</f>
        <v>0</v>
      </c>
      <c r="C14">
        <f>'AEO 52'!F282</f>
        <v>0</v>
      </c>
      <c r="D14">
        <f>'AEO 52'!G282</f>
        <v>0</v>
      </c>
      <c r="E14">
        <f>'AEO 52'!H282</f>
        <v>0</v>
      </c>
      <c r="F14">
        <f>'AEO 52'!I282</f>
        <v>0</v>
      </c>
      <c r="G14">
        <f>'AEO 52'!J282</f>
        <v>0</v>
      </c>
      <c r="H14">
        <f>'AEO 52'!K282</f>
        <v>0</v>
      </c>
      <c r="I14">
        <f>'AEO 52'!L282</f>
        <v>0</v>
      </c>
      <c r="J14">
        <f>'AEO 52'!M282</f>
        <v>0</v>
      </c>
      <c r="K14">
        <f>'AEO 52'!N282</f>
        <v>0</v>
      </c>
      <c r="L14">
        <f>'AEO 52'!O282</f>
        <v>0</v>
      </c>
      <c r="M14">
        <f>'AEO 52'!P282</f>
        <v>0</v>
      </c>
      <c r="N14">
        <f>'AEO 52'!Q282</f>
        <v>0</v>
      </c>
      <c r="O14">
        <f>'AEO 52'!R282</f>
        <v>0</v>
      </c>
      <c r="P14">
        <f>'AEO 52'!S282</f>
        <v>0</v>
      </c>
      <c r="Q14">
        <f>'AEO 52'!T282</f>
        <v>0</v>
      </c>
      <c r="R14">
        <f>'AEO 52'!U282</f>
        <v>0</v>
      </c>
      <c r="S14">
        <f>'AEO 52'!V282</f>
        <v>0</v>
      </c>
      <c r="T14">
        <f>'AEO 52'!W282</f>
        <v>0</v>
      </c>
      <c r="U14">
        <f>'AEO 52'!X282</f>
        <v>0</v>
      </c>
      <c r="V14">
        <f>'AEO 52'!Y282</f>
        <v>0</v>
      </c>
      <c r="W14">
        <f>'AEO 52'!Z282</f>
        <v>0</v>
      </c>
      <c r="X14">
        <f>'AEO 52'!AA282</f>
        <v>0</v>
      </c>
      <c r="Y14">
        <f>'AEO 52'!AB282</f>
        <v>0</v>
      </c>
      <c r="Z14">
        <f>'AEO 52'!AC282</f>
        <v>0</v>
      </c>
      <c r="AA14">
        <f>'AEO 52'!AD282</f>
        <v>0</v>
      </c>
      <c r="AB14">
        <f>'AEO 52'!AE282</f>
        <v>0</v>
      </c>
      <c r="AC14">
        <f>'AEO 52'!AF282</f>
        <v>0</v>
      </c>
      <c r="AD14">
        <f>'AEO 52'!AG282</f>
        <v>0</v>
      </c>
      <c r="AE14">
        <f>'AEO 52'!AH282</f>
        <v>0</v>
      </c>
      <c r="AF14">
        <f>'AEO 52'!AI282</f>
        <v>0</v>
      </c>
    </row>
    <row r="15" spans="1:35" x14ac:dyDescent="0.25">
      <c r="A15" t="s">
        <v>177</v>
      </c>
      <c r="B15">
        <f>'AEO 52'!E283</f>
        <v>0</v>
      </c>
      <c r="C15">
        <f>'AEO 52'!F283</f>
        <v>0</v>
      </c>
      <c r="D15">
        <f>'AEO 52'!G283</f>
        <v>0</v>
      </c>
      <c r="E15">
        <f>'AEO 52'!H283</f>
        <v>0</v>
      </c>
      <c r="F15">
        <f>'AEO 52'!I283</f>
        <v>0</v>
      </c>
      <c r="G15">
        <f>'AEO 52'!J283</f>
        <v>0</v>
      </c>
      <c r="H15">
        <f>'AEO 52'!K283</f>
        <v>0</v>
      </c>
      <c r="I15">
        <f>'AEO 52'!L283</f>
        <v>0</v>
      </c>
      <c r="J15">
        <f>'AEO 52'!M283</f>
        <v>0</v>
      </c>
      <c r="K15">
        <f>'AEO 52'!N283</f>
        <v>0</v>
      </c>
      <c r="L15">
        <f>'AEO 52'!O283</f>
        <v>0</v>
      </c>
      <c r="M15">
        <f>'AEO 52'!P283</f>
        <v>0</v>
      </c>
      <c r="N15">
        <f>'AEO 52'!Q283</f>
        <v>0</v>
      </c>
      <c r="O15">
        <f>'AEO 52'!R283</f>
        <v>0</v>
      </c>
      <c r="P15">
        <f>'AEO 52'!S283</f>
        <v>0</v>
      </c>
      <c r="Q15">
        <f>'AEO 52'!T283</f>
        <v>0</v>
      </c>
      <c r="R15">
        <f>'AEO 52'!U283</f>
        <v>0</v>
      </c>
      <c r="S15">
        <f>'AEO 52'!V283</f>
        <v>0</v>
      </c>
      <c r="T15">
        <f>'AEO 52'!W283</f>
        <v>0</v>
      </c>
      <c r="U15">
        <f>'AEO 52'!X283</f>
        <v>0</v>
      </c>
      <c r="V15">
        <f>'AEO 52'!Y283</f>
        <v>0</v>
      </c>
      <c r="W15">
        <f>'AEO 52'!Z283</f>
        <v>0</v>
      </c>
      <c r="X15">
        <f>'AEO 52'!AA283</f>
        <v>0</v>
      </c>
      <c r="Y15">
        <f>'AEO 52'!AB283</f>
        <v>0</v>
      </c>
      <c r="Z15">
        <f>'AEO 52'!AC283</f>
        <v>0</v>
      </c>
      <c r="AA15">
        <f>'AEO 52'!AD283</f>
        <v>0</v>
      </c>
      <c r="AB15">
        <f>'AEO 52'!AE283</f>
        <v>0</v>
      </c>
      <c r="AC15">
        <f>'AEO 52'!AF283</f>
        <v>0</v>
      </c>
      <c r="AD15">
        <f>'AEO 52'!AG283</f>
        <v>0</v>
      </c>
      <c r="AE15">
        <f>'AEO 52'!AH283</f>
        <v>0</v>
      </c>
      <c r="AF15">
        <f>'AEO 52'!AI283</f>
        <v>0</v>
      </c>
    </row>
    <row r="16" spans="1:35" x14ac:dyDescent="0.25">
      <c r="A16" t="s">
        <v>178</v>
      </c>
      <c r="B16">
        <f>'AEO 52'!E284</f>
        <v>0</v>
      </c>
      <c r="C16">
        <f>'AEO 52'!F284</f>
        <v>0</v>
      </c>
      <c r="D16">
        <f>'AEO 52'!G284</f>
        <v>0</v>
      </c>
      <c r="E16">
        <f>'AEO 52'!H284</f>
        <v>0</v>
      </c>
      <c r="F16">
        <f>'AEO 52'!I284</f>
        <v>0</v>
      </c>
      <c r="G16">
        <f>'AEO 52'!J284</f>
        <v>0</v>
      </c>
      <c r="H16">
        <f>'AEO 52'!K284</f>
        <v>0</v>
      </c>
      <c r="I16">
        <f>'AEO 52'!L284</f>
        <v>0</v>
      </c>
      <c r="J16">
        <f>'AEO 52'!M284</f>
        <v>0</v>
      </c>
      <c r="K16">
        <f>'AEO 52'!N284</f>
        <v>0</v>
      </c>
      <c r="L16">
        <f>'AEO 52'!O284</f>
        <v>0</v>
      </c>
      <c r="M16">
        <f>'AEO 52'!P284</f>
        <v>0</v>
      </c>
      <c r="N16">
        <f>'AEO 52'!Q284</f>
        <v>0</v>
      </c>
      <c r="O16">
        <f>'AEO 52'!R284</f>
        <v>0</v>
      </c>
      <c r="P16">
        <f>'AEO 52'!S284</f>
        <v>0</v>
      </c>
      <c r="Q16">
        <f>'AEO 52'!T284</f>
        <v>0</v>
      </c>
      <c r="R16">
        <f>'AEO 52'!U284</f>
        <v>0</v>
      </c>
      <c r="S16">
        <f>'AEO 52'!V284</f>
        <v>0</v>
      </c>
      <c r="T16">
        <f>'AEO 52'!W284</f>
        <v>0</v>
      </c>
      <c r="U16">
        <f>'AEO 52'!X284</f>
        <v>0</v>
      </c>
      <c r="V16">
        <f>'AEO 52'!Y284</f>
        <v>0</v>
      </c>
      <c r="W16">
        <f>'AEO 52'!Z284</f>
        <v>0</v>
      </c>
      <c r="X16">
        <f>'AEO 52'!AA284</f>
        <v>0</v>
      </c>
      <c r="Y16">
        <f>'AEO 52'!AB284</f>
        <v>0</v>
      </c>
      <c r="Z16">
        <f>'AEO 52'!AC284</f>
        <v>0</v>
      </c>
      <c r="AA16">
        <f>'AEO 52'!AD284</f>
        <v>0</v>
      </c>
      <c r="AB16">
        <f>'AEO 52'!AE284</f>
        <v>0</v>
      </c>
      <c r="AC16">
        <f>'AEO 52'!AF284</f>
        <v>0</v>
      </c>
      <c r="AD16">
        <f>'AEO 52'!AG284</f>
        <v>0</v>
      </c>
      <c r="AE16">
        <f>'AEO 52'!AH284</f>
        <v>0</v>
      </c>
      <c r="AF16">
        <f>'AEO 52'!AI284</f>
        <v>0</v>
      </c>
    </row>
    <row r="17" spans="1:35" x14ac:dyDescent="0.25">
      <c r="A17" t="s">
        <v>221</v>
      </c>
      <c r="B17" s="24">
        <f>TREND($E17:$N17,$E$2:$N$2,B$2)</f>
        <v>78.605612872726851</v>
      </c>
      <c r="C17" s="24">
        <f t="shared" ref="C17:D17" si="1">TREND($E17:$N17,$E$2:$N$2,C$2)</f>
        <v>77.384387303030053</v>
      </c>
      <c r="D17" s="24">
        <f t="shared" si="1"/>
        <v>76.163161733333254</v>
      </c>
      <c r="E17" s="23">
        <f>'AEO 52'!H285</f>
        <v>75.456397999999993</v>
      </c>
      <c r="F17" s="23">
        <f>'AEO 52'!I285</f>
        <v>73.929458999999994</v>
      </c>
      <c r="G17" s="23">
        <f>'AEO 52'!J285</f>
        <v>72.294196999999997</v>
      </c>
      <c r="H17" s="23">
        <f>'AEO 52'!K285</f>
        <v>70.989058999999997</v>
      </c>
      <c r="I17" s="23">
        <f>'AEO 52'!L285</f>
        <v>69.744399999999999</v>
      </c>
      <c r="J17" s="23">
        <f>'AEO 52'!M285</f>
        <v>68.558823000000004</v>
      </c>
      <c r="K17" s="23">
        <f>'AEO 52'!N285</f>
        <v>67.430976999999999</v>
      </c>
      <c r="L17" s="23">
        <f>'AEO 52'!O285</f>
        <v>66.358001999999999</v>
      </c>
      <c r="M17" s="23">
        <f>'AEO 52'!P285</f>
        <v>65.336844999999997</v>
      </c>
      <c r="N17" s="23">
        <f>'AEO 52'!Q285</f>
        <v>64.366050999999999</v>
      </c>
      <c r="O17" s="23">
        <f>'AEO 52'!R285</f>
        <v>63.441989999999997</v>
      </c>
      <c r="P17" s="23">
        <f>'AEO 52'!S285</f>
        <v>62.495831000000003</v>
      </c>
      <c r="Q17" s="23">
        <f>'AEO 52'!T285</f>
        <v>61.581062000000003</v>
      </c>
      <c r="R17" s="23">
        <f>'AEO 52'!U285</f>
        <v>60.708365999999998</v>
      </c>
      <c r="S17" s="23">
        <f>'AEO 52'!V285</f>
        <v>59.875537999999999</v>
      </c>
      <c r="T17" s="23">
        <f>'AEO 52'!W285</f>
        <v>59.080765</v>
      </c>
      <c r="U17" s="23">
        <f>'AEO 52'!X285</f>
        <v>58.322186000000002</v>
      </c>
      <c r="V17" s="23">
        <f>'AEO 52'!Y285</f>
        <v>57.598438000000002</v>
      </c>
      <c r="W17" s="23">
        <f>'AEO 52'!Z285</f>
        <v>56.909958000000003</v>
      </c>
      <c r="X17" s="23">
        <f>'AEO 52'!AA285</f>
        <v>56.252605000000003</v>
      </c>
      <c r="Y17" s="23">
        <f>'AEO 52'!AB285</f>
        <v>55.625011000000001</v>
      </c>
      <c r="Z17" s="23">
        <f>'AEO 52'!AC285</f>
        <v>55.025902000000002</v>
      </c>
      <c r="AA17" s="23">
        <f>'AEO 52'!AD285</f>
        <v>54.453747</v>
      </c>
      <c r="AB17" s="23">
        <f>'AEO 52'!AE285</f>
        <v>53.907600000000002</v>
      </c>
      <c r="AC17" s="23">
        <f>'AEO 52'!AF285</f>
        <v>53.386367999999997</v>
      </c>
      <c r="AD17" s="23">
        <f>'AEO 52'!AG285</f>
        <v>52.888924000000003</v>
      </c>
      <c r="AE17" s="23">
        <f>'AEO 52'!AH285</f>
        <v>52.41404</v>
      </c>
      <c r="AF17" s="23">
        <f>'AEO 52'!AI285</f>
        <v>51.954661999999999</v>
      </c>
      <c r="AG17" s="23"/>
      <c r="AH17" s="23"/>
      <c r="AI17" s="23"/>
    </row>
    <row r="18" spans="1:35" x14ac:dyDescent="0.25">
      <c r="A18" t="s">
        <v>222</v>
      </c>
      <c r="B18" s="24">
        <f t="shared" ref="B18:H18" si="2">TREND($J18:$S18,$J$2:$S$2,B$2)</f>
        <v>96.366799545454342</v>
      </c>
      <c r="C18" s="24">
        <f t="shared" si="2"/>
        <v>95.189213581817967</v>
      </c>
      <c r="D18" s="24">
        <f t="shared" si="2"/>
        <v>94.011627618181592</v>
      </c>
      <c r="E18" s="24">
        <f t="shared" si="2"/>
        <v>92.834041654545217</v>
      </c>
      <c r="F18" s="24">
        <f t="shared" si="2"/>
        <v>91.656455690908842</v>
      </c>
      <c r="G18" s="24">
        <f t="shared" si="2"/>
        <v>90.478869727272468</v>
      </c>
      <c r="H18" s="24">
        <f t="shared" si="2"/>
        <v>89.301283763636093</v>
      </c>
      <c r="I18" s="24">
        <f t="shared" ref="I18" si="3">TREND($J18:$S18,$J$2:$S$2,I$2)</f>
        <v>88.123697799999718</v>
      </c>
      <c r="J18" s="23">
        <f>'AEO 52'!M286</f>
        <v>87.225487000000001</v>
      </c>
      <c r="K18" s="23">
        <f>'AEO 52'!N286</f>
        <v>85.840294</v>
      </c>
      <c r="L18" s="23">
        <f>'AEO 52'!O286</f>
        <v>84.520698999999993</v>
      </c>
      <c r="M18" s="23">
        <f>'AEO 52'!P286</f>
        <v>83.263779</v>
      </c>
      <c r="N18" s="23">
        <f>'AEO 52'!Q286</f>
        <v>82.067604000000003</v>
      </c>
      <c r="O18" s="23">
        <f>'AEO 52'!R286</f>
        <v>80.925460999999999</v>
      </c>
      <c r="P18" s="23">
        <f>'AEO 52'!S286</f>
        <v>79.77346</v>
      </c>
      <c r="Q18" s="23">
        <f>'AEO 52'!T286</f>
        <v>78.662041000000002</v>
      </c>
      <c r="R18" s="23">
        <f>'AEO 52'!U286</f>
        <v>77.601089000000002</v>
      </c>
      <c r="S18" s="23">
        <f>'AEO 52'!V286</f>
        <v>76.589836000000005</v>
      </c>
      <c r="T18" s="23">
        <f>'AEO 52'!W286</f>
        <v>75.628685000000004</v>
      </c>
      <c r="U18" s="23">
        <f>'AEO 52'!X286</f>
        <v>74.710541000000006</v>
      </c>
      <c r="V18" s="23">
        <f>'AEO 52'!Y286</f>
        <v>73.835059999999999</v>
      </c>
      <c r="W18" s="23">
        <f>'AEO 52'!Z286</f>
        <v>73.002860999999996</v>
      </c>
      <c r="X18" s="23">
        <f>'AEO 52'!AA286</f>
        <v>72.208365999999998</v>
      </c>
      <c r="Y18" s="23">
        <f>'AEO 52'!AB286</f>
        <v>71.448868000000004</v>
      </c>
      <c r="Z18" s="23">
        <f>'AEO 52'!AC286</f>
        <v>70.723640000000003</v>
      </c>
      <c r="AA18" s="23">
        <f>'AEO 52'!AD286</f>
        <v>70.031470999999996</v>
      </c>
      <c r="AB18" s="23">
        <f>'AEO 52'!AE286</f>
        <v>69.370407</v>
      </c>
      <c r="AC18" s="23">
        <f>'AEO 52'!AF286</f>
        <v>68.738997999999995</v>
      </c>
      <c r="AD18" s="23">
        <f>'AEO 52'!AG286</f>
        <v>68.136154000000005</v>
      </c>
      <c r="AE18" s="23">
        <f>'AEO 52'!AH286</f>
        <v>67.560783000000001</v>
      </c>
      <c r="AF18" s="23">
        <f>'AEO 52'!AI286</f>
        <v>67.005081000000004</v>
      </c>
      <c r="AG18" s="23"/>
      <c r="AH18" s="23"/>
      <c r="AI18" s="23"/>
    </row>
    <row r="21" spans="1:35" x14ac:dyDescent="0.25">
      <c r="A21" s="1" t="s">
        <v>218</v>
      </c>
    </row>
    <row r="22" spans="1:35" x14ac:dyDescent="0.25">
      <c r="A22" t="s">
        <v>168</v>
      </c>
    </row>
    <row r="23" spans="1:35" x14ac:dyDescent="0.25">
      <c r="A23" t="s">
        <v>169</v>
      </c>
      <c r="B23" t="s">
        <v>223</v>
      </c>
    </row>
    <row r="24" spans="1:35" x14ac:dyDescent="0.25">
      <c r="A24" t="s">
        <v>170</v>
      </c>
      <c r="B24" t="s">
        <v>223</v>
      </c>
    </row>
    <row r="25" spans="1:35" x14ac:dyDescent="0.25">
      <c r="A25" t="s">
        <v>171</v>
      </c>
      <c r="B25" t="s">
        <v>223</v>
      </c>
    </row>
    <row r="26" spans="1:35" x14ac:dyDescent="0.25">
      <c r="A26" t="s">
        <v>172</v>
      </c>
      <c r="B26" t="s">
        <v>223</v>
      </c>
    </row>
    <row r="27" spans="1:35" x14ac:dyDescent="0.25">
      <c r="A27" t="s">
        <v>173</v>
      </c>
    </row>
    <row r="28" spans="1:35" x14ac:dyDescent="0.25">
      <c r="A28" t="s">
        <v>219</v>
      </c>
    </row>
    <row r="29" spans="1:35" x14ac:dyDescent="0.25">
      <c r="A29" t="s">
        <v>220</v>
      </c>
    </row>
    <row r="30" spans="1:35" x14ac:dyDescent="0.25">
      <c r="A30" t="s">
        <v>167</v>
      </c>
    </row>
    <row r="31" spans="1:35" x14ac:dyDescent="0.25">
      <c r="A31" t="s">
        <v>174</v>
      </c>
    </row>
    <row r="32" spans="1:35" x14ac:dyDescent="0.25">
      <c r="A32" t="s">
        <v>175</v>
      </c>
      <c r="B32" t="s">
        <v>224</v>
      </c>
    </row>
    <row r="33" spans="1:35" x14ac:dyDescent="0.25">
      <c r="A33" t="s">
        <v>176</v>
      </c>
    </row>
    <row r="34" spans="1:35" x14ac:dyDescent="0.25">
      <c r="A34" t="s">
        <v>177</v>
      </c>
    </row>
    <row r="35" spans="1:35" x14ac:dyDescent="0.25">
      <c r="A35" t="s">
        <v>178</v>
      </c>
    </row>
    <row r="36" spans="1:35" x14ac:dyDescent="0.25">
      <c r="A36" t="s">
        <v>221</v>
      </c>
      <c r="B36" t="s">
        <v>225</v>
      </c>
    </row>
    <row r="37" spans="1:35" x14ac:dyDescent="0.25">
      <c r="A37" t="s">
        <v>222</v>
      </c>
      <c r="B37" t="s">
        <v>225</v>
      </c>
    </row>
    <row r="40" spans="1:35" x14ac:dyDescent="0.25">
      <c r="A40" s="1" t="s">
        <v>226</v>
      </c>
    </row>
    <row r="41" spans="1:35" x14ac:dyDescent="0.25">
      <c r="A41" s="2" t="s">
        <v>227</v>
      </c>
      <c r="B41" s="17"/>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9">
        <f>'LDV Shares'!C13/SUM('LDV Shares'!C$13:C$16)</f>
        <v>5.1017461327800835E-2</v>
      </c>
      <c r="C43" s="19">
        <f>'LDV Shares'!D13/SUM('LDV Shares'!D$13:D$16)</f>
        <v>7.7021873915566641E-2</v>
      </c>
      <c r="D43" s="19">
        <f>'LDV Shares'!E13/SUM('LDV Shares'!E$13:E$16)</f>
        <v>7.0655856500040734E-2</v>
      </c>
      <c r="E43" s="19">
        <f>'LDV Shares'!F13/SUM('LDV Shares'!F$13:F$16)</f>
        <v>6.6653468854369916E-2</v>
      </c>
      <c r="F43" s="19">
        <f>'LDV Shares'!G13/SUM('LDV Shares'!G$13:G$16)</f>
        <v>6.7046744925581547E-2</v>
      </c>
      <c r="G43" s="19">
        <f>'LDV Shares'!H13/SUM('LDV Shares'!H$13:H$16)</f>
        <v>6.7535490129656997E-2</v>
      </c>
      <c r="H43" s="19">
        <f>'LDV Shares'!I13/SUM('LDV Shares'!I$13:I$16)</f>
        <v>6.7936208195234868E-2</v>
      </c>
      <c r="I43" s="19">
        <f>'LDV Shares'!J13/SUM('LDV Shares'!J$13:J$16)</f>
        <v>6.8655512209471206E-2</v>
      </c>
      <c r="J43" s="19">
        <f>'LDV Shares'!K13/SUM('LDV Shares'!K$13:K$16)</f>
        <v>6.8473450512269857E-2</v>
      </c>
      <c r="K43" s="19">
        <f>'LDV Shares'!L13/SUM('LDV Shares'!L$13:L$16)</f>
        <v>6.8791884686066576E-2</v>
      </c>
      <c r="L43" s="19">
        <f>'LDV Shares'!M13/SUM('LDV Shares'!M$13:M$16)</f>
        <v>7.0684942512668839E-2</v>
      </c>
      <c r="M43" s="19">
        <f>'LDV Shares'!N13/SUM('LDV Shares'!N$13:N$16)</f>
        <v>6.8104843047097657E-2</v>
      </c>
      <c r="N43" s="19">
        <f>'LDV Shares'!O13/SUM('LDV Shares'!O$13:O$16)</f>
        <v>6.9113754793166393E-2</v>
      </c>
      <c r="O43" s="19">
        <f>'LDV Shares'!P13/SUM('LDV Shares'!P$13:P$16)</f>
        <v>6.8920761294031255E-2</v>
      </c>
      <c r="P43" s="19">
        <f>'LDV Shares'!Q13/SUM('LDV Shares'!Q$13:Q$16)</f>
        <v>6.9580036309277032E-2</v>
      </c>
      <c r="Q43" s="19">
        <f>'LDV Shares'!R13/SUM('LDV Shares'!R$13:R$16)</f>
        <v>6.8147464983371764E-2</v>
      </c>
      <c r="R43" s="19">
        <f>'LDV Shares'!S13/SUM('LDV Shares'!S$13:S$16)</f>
        <v>6.889485641613538E-2</v>
      </c>
      <c r="S43" s="19">
        <f>'LDV Shares'!T13/SUM('LDV Shares'!T$13:T$16)</f>
        <v>6.9315343353947872E-2</v>
      </c>
      <c r="T43" s="19">
        <f>'LDV Shares'!U13/SUM('LDV Shares'!U$13:U$16)</f>
        <v>6.9398972179790519E-2</v>
      </c>
      <c r="U43" s="19">
        <f>'LDV Shares'!V13/SUM('LDV Shares'!V$13:V$16)</f>
        <v>6.9036311157402469E-2</v>
      </c>
      <c r="V43" s="19">
        <f>'LDV Shares'!W13/SUM('LDV Shares'!W$13:W$16)</f>
        <v>6.9491566118458595E-2</v>
      </c>
      <c r="W43" s="19">
        <f>'LDV Shares'!X13/SUM('LDV Shares'!X$13:X$16)</f>
        <v>6.9486784921488493E-2</v>
      </c>
      <c r="X43" s="19">
        <f>'LDV Shares'!Y13/SUM('LDV Shares'!Y$13:Y$16)</f>
        <v>6.9310135949382137E-2</v>
      </c>
      <c r="Y43" s="19">
        <f>'LDV Shares'!Z13/SUM('LDV Shares'!Z$13:Z$16)</f>
        <v>6.9580617498736175E-2</v>
      </c>
      <c r="Z43" s="19">
        <f>'LDV Shares'!AA13/SUM('LDV Shares'!AA$13:AA$16)</f>
        <v>6.9726151138075135E-2</v>
      </c>
      <c r="AA43" s="19">
        <f>'LDV Shares'!AB13/SUM('LDV Shares'!AB$13:AB$16)</f>
        <v>6.99789980137904E-2</v>
      </c>
      <c r="AB43" s="19">
        <f>'LDV Shares'!AC13/SUM('LDV Shares'!AC$13:AC$16)</f>
        <v>6.9563101356791932E-2</v>
      </c>
      <c r="AC43" s="19">
        <f>'LDV Shares'!AD13/SUM('LDV Shares'!AD$13:AD$16)</f>
        <v>6.9749424843154287E-2</v>
      </c>
      <c r="AD43" s="19">
        <f>'LDV Shares'!AE13/SUM('LDV Shares'!AE$13:AE$16)</f>
        <v>6.9583588484924866E-2</v>
      </c>
      <c r="AE43" s="19">
        <f>'LDV Shares'!AF13/SUM('LDV Shares'!AF$13:AF$16)</f>
        <v>7.0057480457825977E-2</v>
      </c>
      <c r="AF43" s="19">
        <f>'LDV Shares'!AG13/SUM('LDV Shares'!AG$13:AG$16)</f>
        <v>6.9970631916920212E-2</v>
      </c>
      <c r="AG43" s="19"/>
      <c r="AH43" s="19"/>
      <c r="AI43" s="19"/>
    </row>
    <row r="44" spans="1:35" x14ac:dyDescent="0.25">
      <c r="A44" t="s">
        <v>170</v>
      </c>
      <c r="B44" s="19">
        <f>'LDV Shares'!C14/SUM('LDV Shares'!C$13:C$16)</f>
        <v>0.17158135714863945</v>
      </c>
      <c r="C44" s="19">
        <f>'LDV Shares'!D14/SUM('LDV Shares'!D$13:D$16)</f>
        <v>0.23642383810702808</v>
      </c>
      <c r="D44" s="19">
        <f>'LDV Shares'!E14/SUM('LDV Shares'!E$13:E$16)</f>
        <v>0.22486703405124212</v>
      </c>
      <c r="E44" s="19">
        <f>'LDV Shares'!F14/SUM('LDV Shares'!F$13:F$16)</f>
        <v>0.2139309987511096</v>
      </c>
      <c r="F44" s="19">
        <f>'LDV Shares'!G14/SUM('LDV Shares'!G$13:G$16)</f>
        <v>0.21392977210619096</v>
      </c>
      <c r="G44" s="19">
        <f>'LDV Shares'!H14/SUM('LDV Shares'!H$13:H$16)</f>
        <v>0.21387785638667497</v>
      </c>
      <c r="H44" s="19">
        <f>'LDV Shares'!I14/SUM('LDV Shares'!I$13:I$16)</f>
        <v>0.21588492619416155</v>
      </c>
      <c r="I44" s="19">
        <f>'LDV Shares'!J14/SUM('LDV Shares'!J$13:J$16)</f>
        <v>0.21856277413481368</v>
      </c>
      <c r="J44" s="19">
        <f>'LDV Shares'!K14/SUM('LDV Shares'!K$13:K$16)</f>
        <v>0.21769361604374282</v>
      </c>
      <c r="K44" s="19">
        <f>'LDV Shares'!L14/SUM('LDV Shares'!L$13:L$16)</f>
        <v>0.21852839599952842</v>
      </c>
      <c r="L44" s="19">
        <f>'LDV Shares'!M14/SUM('LDV Shares'!M$13:M$16)</f>
        <v>0.22383094508974197</v>
      </c>
      <c r="M44" s="19">
        <f>'LDV Shares'!N14/SUM('LDV Shares'!N$13:N$16)</f>
        <v>0.21655049126153134</v>
      </c>
      <c r="N44" s="19">
        <f>'LDV Shares'!O14/SUM('LDV Shares'!O$13:O$16)</f>
        <v>0.21923294502225865</v>
      </c>
      <c r="O44" s="19">
        <f>'LDV Shares'!P14/SUM('LDV Shares'!P$13:P$16)</f>
        <v>0.21862463305875962</v>
      </c>
      <c r="P44" s="19">
        <f>'LDV Shares'!Q14/SUM('LDV Shares'!Q$13:Q$16)</f>
        <v>0.2203816052320266</v>
      </c>
      <c r="Q44" s="19">
        <f>'LDV Shares'!R14/SUM('LDV Shares'!R$13:R$16)</f>
        <v>0.21652864284316642</v>
      </c>
      <c r="R44" s="19">
        <f>'LDV Shares'!S14/SUM('LDV Shares'!S$13:S$16)</f>
        <v>0.21842256418214134</v>
      </c>
      <c r="S44" s="19">
        <f>'LDV Shares'!T14/SUM('LDV Shares'!T$13:T$16)</f>
        <v>0.21942013789759873</v>
      </c>
      <c r="T44" s="19">
        <f>'LDV Shares'!U14/SUM('LDV Shares'!U$13:U$16)</f>
        <v>0.21969066998856043</v>
      </c>
      <c r="U44" s="19">
        <f>'LDV Shares'!V14/SUM('LDV Shares'!V$13:V$16)</f>
        <v>0.21863284083492024</v>
      </c>
      <c r="V44" s="19">
        <f>'LDV Shares'!W14/SUM('LDV Shares'!W$13:W$16)</f>
        <v>0.21983027953750181</v>
      </c>
      <c r="W44" s="19">
        <f>'LDV Shares'!X14/SUM('LDV Shares'!X$13:X$16)</f>
        <v>0.21975488399031037</v>
      </c>
      <c r="X44" s="19">
        <f>'LDV Shares'!Y14/SUM('LDV Shares'!Y$13:Y$16)</f>
        <v>0.21927243854610215</v>
      </c>
      <c r="Y44" s="19">
        <f>'LDV Shares'!Z14/SUM('LDV Shares'!Z$13:Z$16)</f>
        <v>0.21990311721599634</v>
      </c>
      <c r="Z44" s="19">
        <f>'LDV Shares'!AA14/SUM('LDV Shares'!AA$13:AA$16)</f>
        <v>0.22023885437230997</v>
      </c>
      <c r="AA44" s="19">
        <f>'LDV Shares'!AB14/SUM('LDV Shares'!AB$13:AB$16)</f>
        <v>0.22090100825276052</v>
      </c>
      <c r="AB44" s="19">
        <f>'LDV Shares'!AC14/SUM('LDV Shares'!AC$13:AC$16)</f>
        <v>0.21973791339482629</v>
      </c>
      <c r="AC44" s="19">
        <f>'LDV Shares'!AD14/SUM('LDV Shares'!AD$13:AD$16)</f>
        <v>0.2201619619391722</v>
      </c>
      <c r="AD44" s="19">
        <f>'LDV Shares'!AE14/SUM('LDV Shares'!AE$13:AE$16)</f>
        <v>0.21973576404573281</v>
      </c>
      <c r="AE44" s="19">
        <f>'LDV Shares'!AF14/SUM('LDV Shares'!AF$13:AF$16)</f>
        <v>0.22094895516296853</v>
      </c>
      <c r="AF44" s="19">
        <f>'LDV Shares'!AG14/SUM('LDV Shares'!AG$13:AG$16)</f>
        <v>0.22073431621608378</v>
      </c>
      <c r="AG44" s="19"/>
      <c r="AH44" s="19"/>
      <c r="AI44" s="19"/>
    </row>
    <row r="45" spans="1:35" x14ac:dyDescent="0.25">
      <c r="A45" t="s">
        <v>171</v>
      </c>
      <c r="B45" s="19">
        <f>'LDV Shares'!C15/SUM('LDV Shares'!C$13:C$16)</f>
        <v>0.54991175307547802</v>
      </c>
      <c r="C45" s="19">
        <f>'LDV Shares'!D15/SUM('LDV Shares'!D$13:D$16)</f>
        <v>0.51161749988302352</v>
      </c>
      <c r="D45" s="19">
        <f>'LDV Shares'!E15/SUM('LDV Shares'!E$13:E$16)</f>
        <v>0.51781383188242702</v>
      </c>
      <c r="E45" s="19">
        <f>'LDV Shares'!F15/SUM('LDV Shares'!F$13:F$16)</f>
        <v>0.52760702589802611</v>
      </c>
      <c r="F45" s="19">
        <f>'LDV Shares'!G15/SUM('LDV Shares'!G$13:G$16)</f>
        <v>0.52822642584111446</v>
      </c>
      <c r="G45" s="19">
        <f>'LDV Shares'!H15/SUM('LDV Shares'!H$13:H$16)</f>
        <v>0.52810266494813296</v>
      </c>
      <c r="H45" s="19">
        <f>'LDV Shares'!I15/SUM('LDV Shares'!I$13:I$16)</f>
        <v>0.52781504059728934</v>
      </c>
      <c r="I45" s="19">
        <f>'LDV Shares'!J15/SUM('LDV Shares'!J$13:J$16)</f>
        <v>0.5264974077352137</v>
      </c>
      <c r="J45" s="19">
        <f>'LDV Shares'!K15/SUM('LDV Shares'!K$13:K$16)</f>
        <v>0.52742724570749533</v>
      </c>
      <c r="K45" s="19">
        <f>'LDV Shares'!L15/SUM('LDV Shares'!L$13:L$16)</f>
        <v>0.52727654148717851</v>
      </c>
      <c r="L45" s="19">
        <f>'LDV Shares'!M15/SUM('LDV Shares'!M$13:M$16)</f>
        <v>0.52364293688764518</v>
      </c>
      <c r="M45" s="19">
        <f>'LDV Shares'!N15/SUM('LDV Shares'!N$13:N$16)</f>
        <v>0.52956713542801703</v>
      </c>
      <c r="N45" s="19">
        <f>'LDV Shares'!O15/SUM('LDV Shares'!O$13:O$16)</f>
        <v>0.52784837598271972</v>
      </c>
      <c r="O45" s="19">
        <f>'LDV Shares'!P15/SUM('LDV Shares'!P$13:P$16)</f>
        <v>0.52860384563547114</v>
      </c>
      <c r="P45" s="19">
        <f>'LDV Shares'!Q15/SUM('LDV Shares'!Q$13:Q$16)</f>
        <v>0.52747416341297393</v>
      </c>
      <c r="Q45" s="19">
        <f>'LDV Shares'!R15/SUM('LDV Shares'!R$13:R$16)</f>
        <v>0.53061049381925585</v>
      </c>
      <c r="R45" s="19">
        <f>'LDV Shares'!S15/SUM('LDV Shares'!S$13:S$16)</f>
        <v>0.52942759336201761</v>
      </c>
      <c r="S45" s="19">
        <f>'LDV Shares'!T15/SUM('LDV Shares'!T$13:T$16)</f>
        <v>0.52889356651407815</v>
      </c>
      <c r="T45" s="19">
        <f>'LDV Shares'!U15/SUM('LDV Shares'!U$13:U$16)</f>
        <v>0.52894718202978752</v>
      </c>
      <c r="U45" s="19">
        <f>'LDV Shares'!V15/SUM('LDV Shares'!V$13:V$16)</f>
        <v>0.5299129041986802</v>
      </c>
      <c r="V45" s="19">
        <f>'LDV Shares'!W15/SUM('LDV Shares'!W$13:W$16)</f>
        <v>0.52917914791782072</v>
      </c>
      <c r="W45" s="19">
        <f>'LDV Shares'!X15/SUM('LDV Shares'!X$13:X$16)</f>
        <v>0.52941652021122731</v>
      </c>
      <c r="X45" s="19">
        <f>'LDV Shares'!Y15/SUM('LDV Shares'!Y$13:Y$16)</f>
        <v>0.52997508974689678</v>
      </c>
      <c r="Y45" s="19">
        <f>'LDV Shares'!Z15/SUM('LDV Shares'!Z$13:Z$16)</f>
        <v>0.52963618689391978</v>
      </c>
      <c r="Z45" s="19">
        <f>'LDV Shares'!AA15/SUM('LDV Shares'!AA$13:AA$16)</f>
        <v>0.52955738131311203</v>
      </c>
      <c r="AA45" s="19">
        <f>'LDV Shares'!AB15/SUM('LDV Shares'!AB$13:AB$16)</f>
        <v>0.52917149931940088</v>
      </c>
      <c r="AB45" s="19">
        <f>'LDV Shares'!AC15/SUM('LDV Shares'!AC$13:AC$16)</f>
        <v>0.53023905092755408</v>
      </c>
      <c r="AC45" s="19">
        <f>'LDV Shares'!AD15/SUM('LDV Shares'!AD$13:AD$16)</f>
        <v>0.53005410570628786</v>
      </c>
      <c r="AD45" s="19">
        <f>'LDV Shares'!AE15/SUM('LDV Shares'!AE$13:AE$16)</f>
        <v>0.53044499461707084</v>
      </c>
      <c r="AE45" s="19">
        <f>'LDV Shares'!AF15/SUM('LDV Shares'!AF$13:AF$16)</f>
        <v>0.52965884323238899</v>
      </c>
      <c r="AF45" s="19">
        <f>'LDV Shares'!AG15/SUM('LDV Shares'!AG$13:AG$16)</f>
        <v>0.52986808541660757</v>
      </c>
      <c r="AG45" s="19"/>
      <c r="AH45" s="19"/>
      <c r="AI45" s="19"/>
    </row>
    <row r="46" spans="1:35" x14ac:dyDescent="0.25">
      <c r="A46" t="s">
        <v>172</v>
      </c>
      <c r="B46" s="19">
        <f>'LDV Shares'!C16/SUM('LDV Shares'!C$13:C$16)</f>
        <v>0.22748942844808179</v>
      </c>
      <c r="C46" s="19">
        <f>'LDV Shares'!D16/SUM('LDV Shares'!D$13:D$16)</f>
        <v>0.17493678809438171</v>
      </c>
      <c r="D46" s="19">
        <f>'LDV Shares'!E16/SUM('LDV Shares'!E$13:E$16)</f>
        <v>0.18666327756629014</v>
      </c>
      <c r="E46" s="19">
        <f>'LDV Shares'!F16/SUM('LDV Shares'!F$13:F$16)</f>
        <v>0.19180850649649425</v>
      </c>
      <c r="F46" s="19">
        <f>'LDV Shares'!G16/SUM('LDV Shares'!G$13:G$16)</f>
        <v>0.19079705712711303</v>
      </c>
      <c r="G46" s="19">
        <f>'LDV Shares'!H16/SUM('LDV Shares'!H$13:H$16)</f>
        <v>0.19048398853553497</v>
      </c>
      <c r="H46" s="19">
        <f>'LDV Shares'!I16/SUM('LDV Shares'!I$13:I$16)</f>
        <v>0.1883638250133142</v>
      </c>
      <c r="I46" s="19">
        <f>'LDV Shares'!J16/SUM('LDV Shares'!J$13:J$16)</f>
        <v>0.18628430592050146</v>
      </c>
      <c r="J46" s="19">
        <f>'LDV Shares'!K16/SUM('LDV Shares'!K$13:K$16)</f>
        <v>0.18640568773649191</v>
      </c>
      <c r="K46" s="19">
        <f>'LDV Shares'!L16/SUM('LDV Shares'!L$13:L$16)</f>
        <v>0.18540317782722632</v>
      </c>
      <c r="L46" s="19">
        <f>'LDV Shares'!M16/SUM('LDV Shares'!M$13:M$16)</f>
        <v>0.18184117550994394</v>
      </c>
      <c r="M46" s="19">
        <f>'LDV Shares'!N16/SUM('LDV Shares'!N$13:N$16)</f>
        <v>0.18577753026335403</v>
      </c>
      <c r="N46" s="19">
        <f>'LDV Shares'!O16/SUM('LDV Shares'!O$13:O$16)</f>
        <v>0.18380492420185526</v>
      </c>
      <c r="O46" s="19">
        <f>'LDV Shares'!P16/SUM('LDV Shares'!P$13:P$16)</f>
        <v>0.18385076001173783</v>
      </c>
      <c r="P46" s="19">
        <f>'LDV Shares'!Q16/SUM('LDV Shares'!Q$13:Q$16)</f>
        <v>0.18256419504572236</v>
      </c>
      <c r="Q46" s="19">
        <f>'LDV Shares'!R16/SUM('LDV Shares'!R$13:R$16)</f>
        <v>0.18471339835420594</v>
      </c>
      <c r="R46" s="19">
        <f>'LDV Shares'!S16/SUM('LDV Shares'!S$13:S$16)</f>
        <v>0.18325498603970558</v>
      </c>
      <c r="S46" s="19">
        <f>'LDV Shares'!T16/SUM('LDV Shares'!T$13:T$16)</f>
        <v>0.18237095223437516</v>
      </c>
      <c r="T46" s="19">
        <f>'LDV Shares'!U16/SUM('LDV Shares'!U$13:U$16)</f>
        <v>0.18196317580186153</v>
      </c>
      <c r="U46" s="19">
        <f>'LDV Shares'!V16/SUM('LDV Shares'!V$13:V$16)</f>
        <v>0.1824179438089972</v>
      </c>
      <c r="V46" s="19">
        <f>'LDV Shares'!W16/SUM('LDV Shares'!W$13:W$16)</f>
        <v>0.18149900642621902</v>
      </c>
      <c r="W46" s="19">
        <f>'LDV Shares'!X16/SUM('LDV Shares'!X$13:X$16)</f>
        <v>0.1813418108769739</v>
      </c>
      <c r="X46" s="19">
        <f>'LDV Shares'!Y16/SUM('LDV Shares'!Y$13:Y$16)</f>
        <v>0.18144233575761887</v>
      </c>
      <c r="Y46" s="19">
        <f>'LDV Shares'!Z16/SUM('LDV Shares'!Z$13:Z$16)</f>
        <v>0.18088007839134768</v>
      </c>
      <c r="Z46" s="19">
        <f>'LDV Shares'!AA16/SUM('LDV Shares'!AA$13:AA$16)</f>
        <v>0.18047761317650302</v>
      </c>
      <c r="AA46" s="19">
        <f>'LDV Shares'!AB16/SUM('LDV Shares'!AB$13:AB$16)</f>
        <v>0.17994849441404825</v>
      </c>
      <c r="AB46" s="19">
        <f>'LDV Shares'!AC16/SUM('LDV Shares'!AC$13:AC$16)</f>
        <v>0.18045993432082763</v>
      </c>
      <c r="AC46" s="19">
        <f>'LDV Shares'!AD16/SUM('LDV Shares'!AD$13:AD$16)</f>
        <v>0.18003450751138569</v>
      </c>
      <c r="AD46" s="19">
        <f>'LDV Shares'!AE16/SUM('LDV Shares'!AE$13:AE$16)</f>
        <v>0.18023565285227144</v>
      </c>
      <c r="AE46" s="19">
        <f>'LDV Shares'!AF16/SUM('LDV Shares'!AF$13:AF$16)</f>
        <v>0.17933472114681639</v>
      </c>
      <c r="AF46" s="19">
        <f>'LDV Shares'!AG16/SUM('LDV Shares'!AG$13:AG$16)</f>
        <v>0.17942696645038844</v>
      </c>
      <c r="AG46" s="19"/>
      <c r="AH46" s="19"/>
      <c r="AI46" s="19"/>
    </row>
    <row r="47" spans="1:35" x14ac:dyDescent="0.25">
      <c r="A47" s="2" t="s">
        <v>228</v>
      </c>
      <c r="B47" s="17"/>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221</v>
      </c>
      <c r="B49" s="19">
        <f>'LDV Shares'!C28/SUM('LDV Shares'!C$28:C$29)</f>
        <v>0.38834606423907864</v>
      </c>
      <c r="C49" s="19">
        <f>'LDV Shares'!D28/SUM('LDV Shares'!D$28:D$29)</f>
        <v>0.3765443714955698</v>
      </c>
      <c r="D49" s="19">
        <f>'LDV Shares'!E28/SUM('LDV Shares'!E$28:E$29)</f>
        <v>0.38000291433260808</v>
      </c>
      <c r="E49" s="19">
        <f>'LDV Shares'!F28/SUM('LDV Shares'!F$28:F$29)</f>
        <v>0.38194135907822785</v>
      </c>
      <c r="F49" s="19">
        <f>'LDV Shares'!G28/SUM('LDV Shares'!G$28:G$29)</f>
        <v>0.38224151259157046</v>
      </c>
      <c r="G49" s="19">
        <f>'LDV Shares'!H28/SUM('LDV Shares'!H$28:H$29)</f>
        <v>0.38256974485186301</v>
      </c>
      <c r="H49" s="19">
        <f>'LDV Shares'!I28/SUM('LDV Shares'!I$28:I$29)</f>
        <v>0.38229854762910476</v>
      </c>
      <c r="I49" s="19">
        <f>'LDV Shares'!J28/SUM('LDV Shares'!J$28:J$29)</f>
        <v>0.38229157173863237</v>
      </c>
      <c r="J49" s="19">
        <f>'LDV Shares'!K28/SUM('LDV Shares'!K$28:K$29)</f>
        <v>0.38259702060193113</v>
      </c>
      <c r="K49" s="19">
        <f>'LDV Shares'!L28/SUM('LDV Shares'!L$28:L$29)</f>
        <v>0.38260088088598554</v>
      </c>
      <c r="L49" s="19">
        <f>'LDV Shares'!M28/SUM('LDV Shares'!M$28:M$29)</f>
        <v>0.38223614085816199</v>
      </c>
      <c r="M49" s="19">
        <f>'LDV Shares'!N28/SUM('LDV Shares'!N$28:N$29)</f>
        <v>0.38329679093789443</v>
      </c>
      <c r="N49" s="19">
        <f>'LDV Shares'!O28/SUM('LDV Shares'!O$28:O$29)</f>
        <v>0.3829994187877741</v>
      </c>
      <c r="O49" s="19">
        <f>'LDV Shares'!P28/SUM('LDV Shares'!P$28:P$29)</f>
        <v>0.38311222845287851</v>
      </c>
      <c r="P49" s="19">
        <f>'LDV Shares'!Q28/SUM('LDV Shares'!Q$28:Q$29)</f>
        <v>0.38286206597002237</v>
      </c>
      <c r="Q49" s="19">
        <f>'LDV Shares'!R28/SUM('LDV Shares'!R$28:R$29)</f>
        <v>0.38354645065009174</v>
      </c>
      <c r="R49" s="19">
        <f>'LDV Shares'!S28/SUM('LDV Shares'!S$28:S$29)</f>
        <v>0.38330251638725737</v>
      </c>
      <c r="S49" s="19">
        <f>'LDV Shares'!T28/SUM('LDV Shares'!T$28:T$29)</f>
        <v>0.38317472904251287</v>
      </c>
      <c r="T49" s="19">
        <f>'LDV Shares'!U28/SUM('LDV Shares'!U$28:U$29)</f>
        <v>0.38321568870187761</v>
      </c>
      <c r="U49" s="19">
        <f>'LDV Shares'!V28/SUM('LDV Shares'!V$28:V$29)</f>
        <v>0.38341256262522971</v>
      </c>
      <c r="V49" s="19">
        <f>'LDV Shares'!W28/SUM('LDV Shares'!W$28:W$29)</f>
        <v>0.38327321586675911</v>
      </c>
      <c r="W49" s="19">
        <f>'LDV Shares'!X28/SUM('LDV Shares'!X$28:X$29)</f>
        <v>0.38331443445039926</v>
      </c>
      <c r="X49" s="19">
        <f>'LDV Shares'!Y28/SUM('LDV Shares'!Y$28:Y$29)</f>
        <v>0.38343568741314971</v>
      </c>
      <c r="Y49" s="19">
        <f>'LDV Shares'!Z28/SUM('LDV Shares'!Z$28:Z$29)</f>
        <v>0.38335029536613285</v>
      </c>
      <c r="Z49" s="19">
        <f>'LDV Shares'!AA28/SUM('LDV Shares'!AA$28:AA$29)</f>
        <v>0.38331544152465119</v>
      </c>
      <c r="AA49" s="19">
        <f>'LDV Shares'!AB28/SUM('LDV Shares'!AB$28:AB$29)</f>
        <v>0.38325225750745634</v>
      </c>
      <c r="AB49" s="19">
        <f>'LDV Shares'!AC28/SUM('LDV Shares'!AC$28:AC$29)</f>
        <v>0.38345497573326742</v>
      </c>
      <c r="AC49" s="19">
        <f>'LDV Shares'!AD28/SUM('LDV Shares'!AD$28:AD$29)</f>
        <v>0.38339556865810914</v>
      </c>
      <c r="AD49" s="19">
        <f>'LDV Shares'!AE28/SUM('LDV Shares'!AE$28:AE$29)</f>
        <v>0.38351016491979706</v>
      </c>
      <c r="AE49" s="19">
        <f>'LDV Shares'!AF28/SUM('LDV Shares'!AF$28:AF$29)</f>
        <v>0.38332745008645225</v>
      </c>
      <c r="AF49" s="19">
        <f>'LDV Shares'!AG28/SUM('LDV Shares'!AG$28:AG$29)</f>
        <v>0.38336637357826864</v>
      </c>
      <c r="AG49" s="19"/>
      <c r="AH49" s="19"/>
      <c r="AI49" s="19"/>
    </row>
    <row r="50" spans="1:35" x14ac:dyDescent="0.25">
      <c r="A50" t="s">
        <v>222</v>
      </c>
      <c r="B50" s="19">
        <f>'LDV Shares'!C29/SUM('LDV Shares'!C$28:C$29)</f>
        <v>0.6116539357609212</v>
      </c>
      <c r="C50" s="19">
        <f>'LDV Shares'!D29/SUM('LDV Shares'!D$28:D$29)</f>
        <v>0.62345562850443015</v>
      </c>
      <c r="D50" s="19">
        <f>'LDV Shares'!E29/SUM('LDV Shares'!E$28:E$29)</f>
        <v>0.61999708566739187</v>
      </c>
      <c r="E50" s="19">
        <f>'LDV Shares'!F29/SUM('LDV Shares'!F$28:F$29)</f>
        <v>0.6180586409217721</v>
      </c>
      <c r="F50" s="19">
        <f>'LDV Shares'!G29/SUM('LDV Shares'!G$28:G$29)</f>
        <v>0.61775848740842954</v>
      </c>
      <c r="G50" s="19">
        <f>'LDV Shares'!H29/SUM('LDV Shares'!H$28:H$29)</f>
        <v>0.61743025514813699</v>
      </c>
      <c r="H50" s="19">
        <f>'LDV Shares'!I29/SUM('LDV Shares'!I$28:I$29)</f>
        <v>0.61770145237089524</v>
      </c>
      <c r="I50" s="19">
        <f>'LDV Shares'!J29/SUM('LDV Shares'!J$28:J$29)</f>
        <v>0.61770842826136774</v>
      </c>
      <c r="J50" s="19">
        <f>'LDV Shares'!K29/SUM('LDV Shares'!K$28:K$29)</f>
        <v>0.61740297939806887</v>
      </c>
      <c r="K50" s="19">
        <f>'LDV Shares'!L29/SUM('LDV Shares'!L$28:L$29)</f>
        <v>0.61739911911401446</v>
      </c>
      <c r="L50" s="19">
        <f>'LDV Shares'!M29/SUM('LDV Shares'!M$28:M$29)</f>
        <v>0.61776385914183796</v>
      </c>
      <c r="M50" s="19">
        <f>'LDV Shares'!N29/SUM('LDV Shares'!N$28:N$29)</f>
        <v>0.61670320906210552</v>
      </c>
      <c r="N50" s="19">
        <f>'LDV Shares'!O29/SUM('LDV Shares'!O$28:O$29)</f>
        <v>0.61700058121222578</v>
      </c>
      <c r="O50" s="19">
        <f>'LDV Shares'!P29/SUM('LDV Shares'!P$28:P$29)</f>
        <v>0.61688777154712149</v>
      </c>
      <c r="P50" s="19">
        <f>'LDV Shares'!Q29/SUM('LDV Shares'!Q$28:Q$29)</f>
        <v>0.61713793402997763</v>
      </c>
      <c r="Q50" s="19">
        <f>'LDV Shares'!R29/SUM('LDV Shares'!R$28:R$29)</f>
        <v>0.61645354934990837</v>
      </c>
      <c r="R50" s="19">
        <f>'LDV Shares'!S29/SUM('LDV Shares'!S$28:S$29)</f>
        <v>0.61669748361274268</v>
      </c>
      <c r="S50" s="19">
        <f>'LDV Shares'!T29/SUM('LDV Shares'!T$28:T$29)</f>
        <v>0.61682527095748718</v>
      </c>
      <c r="T50" s="19">
        <f>'LDV Shares'!U29/SUM('LDV Shares'!U$28:U$29)</f>
        <v>0.61678431129812228</v>
      </c>
      <c r="U50" s="19">
        <f>'LDV Shares'!V29/SUM('LDV Shares'!V$28:V$29)</f>
        <v>0.61658743737477018</v>
      </c>
      <c r="V50" s="19">
        <f>'LDV Shares'!W29/SUM('LDV Shares'!W$28:W$29)</f>
        <v>0.616726784133241</v>
      </c>
      <c r="W50" s="19">
        <f>'LDV Shares'!X29/SUM('LDV Shares'!X$28:X$29)</f>
        <v>0.61668556554960074</v>
      </c>
      <c r="X50" s="19">
        <f>'LDV Shares'!Y29/SUM('LDV Shares'!Y$28:Y$29)</f>
        <v>0.61656431258685029</v>
      </c>
      <c r="Y50" s="19">
        <f>'LDV Shares'!Z29/SUM('LDV Shares'!Z$28:Z$29)</f>
        <v>0.61664970463386715</v>
      </c>
      <c r="Z50" s="19">
        <f>'LDV Shares'!AA29/SUM('LDV Shares'!AA$28:AA$29)</f>
        <v>0.61668455847534887</v>
      </c>
      <c r="AA50" s="19">
        <f>'LDV Shares'!AB29/SUM('LDV Shares'!AB$28:AB$29)</f>
        <v>0.61674774249254372</v>
      </c>
      <c r="AB50" s="19">
        <f>'LDV Shares'!AC29/SUM('LDV Shares'!AC$28:AC$29)</f>
        <v>0.61654502426673252</v>
      </c>
      <c r="AC50" s="19">
        <f>'LDV Shares'!AD29/SUM('LDV Shares'!AD$28:AD$29)</f>
        <v>0.61660443134189091</v>
      </c>
      <c r="AD50" s="19">
        <f>'LDV Shares'!AE29/SUM('LDV Shares'!AE$28:AE$29)</f>
        <v>0.61648983508020305</v>
      </c>
      <c r="AE50" s="19">
        <f>'LDV Shares'!AF29/SUM('LDV Shares'!AF$28:AF$29)</f>
        <v>0.6166725499135477</v>
      </c>
      <c r="AF50" s="19">
        <f>'LDV Shares'!AG29/SUM('LDV Shares'!AG$28:AG$29)</f>
        <v>0.61663362642173136</v>
      </c>
      <c r="AG50" s="19"/>
      <c r="AH50" s="19"/>
      <c r="AI50" s="19"/>
    </row>
    <row r="53" spans="1:35" x14ac:dyDescent="0.25">
      <c r="A53" s="25" t="s">
        <v>229</v>
      </c>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223</v>
      </c>
      <c r="B55" s="23">
        <f>SUMPRODUCT(B4:B7,B43:B46)</f>
        <v>76.514051404065299</v>
      </c>
      <c r="C55" s="23">
        <f t="shared" ref="C55:AF55" si="4">SUMPRODUCT(C4:C7,C43:C46)</f>
        <v>74.824665662957273</v>
      </c>
      <c r="D55" s="23">
        <f t="shared" si="4"/>
        <v>73.372204505983603</v>
      </c>
      <c r="E55" s="23">
        <f t="shared" si="4"/>
        <v>72.086967190562873</v>
      </c>
      <c r="F55" s="23">
        <f t="shared" si="4"/>
        <v>70.644884189274805</v>
      </c>
      <c r="G55" s="23">
        <f t="shared" si="4"/>
        <v>69.195839418178039</v>
      </c>
      <c r="H55" s="23">
        <f t="shared" si="4"/>
        <v>67.865175250062933</v>
      </c>
      <c r="I55" s="23">
        <f t="shared" si="4"/>
        <v>66.693682305123914</v>
      </c>
      <c r="J55" s="23">
        <f t="shared" si="4"/>
        <v>65.569582950763845</v>
      </c>
      <c r="K55" s="23">
        <f t="shared" si="4"/>
        <v>64.499791927582237</v>
      </c>
      <c r="L55" s="23">
        <f t="shared" si="4"/>
        <v>63.487317223222931</v>
      </c>
      <c r="M55" s="23">
        <f t="shared" si="4"/>
        <v>62.504296915753613</v>
      </c>
      <c r="N55" s="23">
        <f t="shared" si="4"/>
        <v>61.581762588213259</v>
      </c>
      <c r="O55" s="23">
        <f t="shared" si="4"/>
        <v>60.698165879290443</v>
      </c>
      <c r="P55" s="23">
        <f t="shared" si="4"/>
        <v>59.838051065253943</v>
      </c>
      <c r="Q55" s="23">
        <f t="shared" si="4"/>
        <v>59.00372301445497</v>
      </c>
      <c r="R55" s="23">
        <f t="shared" si="4"/>
        <v>58.217585079804657</v>
      </c>
      <c r="S55" s="23">
        <f t="shared" si="4"/>
        <v>57.466985112482497</v>
      </c>
      <c r="T55" s="23">
        <f t="shared" si="4"/>
        <v>56.749831214413902</v>
      </c>
      <c r="U55" s="23">
        <f t="shared" si="4"/>
        <v>56.064700849945552</v>
      </c>
      <c r="V55" s="23">
        <f t="shared" si="4"/>
        <v>55.415851363425105</v>
      </c>
      <c r="W55" s="23">
        <f t="shared" si="4"/>
        <v>54.797238480100823</v>
      </c>
      <c r="X55" s="23">
        <f t="shared" si="4"/>
        <v>54.206254994899943</v>
      </c>
      <c r="Y55" s="23">
        <f t="shared" si="4"/>
        <v>53.645648172245892</v>
      </c>
      <c r="Z55" s="23">
        <f t="shared" si="4"/>
        <v>53.110253663167512</v>
      </c>
      <c r="AA55" s="23">
        <f t="shared" si="4"/>
        <v>52.600942747871265</v>
      </c>
      <c r="AB55" s="23">
        <f t="shared" si="4"/>
        <v>52.111030407678356</v>
      </c>
      <c r="AC55" s="23">
        <f t="shared" si="4"/>
        <v>51.647835637288495</v>
      </c>
      <c r="AD55" s="23">
        <f t="shared" si="4"/>
        <v>51.205072023418531</v>
      </c>
      <c r="AE55" s="23">
        <f t="shared" si="4"/>
        <v>50.786278524246541</v>
      </c>
      <c r="AF55" s="23">
        <f t="shared" si="4"/>
        <v>50.364448169655233</v>
      </c>
      <c r="AG55" s="23"/>
      <c r="AH55" s="23"/>
      <c r="AI55" s="23"/>
    </row>
    <row r="56" spans="1:35" x14ac:dyDescent="0.25">
      <c r="A56" t="s">
        <v>225</v>
      </c>
      <c r="B56" s="23">
        <f>SUMPRODUCT(B17:B18,B49:B50)</f>
        <v>89.469312604885033</v>
      </c>
      <c r="C56" s="23">
        <f t="shared" ref="C56:AF56" si="5">SUMPRODUCT(C17:C18,C49:C50)</f>
        <v>88.484906461083966</v>
      </c>
      <c r="D56" s="23">
        <f t="shared" si="5"/>
        <v>87.229158565573087</v>
      </c>
      <c r="E56" s="23">
        <f t="shared" si="5"/>
        <v>86.196800819551072</v>
      </c>
      <c r="F56" s="23">
        <f t="shared" si="5"/>
        <v>84.880461662070076</v>
      </c>
      <c r="G56" s="23">
        <f t="shared" si="5"/>
        <v>83.521964121785203</v>
      </c>
      <c r="H56" s="23">
        <f t="shared" si="5"/>
        <v>82.300546832640293</v>
      </c>
      <c r="I56" s="23">
        <f t="shared" si="5"/>
        <v>81.097447156585446</v>
      </c>
      <c r="J56" s="23">
        <f t="shared" si="5"/>
        <v>80.083676969022676</v>
      </c>
      <c r="K56" s="23">
        <f t="shared" si="5"/>
        <v>78.79687309929065</v>
      </c>
      <c r="L56" s="23">
        <f t="shared" si="5"/>
        <v>77.578259791143878</v>
      </c>
      <c r="M56" s="23">
        <f t="shared" si="5"/>
        <v>76.392442726444557</v>
      </c>
      <c r="N56" s="23">
        <f t="shared" si="5"/>
        <v>75.287919489359012</v>
      </c>
      <c r="O56" s="23">
        <f t="shared" si="5"/>
        <v>74.227329464098716</v>
      </c>
      <c r="P56" s="23">
        <f t="shared" si="5"/>
        <v>73.158511265996424</v>
      </c>
      <c r="Q56" s="23">
        <f t="shared" si="5"/>
        <v>72.110692130921265</v>
      </c>
      <c r="R56" s="23">
        <f t="shared" si="5"/>
        <v>71.126065765467104</v>
      </c>
      <c r="S56" s="23">
        <f t="shared" si="5"/>
        <v>70.185339392714198</v>
      </c>
      <c r="T56" s="23">
        <f t="shared" si="5"/>
        <v>69.287262440616416</v>
      </c>
      <c r="U56" s="23">
        <f t="shared" si="5"/>
        <v>68.427039812238007</v>
      </c>
      <c r="V56" s="23">
        <f t="shared" si="5"/>
        <v>67.611997671247039</v>
      </c>
      <c r="W56" s="23">
        <f t="shared" si="5"/>
        <v>66.834218987889869</v>
      </c>
      <c r="X56" s="23">
        <f t="shared" si="5"/>
        <v>66.090357812765077</v>
      </c>
      <c r="Y56" s="23">
        <f t="shared" si="5"/>
        <v>65.38278774521855</v>
      </c>
      <c r="Z56" s="23">
        <f t="shared" si="5"/>
        <v>64.706454627591711</v>
      </c>
      <c r="AA56" s="23">
        <f t="shared" si="5"/>
        <v>64.061273110171925</v>
      </c>
      <c r="AB56" s="23">
        <f t="shared" si="5"/>
        <v>63.441116717046803</v>
      </c>
      <c r="AC56" s="23">
        <f t="shared" si="5"/>
        <v>62.852867690752454</v>
      </c>
      <c r="AD56" s="23">
        <f t="shared" si="5"/>
        <v>62.28868630812994</v>
      </c>
      <c r="AE56" s="23">
        <f t="shared" si="5"/>
        <v>61.754620628695179</v>
      </c>
      <c r="AF56" s="23">
        <f t="shared" si="5"/>
        <v>61.235256447136528</v>
      </c>
      <c r="AG56" s="23"/>
      <c r="AH56" s="23"/>
      <c r="AI56" s="23"/>
    </row>
    <row r="59" spans="1:35" x14ac:dyDescent="0.25">
      <c r="A59" t="s">
        <v>230</v>
      </c>
    </row>
    <row r="60" spans="1:35" x14ac:dyDescent="0.25">
      <c r="A60" t="s">
        <v>231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9" t="s">
        <v>40</v>
      </c>
      <c r="C4" s="9" t="s">
        <v>41</v>
      </c>
    </row>
    <row r="5" spans="1:3" x14ac:dyDescent="0.25">
      <c r="A5" t="s">
        <v>42</v>
      </c>
      <c r="B5" s="8">
        <v>84000000</v>
      </c>
      <c r="C5" s="8">
        <v>41000000</v>
      </c>
    </row>
    <row r="6" spans="1:3" x14ac:dyDescent="0.25">
      <c r="A6" t="s">
        <v>43</v>
      </c>
      <c r="B6" s="8">
        <v>90000000</v>
      </c>
      <c r="C6" s="8">
        <v>45000000</v>
      </c>
    </row>
    <row r="7" spans="1:3" x14ac:dyDescent="0.25">
      <c r="A7" t="s">
        <v>44</v>
      </c>
      <c r="B7" s="8">
        <v>298000000</v>
      </c>
      <c r="C7" s="8">
        <v>149000000</v>
      </c>
    </row>
    <row r="8" spans="1:3" x14ac:dyDescent="0.25">
      <c r="A8" t="s">
        <v>45</v>
      </c>
      <c r="B8" s="8">
        <v>81000000</v>
      </c>
      <c r="C8" s="8">
        <v>30000000</v>
      </c>
    </row>
    <row r="9" spans="1:3" x14ac:dyDescent="0.25">
      <c r="A9" t="s">
        <v>46</v>
      </c>
      <c r="B9" s="8">
        <v>88000000</v>
      </c>
      <c r="C9" s="8">
        <v>40000000</v>
      </c>
    </row>
    <row r="10" spans="1:3" x14ac:dyDescent="0.25">
      <c r="A10" t="s">
        <v>47</v>
      </c>
      <c r="B10" s="8">
        <v>209000000</v>
      </c>
      <c r="C10" s="8">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4"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1">
        <v>10000000</v>
      </c>
    </row>
    <row r="37" spans="1:5" x14ac:dyDescent="0.25">
      <c r="A37" t="s">
        <v>136</v>
      </c>
    </row>
    <row r="42" spans="1:5" x14ac:dyDescent="0.25">
      <c r="A42" s="2" t="s">
        <v>139</v>
      </c>
      <c r="B42" s="17"/>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1">
        <v>30000</v>
      </c>
    </row>
    <row r="51" spans="1:1" x14ac:dyDescent="0.25">
      <c r="A51" t="s">
        <v>136</v>
      </c>
    </row>
    <row r="53" spans="1:1" x14ac:dyDescent="0.25">
      <c r="A53" t="s">
        <v>233</v>
      </c>
    </row>
    <row r="54" spans="1:1" x14ac:dyDescent="0.25">
      <c r="A54" t="s">
        <v>234</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workbookViewId="0"/>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1250</v>
      </c>
    </row>
    <row r="15" spans="1:3" x14ac:dyDescent="0.25">
      <c r="A15" t="s">
        <v>1251</v>
      </c>
    </row>
    <row r="16" spans="1:3" x14ac:dyDescent="0.25">
      <c r="A16" t="s">
        <v>1252</v>
      </c>
    </row>
    <row r="17" spans="1:3" x14ac:dyDescent="0.25">
      <c r="A17" t="s">
        <v>1253</v>
      </c>
    </row>
    <row r="19" spans="1:3" x14ac:dyDescent="0.25">
      <c r="A19" t="s">
        <v>1254</v>
      </c>
      <c r="B19" s="38">
        <v>29799</v>
      </c>
      <c r="C19" t="s">
        <v>1255</v>
      </c>
    </row>
    <row r="20" spans="1:3" x14ac:dyDescent="0.25">
      <c r="A20" t="s">
        <v>1256</v>
      </c>
      <c r="B20" s="38">
        <v>20338</v>
      </c>
      <c r="C20" t="s">
        <v>1257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I34" sqref="I34"/>
    </sheetView>
  </sheetViews>
  <sheetFormatPr defaultColWidth="8.85546875" defaultRowHeight="15" x14ac:dyDescent="0.25"/>
  <sheetData>
    <row r="1" spans="1:11" x14ac:dyDescent="0.25">
      <c r="A1" t="s">
        <v>1210</v>
      </c>
    </row>
    <row r="2" spans="1:11" x14ac:dyDescent="0.25">
      <c r="A2" t="s">
        <v>1211</v>
      </c>
    </row>
    <row r="3" spans="1:11" x14ac:dyDescent="0.25">
      <c r="A3" t="s">
        <v>1212</v>
      </c>
    </row>
    <row r="4" spans="1:11" x14ac:dyDescent="0.25">
      <c r="A4" t="s">
        <v>257</v>
      </c>
    </row>
    <row r="5" spans="1:11" x14ac:dyDescent="0.25">
      <c r="A5" t="s">
        <v>1189</v>
      </c>
      <c r="B5" t="s">
        <v>1213</v>
      </c>
      <c r="C5" t="s">
        <v>1214</v>
      </c>
      <c r="D5" t="s">
        <v>1215</v>
      </c>
      <c r="E5" t="s">
        <v>1216</v>
      </c>
      <c r="F5" t="s">
        <v>1217</v>
      </c>
      <c r="G5" t="s">
        <v>1218</v>
      </c>
      <c r="H5" t="s">
        <v>1219</v>
      </c>
      <c r="I5" t="s">
        <v>1220</v>
      </c>
      <c r="J5" t="s">
        <v>1221</v>
      </c>
      <c r="K5" t="s">
        <v>1222</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H4" sqref="H4"/>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77">
        <f>'LDV Cost Calcs'!C153</f>
        <v>49995.669646960996</v>
      </c>
      <c r="C2" s="77">
        <f>'LDV Cost Calcs'!D153</f>
        <v>49322.031336574968</v>
      </c>
      <c r="D2" s="77">
        <f>'LDV Cost Calcs'!E153</f>
        <v>48398.610285169394</v>
      </c>
      <c r="E2" s="77">
        <f>'LDV Cost Calcs'!F153</f>
        <v>47740.753353193082</v>
      </c>
      <c r="F2" s="77">
        <f>'LDV Cost Calcs'!G153</f>
        <v>47128.673676952247</v>
      </c>
      <c r="G2" s="77">
        <f>'LDV Cost Calcs'!H153</f>
        <v>46586.655155213499</v>
      </c>
      <c r="H2" s="77">
        <f>'LDV Cost Calcs'!I153</f>
        <v>46021.601242640994</v>
      </c>
      <c r="I2" s="77">
        <f>'LDV Cost Calcs'!J153</f>
        <v>45408.295378041585</v>
      </c>
      <c r="J2" s="77">
        <f>'LDV Cost Calcs'!K153</f>
        <v>44819.94304152899</v>
      </c>
      <c r="K2" s="77">
        <f>'LDV Cost Calcs'!L153</f>
        <v>44271.263392948036</v>
      </c>
      <c r="L2" s="77">
        <f>'LDV Cost Calcs'!M153</f>
        <v>43703.913836957596</v>
      </c>
      <c r="M2" s="77">
        <f>'LDV Cost Calcs'!N153</f>
        <v>43228.433987532226</v>
      </c>
      <c r="N2" s="77">
        <f>'LDV Cost Calcs'!O153</f>
        <v>42768.507034356458</v>
      </c>
      <c r="O2" s="77">
        <f>'LDV Cost Calcs'!P153</f>
        <v>42332.115813258963</v>
      </c>
      <c r="P2" s="77">
        <f>'LDV Cost Calcs'!Q153</f>
        <v>41864.140756710221</v>
      </c>
      <c r="Q2" s="77">
        <f>'LDV Cost Calcs'!R153</f>
        <v>41450.036147431747</v>
      </c>
      <c r="R2" s="77">
        <f>'LDV Cost Calcs'!S153</f>
        <v>41051.496570448107</v>
      </c>
      <c r="S2" s="77">
        <f>'LDV Cost Calcs'!T153</f>
        <v>40656.178978299096</v>
      </c>
      <c r="T2" s="77">
        <f>'LDV Cost Calcs'!U153</f>
        <v>40272.02279711375</v>
      </c>
      <c r="U2" s="77">
        <f>'LDV Cost Calcs'!V153</f>
        <v>39916.310742718561</v>
      </c>
      <c r="V2" s="77">
        <f>'LDV Cost Calcs'!W153</f>
        <v>39566.155380538941</v>
      </c>
      <c r="W2" s="77">
        <f>'LDV Cost Calcs'!X153</f>
        <v>39276.758173214599</v>
      </c>
      <c r="X2" s="77">
        <f>'LDV Cost Calcs'!Y153</f>
        <v>38993.075084140262</v>
      </c>
      <c r="Y2" s="77">
        <f>'LDV Cost Calcs'!Z153</f>
        <v>38707.023360794548</v>
      </c>
      <c r="Z2" s="77">
        <f>'LDV Cost Calcs'!AA153</f>
        <v>38416.634530435425</v>
      </c>
      <c r="AA2" s="77">
        <f>'LDV Cost Calcs'!AB153</f>
        <v>38120.48145951597</v>
      </c>
      <c r="AB2" s="77">
        <f>'LDV Cost Calcs'!AC153</f>
        <v>37835.721191988036</v>
      </c>
      <c r="AC2" s="77">
        <f>'LDV Cost Calcs'!AD153</f>
        <v>37550.630364970923</v>
      </c>
      <c r="AD2" s="77">
        <f>'LDV Cost Calcs'!AE153</f>
        <v>37269.208736578592</v>
      </c>
      <c r="AE2" s="77">
        <f>'LDV Cost Calcs'!AF153</f>
        <v>36980.328996869255</v>
      </c>
      <c r="AF2" s="77">
        <f>'LDV Cost Calcs'!AG153</f>
        <v>36683.241130522299</v>
      </c>
      <c r="AG2" s="4"/>
    </row>
    <row r="3" spans="1:36" x14ac:dyDescent="0.25">
      <c r="A3" t="s">
        <v>1</v>
      </c>
      <c r="B3" s="4">
        <f>SUMPRODUCT('LDV Shares'!C90:C105,'AEO 52'!E118:E133)*10^3*cpi_2018to2012</f>
        <v>37378.540427791289</v>
      </c>
      <c r="C3" s="4">
        <f>SUMPRODUCT('LDV Shares'!D90:D105,'AEO 52'!F118:F133)*10^3*cpi_2018to2012</f>
        <v>36886.520984082694</v>
      </c>
      <c r="D3" s="4">
        <f>SUMPRODUCT('LDV Shares'!E90:E105,'AEO 52'!G118:G133)*10^3*cpi_2018to2012</f>
        <v>37064.924944622493</v>
      </c>
      <c r="E3" s="4">
        <f>SUMPRODUCT('LDV Shares'!F90:F105,'AEO 52'!H118:H133)*10^3*cpi_2018to2012</f>
        <v>37281.213711235723</v>
      </c>
      <c r="F3" s="4">
        <f>SUMPRODUCT('LDV Shares'!G90:G105,'AEO 52'!I118:I133)*10^3*cpi_2018to2012</f>
        <v>37451.274987857687</v>
      </c>
      <c r="G3" s="4">
        <f>SUMPRODUCT('LDV Shares'!H90:H105,'AEO 52'!J118:J133)*10^3*cpi_2018to2012</f>
        <v>37637.876715823404</v>
      </c>
      <c r="H3" s="4">
        <f>SUMPRODUCT('LDV Shares'!I90:I105,'AEO 52'!K118:K133)*10^3*cpi_2018to2012</f>
        <v>37830.156686981878</v>
      </c>
      <c r="I3" s="4">
        <f>SUMPRODUCT('LDV Shares'!J90:J105,'AEO 52'!L118:L133)*10^3*cpi_2018to2012</f>
        <v>37876.678739625786</v>
      </c>
      <c r="J3" s="4">
        <f>SUMPRODUCT('LDV Shares'!K90:K105,'AEO 52'!M118:M133)*10^3*cpi_2018to2012</f>
        <v>37943.26406632016</v>
      </c>
      <c r="K3" s="4">
        <f>SUMPRODUCT('LDV Shares'!L90:L105,'AEO 52'!N118:N133)*10^3*cpi_2018to2012</f>
        <v>37995.153272898453</v>
      </c>
      <c r="L3" s="4">
        <f>SUMPRODUCT('LDV Shares'!M90:M105,'AEO 52'!O118:O133)*10^3*cpi_2018to2012</f>
        <v>38000.88058446435</v>
      </c>
      <c r="M3" s="4">
        <f>SUMPRODUCT('LDV Shares'!N90:N105,'AEO 52'!P118:P133)*10^3*cpi_2018to2012</f>
        <v>38120.940195914882</v>
      </c>
      <c r="N3" s="4">
        <f>SUMPRODUCT('LDV Shares'!O90:O105,'AEO 52'!Q118:Q133)*10^3*cpi_2018to2012</f>
        <v>38155.447803690913</v>
      </c>
      <c r="O3" s="4">
        <f>SUMPRODUCT('LDV Shares'!P90:P105,'AEO 52'!R118:R133)*10^3*cpi_2018to2012</f>
        <v>38218.545530512281</v>
      </c>
      <c r="P3" s="4">
        <f>SUMPRODUCT('LDV Shares'!Q90:Q105,'AEO 52'!S118:S133)*10^3*cpi_2018to2012</f>
        <v>38241.495346500102</v>
      </c>
      <c r="Q3" s="4">
        <f>SUMPRODUCT('LDV Shares'!R90:R105,'AEO 52'!T118:T133)*10^3*cpi_2018to2012</f>
        <v>38315.560259001628</v>
      </c>
      <c r="R3" s="4">
        <f>SUMPRODUCT('LDV Shares'!S90:S105,'AEO 52'!U118:U133)*10^3*cpi_2018to2012</f>
        <v>38338.648546444965</v>
      </c>
      <c r="S3" s="4">
        <f>SUMPRODUCT('LDV Shares'!T90:T105,'AEO 52'!V118:V133)*10^3*cpi_2018to2012</f>
        <v>38365.858592089979</v>
      </c>
      <c r="T3" s="4">
        <f>SUMPRODUCT('LDV Shares'!U90:U105,'AEO 52'!W118:W133)*10^3*cpi_2018to2012</f>
        <v>38397.505360307936</v>
      </c>
      <c r="U3" s="4">
        <f>SUMPRODUCT('LDV Shares'!V90:V105,'AEO 52'!X118:X133)*10^3*cpi_2018to2012</f>
        <v>38443.161286125032</v>
      </c>
      <c r="V3" s="4">
        <f>SUMPRODUCT('LDV Shares'!W90:W105,'AEO 52'!Y118:Y133)*10^3*cpi_2018to2012</f>
        <v>38467.89936070118</v>
      </c>
      <c r="W3" s="4">
        <f>SUMPRODUCT('LDV Shares'!X90:X105,'AEO 52'!Z118:Z133)*10^3*cpi_2018to2012</f>
        <v>38502.375923466025</v>
      </c>
      <c r="X3" s="4">
        <f>SUMPRODUCT('LDV Shares'!Y90:Y105,'AEO 52'!AA118:AA133)*10^3*cpi_2018to2012</f>
        <v>38540.715957623499</v>
      </c>
      <c r="Y3" s="4">
        <f>SUMPRODUCT('LDV Shares'!Z90:Z105,'AEO 52'!AB118:AB133)*10^3*cpi_2018to2012</f>
        <v>38569.008454976618</v>
      </c>
      <c r="Z3" s="4">
        <f>SUMPRODUCT('LDV Shares'!AA90:AA105,'AEO 52'!AC118:AC133)*10^3*cpi_2018to2012</f>
        <v>38598.011708784521</v>
      </c>
      <c r="AA3" s="4">
        <f>SUMPRODUCT('LDV Shares'!AB90:AB105,'AEO 52'!AD118:AD133)*10^3*cpi_2018to2012</f>
        <v>38624.121119973708</v>
      </c>
      <c r="AB3" s="4">
        <f>SUMPRODUCT('LDV Shares'!AC90:AC105,'AEO 52'!AE118:AE133)*10^3*cpi_2018to2012</f>
        <v>38665.731391090485</v>
      </c>
      <c r="AC3" s="4">
        <f>SUMPRODUCT('LDV Shares'!AD90:AD105,'AEO 52'!AF118:AF133)*10^3*cpi_2018to2012</f>
        <v>38692.854999505245</v>
      </c>
      <c r="AD3" s="4">
        <f>SUMPRODUCT('LDV Shares'!AE90:AE105,'AEO 52'!AG118:AG133)*10^3*cpi_2018to2012</f>
        <v>38729.182686597924</v>
      </c>
      <c r="AE3" s="4">
        <f>SUMPRODUCT('LDV Shares'!AF90:AF105,'AEO 52'!AH118:AH133)*10^3*cpi_2018to2012</f>
        <v>38748.960933139402</v>
      </c>
      <c r="AF3" s="4">
        <f>SUMPRODUCT('LDV Shares'!AG90:AG105,'AEO 52'!AI118:AI133)*10^3*cpi_2018to2012</f>
        <v>38762.084237343959</v>
      </c>
      <c r="AG3" s="4"/>
      <c r="AH3" s="4"/>
      <c r="AI3" s="4"/>
      <c r="AJ3" s="4"/>
    </row>
    <row r="4" spans="1:36" x14ac:dyDescent="0.25">
      <c r="A4" t="s">
        <v>2</v>
      </c>
      <c r="B4" s="78">
        <f>'LDV Cost Calcs'!C152</f>
        <v>32342.6363589045</v>
      </c>
      <c r="C4" s="78">
        <f>'LDV Cost Calcs'!D152</f>
        <v>32480.692011164818</v>
      </c>
      <c r="D4" s="78">
        <f>'LDV Cost Calcs'!E152</f>
        <v>32441.801705668731</v>
      </c>
      <c r="E4" s="78">
        <f>'LDV Cost Calcs'!F152</f>
        <v>32574.570580372208</v>
      </c>
      <c r="F4" s="78">
        <f>'LDV Cost Calcs'!G152</f>
        <v>32706.423286912028</v>
      </c>
      <c r="G4" s="78">
        <f>'LDV Cost Calcs'!H152</f>
        <v>32878.340097433967</v>
      </c>
      <c r="H4" s="78">
        <f>'LDV Cost Calcs'!I152</f>
        <v>33013.800110431417</v>
      </c>
      <c r="I4" s="78">
        <f>'LDV Cost Calcs'!J152</f>
        <v>33043.448375334156</v>
      </c>
      <c r="J4" s="78">
        <f>'LDV Cost Calcs'!K152</f>
        <v>33069.100581680039</v>
      </c>
      <c r="K4" s="78">
        <f>'LDV Cost Calcs'!L152</f>
        <v>33089.790840772759</v>
      </c>
      <c r="L4" s="78">
        <f>'LDV Cost Calcs'!M152</f>
        <v>33068.211323912845</v>
      </c>
      <c r="M4" s="78">
        <f>'LDV Cost Calcs'!N152</f>
        <v>33092.699395976269</v>
      </c>
      <c r="N4" s="78">
        <f>'LDV Cost Calcs'!O152</f>
        <v>33109.134157298249</v>
      </c>
      <c r="O4" s="78">
        <f>'LDV Cost Calcs'!P152</f>
        <v>33124.075618155315</v>
      </c>
      <c r="P4" s="78">
        <f>'LDV Cost Calcs'!Q152</f>
        <v>33088.30642035279</v>
      </c>
      <c r="Q4" s="78">
        <f>'LDV Cost Calcs'!R152</f>
        <v>33079.593212175285</v>
      </c>
      <c r="R4" s="78">
        <f>'LDV Cost Calcs'!S152</f>
        <v>33065.906001882548</v>
      </c>
      <c r="S4" s="78">
        <f>'LDV Cost Calcs'!T152</f>
        <v>33041.631094119446</v>
      </c>
      <c r="T4" s="78">
        <f>'LDV Cost Calcs'!U152</f>
        <v>33018.570505033043</v>
      </c>
      <c r="U4" s="78">
        <f>'LDV Cost Calcs'!V152</f>
        <v>33004.622648786302</v>
      </c>
      <c r="V4" s="78">
        <f>'LDV Cost Calcs'!W152</f>
        <v>32984.345421344427</v>
      </c>
      <c r="W4" s="78">
        <f>'LDV Cost Calcs'!X152</f>
        <v>32963.260869766171</v>
      </c>
      <c r="X4" s="78">
        <f>'LDV Cost Calcs'!Y152</f>
        <v>32947.295428304387</v>
      </c>
      <c r="Y4" s="78">
        <f>'LDV Cost Calcs'!Z152</f>
        <v>32926.990321657853</v>
      </c>
      <c r="Z4" s="78">
        <f>'LDV Cost Calcs'!AA152</f>
        <v>32903.086497998935</v>
      </c>
      <c r="AA4" s="78">
        <f>'LDV Cost Calcs'!AB152</f>
        <v>32874.893000348791</v>
      </c>
      <c r="AB4" s="78">
        <f>'LDV Cost Calcs'!AC152</f>
        <v>32855.090893436885</v>
      </c>
      <c r="AC4" s="78">
        <f>'LDV Cost Calcs'!AD152</f>
        <v>32833.969782459295</v>
      </c>
      <c r="AD4" s="78">
        <f>'LDV Cost Calcs'!AE152</f>
        <v>32816.713883340315</v>
      </c>
      <c r="AE4" s="78">
        <f>'LDV Cost Calcs'!AF152</f>
        <v>32792.249589179504</v>
      </c>
      <c r="AF4" s="78">
        <f>'LDV Cost Calcs'!AG152</f>
        <v>32757.347853553154</v>
      </c>
      <c r="AG4" s="4"/>
      <c r="AH4" s="4"/>
      <c r="AI4" s="4"/>
      <c r="AJ4" s="4"/>
    </row>
    <row r="5" spans="1:36" x14ac:dyDescent="0.25">
      <c r="A5" t="s">
        <v>3</v>
      </c>
      <c r="B5" s="79">
        <f>'LDV Cost Calcs'!C154</f>
        <v>35443.546139439881</v>
      </c>
      <c r="C5" s="79">
        <f>'LDV Cost Calcs'!D154</f>
        <v>35360.226658704581</v>
      </c>
      <c r="D5" s="79">
        <f>'LDV Cost Calcs'!E154</f>
        <v>35160.970095567725</v>
      </c>
      <c r="E5" s="79">
        <f>'LDV Cost Calcs'!F154</f>
        <v>35258.109905479396</v>
      </c>
      <c r="F5" s="79">
        <f>'LDV Cost Calcs'!G154</f>
        <v>35355.449623954009</v>
      </c>
      <c r="G5" s="79">
        <f>'LDV Cost Calcs'!H154</f>
        <v>35460.547725955621</v>
      </c>
      <c r="H5" s="79">
        <f>'LDV Cost Calcs'!I154</f>
        <v>35551.20579131179</v>
      </c>
      <c r="I5" s="79">
        <f>'LDV Cost Calcs'!J154</f>
        <v>35554.318338786885</v>
      </c>
      <c r="J5" s="79">
        <f>'LDV Cost Calcs'!K154</f>
        <v>35536.489675236815</v>
      </c>
      <c r="K5" s="79">
        <f>'LDV Cost Calcs'!L154</f>
        <v>35520.644078929421</v>
      </c>
      <c r="L5" s="79">
        <f>'LDV Cost Calcs'!M154</f>
        <v>35462.402789417509</v>
      </c>
      <c r="M5" s="79">
        <f>'LDV Cost Calcs'!N154</f>
        <v>35452.156437686608</v>
      </c>
      <c r="N5" s="79">
        <f>'LDV Cost Calcs'!O154</f>
        <v>35431.010191396104</v>
      </c>
      <c r="O5" s="79">
        <f>'LDV Cost Calcs'!P154</f>
        <v>35416.023111929855</v>
      </c>
      <c r="P5" s="79">
        <f>'LDV Cost Calcs'!Q154</f>
        <v>35340.805878521307</v>
      </c>
      <c r="Q5" s="79">
        <f>'LDV Cost Calcs'!R154</f>
        <v>35303.583721348135</v>
      </c>
      <c r="R5" s="79">
        <f>'LDV Cost Calcs'!S154</f>
        <v>35259.184047524141</v>
      </c>
      <c r="S5" s="79">
        <f>'LDV Cost Calcs'!T154</f>
        <v>35209.798529518819</v>
      </c>
      <c r="T5" s="79">
        <f>'LDV Cost Calcs'!U154</f>
        <v>35152.544641794288</v>
      </c>
      <c r="U5" s="79">
        <f>'LDV Cost Calcs'!V154</f>
        <v>35102.71435404833</v>
      </c>
      <c r="V5" s="79">
        <f>'LDV Cost Calcs'!W154</f>
        <v>35056.315093809841</v>
      </c>
      <c r="W5" s="79">
        <f>'LDV Cost Calcs'!X154</f>
        <v>35002.779446931898</v>
      </c>
      <c r="X5" s="79">
        <f>'LDV Cost Calcs'!Y154</f>
        <v>34954.454782612971</v>
      </c>
      <c r="Y5" s="79">
        <f>'LDV Cost Calcs'!Z154</f>
        <v>34903.217715993742</v>
      </c>
      <c r="Z5" s="79">
        <f>'LDV Cost Calcs'!AA154</f>
        <v>34847.527806000588</v>
      </c>
      <c r="AA5" s="79">
        <f>'LDV Cost Calcs'!AB154</f>
        <v>34781.757500783431</v>
      </c>
      <c r="AB5" s="79">
        <f>'LDV Cost Calcs'!AC154</f>
        <v>34733.004464959042</v>
      </c>
      <c r="AC5" s="79">
        <f>'LDV Cost Calcs'!AD154</f>
        <v>34681.426394065616</v>
      </c>
      <c r="AD5" s="79">
        <f>'LDV Cost Calcs'!AE154</f>
        <v>34631.950895522496</v>
      </c>
      <c r="AE5" s="79">
        <f>'LDV Cost Calcs'!AF154</f>
        <v>34576.622556316885</v>
      </c>
      <c r="AF5" s="79">
        <f>'LDV Cost Calcs'!AG154</f>
        <v>34512.987662623018</v>
      </c>
      <c r="AG5" s="4"/>
      <c r="AH5" s="4"/>
      <c r="AI5" s="4"/>
      <c r="AJ5" s="4"/>
    </row>
    <row r="6" spans="1:36" x14ac:dyDescent="0.25">
      <c r="A6" t="s">
        <v>4</v>
      </c>
      <c r="B6" s="4">
        <f>'PHEV Price Calcs'!B254</f>
        <v>38003.863193278979</v>
      </c>
      <c r="C6" s="4">
        <f>'PHEV Price Calcs'!C254</f>
        <v>37146.732888485421</v>
      </c>
      <c r="D6" s="4">
        <f>'PHEV Price Calcs'!D254</f>
        <v>37123.360778807357</v>
      </c>
      <c r="E6" s="4">
        <f>'PHEV Price Calcs'!E254</f>
        <v>37077.040570773206</v>
      </c>
      <c r="F6" s="4">
        <f>'PHEV Price Calcs'!F254</f>
        <v>36961.643293854526</v>
      </c>
      <c r="G6" s="4">
        <f>'PHEV Price Calcs'!G254</f>
        <v>37226.649679227434</v>
      </c>
      <c r="H6" s="4">
        <f>'PHEV Price Calcs'!H254</f>
        <v>37412.546244698118</v>
      </c>
      <c r="I6" s="4">
        <f>'PHEV Price Calcs'!I254</f>
        <v>37510.244757077948</v>
      </c>
      <c r="J6" s="4">
        <f>'PHEV Price Calcs'!J254</f>
        <v>37608.330409891299</v>
      </c>
      <c r="K6" s="4">
        <f>'PHEV Price Calcs'!K254</f>
        <v>37693.62884514188</v>
      </c>
      <c r="L6" s="4">
        <f>'PHEV Price Calcs'!L254</f>
        <v>37757.364879252229</v>
      </c>
      <c r="M6" s="4">
        <f>'PHEV Price Calcs'!M254</f>
        <v>37885.697683326733</v>
      </c>
      <c r="N6" s="4">
        <f>'PHEV Price Calcs'!N254</f>
        <v>37981.202538673693</v>
      </c>
      <c r="O6" s="4">
        <f>'PHEV Price Calcs'!O254</f>
        <v>38093.564487502874</v>
      </c>
      <c r="P6" s="4">
        <f>'PHEV Price Calcs'!P254</f>
        <v>38159.814962839017</v>
      </c>
      <c r="Q6" s="4">
        <f>'PHEV Price Calcs'!Q254</f>
        <v>38241.649595377494</v>
      </c>
      <c r="R6" s="4">
        <f>'PHEV Price Calcs'!R254</f>
        <v>38297.187454814179</v>
      </c>
      <c r="S6" s="4">
        <f>'PHEV Price Calcs'!S254</f>
        <v>38346.398665365181</v>
      </c>
      <c r="T6" s="4">
        <f>'PHEV Price Calcs'!T254</f>
        <v>38390.976725823602</v>
      </c>
      <c r="U6" s="4">
        <f>'PHEV Price Calcs'!U254</f>
        <v>38438.503647706122</v>
      </c>
      <c r="V6" s="4">
        <f>'PHEV Price Calcs'!V254</f>
        <v>38473.548088123898</v>
      </c>
      <c r="W6" s="4">
        <f>'PHEV Price Calcs'!W254</f>
        <v>38529.235173811379</v>
      </c>
      <c r="X6" s="4">
        <f>'PHEV Price Calcs'!X254</f>
        <v>38583.538734896531</v>
      </c>
      <c r="Y6" s="4">
        <f>'PHEV Price Calcs'!Y254</f>
        <v>38633.500839499771</v>
      </c>
      <c r="Z6" s="4">
        <f>'PHEV Price Calcs'!Z254</f>
        <v>38682.497579812916</v>
      </c>
      <c r="AA6" s="4">
        <f>'PHEV Price Calcs'!AA254</f>
        <v>38730.216727206025</v>
      </c>
      <c r="AB6" s="4">
        <f>'PHEV Price Calcs'!AB254</f>
        <v>38783.486932980129</v>
      </c>
      <c r="AC6" s="4">
        <f>'PHEV Price Calcs'!AC254</f>
        <v>38831.730304717945</v>
      </c>
      <c r="AD6" s="4">
        <f>'PHEV Price Calcs'!AD254</f>
        <v>38884.280847210423</v>
      </c>
      <c r="AE6" s="4">
        <f>'PHEV Price Calcs'!AE254</f>
        <v>38931.45869344243</v>
      </c>
      <c r="AF6" s="4">
        <f>'PHEV Price Calcs'!AF254</f>
        <v>38970.984598722127</v>
      </c>
      <c r="AG6" s="4"/>
      <c r="AH6" s="4"/>
      <c r="AI6" s="4"/>
      <c r="AJ6" s="4"/>
    </row>
    <row r="7" spans="1:36" x14ac:dyDescent="0.25">
      <c r="A7" t="s">
        <v>215</v>
      </c>
      <c r="B7" s="4">
        <f>'AEO 52'!E139*10^3*cpi_2018to2012</f>
        <v>38757.523802000003</v>
      </c>
      <c r="C7" s="4">
        <f>'AEO 52'!F139*10^3*cpi_2018to2012</f>
        <v>38914.346094</v>
      </c>
      <c r="D7" s="4">
        <f>'AEO 52'!G139*10^3*cpi_2018to2012</f>
        <v>38983.206854000004</v>
      </c>
      <c r="E7" s="4">
        <f>'AEO 52'!H139*10^3*cpi_2018to2012</f>
        <v>39132.685156</v>
      </c>
      <c r="F7" s="4">
        <f>'AEO 52'!I139*10^3*cpi_2018to2012</f>
        <v>39322.212196</v>
      </c>
      <c r="G7" s="4">
        <f>'AEO 52'!J139*10^3*cpi_2018to2012</f>
        <v>39485.354798</v>
      </c>
      <c r="H7" s="4">
        <f>'AEO 52'!K139*10^3*cpi_2018to2012</f>
        <v>39657.249863999998</v>
      </c>
      <c r="I7" s="4">
        <f>'AEO 52'!L139*10^3*cpi_2018to2012</f>
        <v>39726.773273999999</v>
      </c>
      <c r="J7" s="4">
        <f>'AEO 52'!M139*10^3*cpi_2018to2012</f>
        <v>39781.254986</v>
      </c>
      <c r="K7" s="4">
        <f>'AEO 52'!N139*10^3*cpi_2018to2012</f>
        <v>39839.991368000003</v>
      </c>
      <c r="L7" s="4">
        <f>'AEO 52'!O139*10^3*cpi_2018to2012</f>
        <v>39887.967228000001</v>
      </c>
      <c r="M7" s="4">
        <f>'AEO 52'!P139*10^3*cpi_2018to2012</f>
        <v>39946.654254000001</v>
      </c>
      <c r="N7" s="4">
        <f>'AEO 52'!Q139*10^3*cpi_2018to2012</f>
        <v>40001.104890000002</v>
      </c>
      <c r="O7" s="4">
        <f>'AEO 52'!R139*10^3*cpi_2018to2012</f>
        <v>40056.940236000002</v>
      </c>
      <c r="P7" s="4">
        <f>'AEO 52'!S139*10^3*cpi_2018to2012</f>
        <v>40092.464674000003</v>
      </c>
      <c r="Q7" s="4">
        <f>'AEO 52'!T139*10^3*cpi_2018to2012</f>
        <v>40131.884580000005</v>
      </c>
      <c r="R7" s="4">
        <f>'AEO 52'!U139*10^3*cpi_2018to2012</f>
        <v>40168.323931999999</v>
      </c>
      <c r="S7" s="4">
        <f>'AEO 52'!V139*10^3*cpi_2018to2012</f>
        <v>40202.437153999999</v>
      </c>
      <c r="T7" s="4">
        <f>'AEO 52'!W139*10^3*cpi_2018to2012</f>
        <v>40235.392337999998</v>
      </c>
      <c r="U7" s="4">
        <f>'AEO 52'!X139*10^3*cpi_2018to2012</f>
        <v>40270.436926000002</v>
      </c>
      <c r="V7" s="4">
        <f>'AEO 52'!Y139*10^3*cpi_2018to2012</f>
        <v>40303.214794000007</v>
      </c>
      <c r="W7" s="4">
        <f>'AEO 52'!Z139*10^3*cpi_2018to2012</f>
        <v>40335.678246000003</v>
      </c>
      <c r="X7" s="4">
        <f>'AEO 52'!AA139*10^3*cpi_2018to2012</f>
        <v>40368.895748000003</v>
      </c>
      <c r="Y7" s="4">
        <f>'AEO 52'!AB139*10^3*cpi_2018to2012</f>
        <v>40400.574988000008</v>
      </c>
      <c r="Z7" s="4">
        <f>'AEO 52'!AC139*10^3*cpi_2018to2012</f>
        <v>40431.076082</v>
      </c>
      <c r="AA7" s="4">
        <f>'AEO 52'!AD139*10^3*cpi_2018to2012</f>
        <v>40461.148509999999</v>
      </c>
      <c r="AB7" s="4">
        <f>'AEO 52'!AE139*10^3*cpi_2018to2012</f>
        <v>40492.475859999999</v>
      </c>
      <c r="AC7" s="4">
        <f>'AEO 52'!AF139*10^3*cpi_2018to2012</f>
        <v>40522.656140000006</v>
      </c>
      <c r="AD7" s="4">
        <f>'AEO 52'!AG139*10^3*cpi_2018to2012</f>
        <v>40554.921254000001</v>
      </c>
      <c r="AE7" s="4">
        <f>'AEO 52'!AH139*10^3*cpi_2018to2012</f>
        <v>40584.480928000004</v>
      </c>
      <c r="AF7" s="4">
        <f>'AEO 52'!AI139*10^3*cpi_2018to2012</f>
        <v>40596.029318000008</v>
      </c>
      <c r="AG7" s="4"/>
      <c r="AH7" s="4"/>
      <c r="AI7" s="4"/>
      <c r="AJ7" s="4"/>
    </row>
    <row r="8" spans="1:36" x14ac:dyDescent="0.25">
      <c r="A8" t="s">
        <v>216</v>
      </c>
      <c r="B8" s="4">
        <f>'Hydrogen Vehicle Calcs'!B55*10^3*cpi_2018to2012</f>
        <v>69933.842983315684</v>
      </c>
      <c r="C8" s="4">
        <f>'Hydrogen Vehicle Calcs'!C55*10^3*cpi_2018to2012</f>
        <v>68389.744415942943</v>
      </c>
      <c r="D8" s="4">
        <f>'Hydrogen Vehicle Calcs'!D55*10^3*cpi_2018to2012</f>
        <v>67062.194918469017</v>
      </c>
      <c r="E8" s="4">
        <f>'Hydrogen Vehicle Calcs'!E55*10^3*cpi_2018to2012</f>
        <v>65887.488012174479</v>
      </c>
      <c r="F8" s="4">
        <f>'Hydrogen Vehicle Calcs'!F55*10^3*cpi_2018to2012</f>
        <v>64569.424148997168</v>
      </c>
      <c r="G8" s="4">
        <f>'Hydrogen Vehicle Calcs'!G55*10^3*cpi_2018to2012</f>
        <v>63244.997228214736</v>
      </c>
      <c r="H8" s="4">
        <f>'Hydrogen Vehicle Calcs'!H55*10^3*cpi_2018to2012</f>
        <v>62028.770178557526</v>
      </c>
      <c r="I8" s="4">
        <f>'Hydrogen Vehicle Calcs'!I55*10^3*cpi_2018to2012</f>
        <v>60958.025626883267</v>
      </c>
      <c r="J8" s="4">
        <f>'Hydrogen Vehicle Calcs'!J55*10^3*cpi_2018to2012</f>
        <v>59930.59881699815</v>
      </c>
      <c r="K8" s="4">
        <f>'Hydrogen Vehicle Calcs'!K55*10^3*cpi_2018to2012</f>
        <v>58952.809821810166</v>
      </c>
      <c r="L8" s="4">
        <f>'Hydrogen Vehicle Calcs'!L55*10^3*cpi_2018to2012</f>
        <v>58027.407942025762</v>
      </c>
      <c r="M8" s="4">
        <f>'Hydrogen Vehicle Calcs'!M55*10^3*cpi_2018to2012</f>
        <v>57128.927380998808</v>
      </c>
      <c r="N8" s="4">
        <f>'Hydrogen Vehicle Calcs'!N55*10^3*cpi_2018to2012</f>
        <v>56285.73100562692</v>
      </c>
      <c r="O8" s="4">
        <f>'Hydrogen Vehicle Calcs'!O55*10^3*cpi_2018to2012</f>
        <v>55478.123613671465</v>
      </c>
      <c r="P8" s="4">
        <f>'Hydrogen Vehicle Calcs'!P55*10^3*cpi_2018to2012</f>
        <v>54691.978673642108</v>
      </c>
      <c r="Q8" s="4">
        <f>'Hydrogen Vehicle Calcs'!Q55*10^3*cpi_2018to2012</f>
        <v>53929.40283521184</v>
      </c>
      <c r="R8" s="4">
        <f>'Hydrogen Vehicle Calcs'!R55*10^3*cpi_2018to2012</f>
        <v>53210.872762941464</v>
      </c>
      <c r="S8" s="4">
        <f>'Hydrogen Vehicle Calcs'!S55*10^3*cpi_2018to2012</f>
        <v>52524.824392809009</v>
      </c>
      <c r="T8" s="4">
        <f>'Hydrogen Vehicle Calcs'!T55*10^3*cpi_2018to2012</f>
        <v>51869.34572997431</v>
      </c>
      <c r="U8" s="4">
        <f>'Hydrogen Vehicle Calcs'!U55*10^3*cpi_2018to2012</f>
        <v>51243.136576850236</v>
      </c>
      <c r="V8" s="4">
        <f>'Hydrogen Vehicle Calcs'!V55*10^3*cpi_2018to2012</f>
        <v>50650.08814617055</v>
      </c>
      <c r="W8" s="4">
        <f>'Hydrogen Vehicle Calcs'!W55*10^3*cpi_2018to2012</f>
        <v>50084.675970812154</v>
      </c>
      <c r="X8" s="4">
        <f>'Hydrogen Vehicle Calcs'!X55*10^3*cpi_2018to2012</f>
        <v>49544.51706533855</v>
      </c>
      <c r="Y8" s="4">
        <f>'Hydrogen Vehicle Calcs'!Y55*10^3*cpi_2018to2012</f>
        <v>49032.122429432748</v>
      </c>
      <c r="Z8" s="4">
        <f>'Hydrogen Vehicle Calcs'!Z55*10^3*cpi_2018to2012</f>
        <v>48542.771848135104</v>
      </c>
      <c r="AA8" s="4">
        <f>'Hydrogen Vehicle Calcs'!AA55*10^3*cpi_2018to2012</f>
        <v>48077.261671554341</v>
      </c>
      <c r="AB8" s="4">
        <f>'Hydrogen Vehicle Calcs'!AB55*10^3*cpi_2018to2012</f>
        <v>47629.481792618019</v>
      </c>
      <c r="AC8" s="4">
        <f>'Hydrogen Vehicle Calcs'!AC55*10^3*cpi_2018to2012</f>
        <v>47206.121772481689</v>
      </c>
      <c r="AD8" s="4">
        <f>'Hydrogen Vehicle Calcs'!AD55*10^3*cpi_2018to2012</f>
        <v>46801.435829404538</v>
      </c>
      <c r="AE8" s="4">
        <f>'Hydrogen Vehicle Calcs'!AE55*10^3*cpi_2018to2012</f>
        <v>46418.658571161337</v>
      </c>
      <c r="AF8" s="4">
        <f>'Hydrogen Vehicle Calcs'!AF55*10^3*cpi_2018to2012</f>
        <v>46033.105627064884</v>
      </c>
      <c r="AG8" s="4"/>
      <c r="AH8" s="4"/>
      <c r="AI8" s="4"/>
      <c r="AJ8" s="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style="5" customWidth="1"/>
    <col min="2" max="16384" width="9" style="5"/>
  </cols>
  <sheetData>
    <row r="1" spans="1:36" x14ac:dyDescent="0.25">
      <c r="A1" s="35" t="s">
        <v>232</v>
      </c>
      <c r="B1" s="5">
        <f>'AEO 52'!E1</f>
        <v>2020</v>
      </c>
      <c r="C1" s="5">
        <f>'AEO 52'!F1</f>
        <v>2021</v>
      </c>
      <c r="D1" s="5">
        <f>'AEO 52'!G1</f>
        <v>2022</v>
      </c>
      <c r="E1" s="5">
        <f>'AEO 52'!H1</f>
        <v>2023</v>
      </c>
      <c r="F1" s="5">
        <f>'AEO 52'!I1</f>
        <v>2024</v>
      </c>
      <c r="G1" s="5">
        <f>'AEO 52'!J1</f>
        <v>2025</v>
      </c>
      <c r="H1" s="5">
        <f>'AEO 52'!K1</f>
        <v>2026</v>
      </c>
      <c r="I1" s="5">
        <f>'AEO 52'!L1</f>
        <v>2027</v>
      </c>
      <c r="J1" s="5">
        <f>'AEO 52'!M1</f>
        <v>2028</v>
      </c>
      <c r="K1" s="5">
        <f>'AEO 52'!N1</f>
        <v>2029</v>
      </c>
      <c r="L1" s="5">
        <f>'AEO 52'!O1</f>
        <v>2030</v>
      </c>
      <c r="M1" s="5">
        <f>'AEO 52'!P1</f>
        <v>2031</v>
      </c>
      <c r="N1" s="5">
        <f>'AEO 52'!Q1</f>
        <v>2032</v>
      </c>
      <c r="O1" s="5">
        <f>'AEO 52'!R1</f>
        <v>2033</v>
      </c>
      <c r="P1" s="5">
        <f>'AEO 52'!S1</f>
        <v>2034</v>
      </c>
      <c r="Q1" s="5">
        <f>'AEO 52'!T1</f>
        <v>2035</v>
      </c>
      <c r="R1" s="5">
        <f>'AEO 52'!U1</f>
        <v>2036</v>
      </c>
      <c r="S1" s="5">
        <f>'AEO 52'!V1</f>
        <v>2037</v>
      </c>
      <c r="T1" s="5">
        <f>'AEO 52'!W1</f>
        <v>2038</v>
      </c>
      <c r="U1" s="5">
        <f>'AEO 52'!X1</f>
        <v>2039</v>
      </c>
      <c r="V1" s="5">
        <f>'AEO 52'!Y1</f>
        <v>2040</v>
      </c>
      <c r="W1" s="5">
        <f>'AEO 52'!Z1</f>
        <v>2041</v>
      </c>
      <c r="X1" s="5">
        <f>'AEO 52'!AA1</f>
        <v>2042</v>
      </c>
      <c r="Y1" s="5">
        <f>'AEO 52'!AB1</f>
        <v>2043</v>
      </c>
      <c r="Z1" s="5">
        <f>'AEO 52'!AC1</f>
        <v>2044</v>
      </c>
      <c r="AA1" s="5">
        <f>'AEO 52'!AD1</f>
        <v>2045</v>
      </c>
      <c r="AB1" s="5">
        <f>'AEO 52'!AE1</f>
        <v>2046</v>
      </c>
      <c r="AC1" s="5">
        <f>'AEO 52'!AF1</f>
        <v>2047</v>
      </c>
      <c r="AD1" s="5">
        <f>'AEO 52'!AG1</f>
        <v>2048</v>
      </c>
      <c r="AE1" s="5">
        <f>'AEO 52'!AH1</f>
        <v>2049</v>
      </c>
      <c r="AF1" s="5">
        <f>'AEO 52'!AI1</f>
        <v>2050</v>
      </c>
    </row>
    <row r="2" spans="1:36" x14ac:dyDescent="0.25">
      <c r="A2" s="5" t="s">
        <v>0</v>
      </c>
      <c r="B2" s="22">
        <f>'CARB ACT ISOR'!B80</f>
        <v>74481.20175540229</v>
      </c>
      <c r="C2" s="22">
        <f>$B$2</f>
        <v>74481.20175540229</v>
      </c>
      <c r="D2" s="22">
        <f t="shared" ref="D2:AF2" si="0">$B$2</f>
        <v>74481.20175540229</v>
      </c>
      <c r="E2" s="22">
        <f t="shared" si="0"/>
        <v>74481.20175540229</v>
      </c>
      <c r="F2" s="22">
        <f t="shared" si="0"/>
        <v>74481.20175540229</v>
      </c>
      <c r="G2" s="22">
        <f t="shared" si="0"/>
        <v>74481.20175540229</v>
      </c>
      <c r="H2" s="22">
        <f t="shared" si="0"/>
        <v>74481.20175540229</v>
      </c>
      <c r="I2" s="22">
        <f t="shared" si="0"/>
        <v>74481.20175540229</v>
      </c>
      <c r="J2" s="22">
        <f t="shared" si="0"/>
        <v>74481.20175540229</v>
      </c>
      <c r="K2" s="22">
        <f t="shared" si="0"/>
        <v>74481.20175540229</v>
      </c>
      <c r="L2" s="22">
        <f t="shared" si="0"/>
        <v>74481.20175540229</v>
      </c>
      <c r="M2" s="22">
        <f t="shared" si="0"/>
        <v>74481.20175540229</v>
      </c>
      <c r="N2" s="22">
        <f t="shared" si="0"/>
        <v>74481.20175540229</v>
      </c>
      <c r="O2" s="22">
        <f t="shared" si="0"/>
        <v>74481.20175540229</v>
      </c>
      <c r="P2" s="22">
        <f t="shared" si="0"/>
        <v>74481.20175540229</v>
      </c>
      <c r="Q2" s="22">
        <f t="shared" si="0"/>
        <v>74481.20175540229</v>
      </c>
      <c r="R2" s="22">
        <f t="shared" si="0"/>
        <v>74481.20175540229</v>
      </c>
      <c r="S2" s="22">
        <f t="shared" si="0"/>
        <v>74481.20175540229</v>
      </c>
      <c r="T2" s="22">
        <f t="shared" si="0"/>
        <v>74481.20175540229</v>
      </c>
      <c r="U2" s="22">
        <f t="shared" si="0"/>
        <v>74481.20175540229</v>
      </c>
      <c r="V2" s="22">
        <f t="shared" si="0"/>
        <v>74481.20175540229</v>
      </c>
      <c r="W2" s="22">
        <f t="shared" si="0"/>
        <v>74481.20175540229</v>
      </c>
      <c r="X2" s="22">
        <f t="shared" si="0"/>
        <v>74481.20175540229</v>
      </c>
      <c r="Y2" s="22">
        <f t="shared" si="0"/>
        <v>74481.20175540229</v>
      </c>
      <c r="Z2" s="22">
        <f t="shared" si="0"/>
        <v>74481.20175540229</v>
      </c>
      <c r="AA2" s="22">
        <f t="shared" si="0"/>
        <v>74481.20175540229</v>
      </c>
      <c r="AB2" s="22">
        <f t="shared" si="0"/>
        <v>74481.20175540229</v>
      </c>
      <c r="AC2" s="22">
        <f t="shared" si="0"/>
        <v>74481.20175540229</v>
      </c>
      <c r="AD2" s="22">
        <f t="shared" si="0"/>
        <v>74481.20175540229</v>
      </c>
      <c r="AE2" s="22">
        <f t="shared" si="0"/>
        <v>74481.20175540229</v>
      </c>
      <c r="AF2" s="22">
        <f t="shared" si="0"/>
        <v>74481.20175540229</v>
      </c>
      <c r="AG2" s="22"/>
      <c r="AH2" s="22"/>
      <c r="AI2" s="22"/>
      <c r="AJ2" s="22"/>
    </row>
    <row r="3" spans="1:36" x14ac:dyDescent="0.25">
      <c r="A3" s="5" t="s">
        <v>1</v>
      </c>
      <c r="B3" s="22">
        <f>B4*'BNVP-LDVs-psgr'!B3/'BNVP-LDVs-psgr'!B4</f>
        <v>52858.138973016466</v>
      </c>
      <c r="C3" s="22">
        <f>$B3*'BNVP-LDVs-psgr'!C3/'BNVP-LDVs-psgr'!$B3</f>
        <v>52162.359206462534</v>
      </c>
      <c r="D3" s="22">
        <f>$B3*'BNVP-LDVs-psgr'!D3/'BNVP-LDVs-psgr'!$B3</f>
        <v>52414.645711810881</v>
      </c>
      <c r="E3" s="22">
        <f>$B3*'BNVP-LDVs-psgr'!E3/'BNVP-LDVs-psgr'!$B3</f>
        <v>52720.506281889328</v>
      </c>
      <c r="F3" s="22">
        <f>$B3*'BNVP-LDVs-psgr'!F3/'BNVP-LDVs-psgr'!$B3</f>
        <v>52960.99514236203</v>
      </c>
      <c r="G3" s="22">
        <f>$B3*'BNVP-LDVs-psgr'!G3/'BNVP-LDVs-psgr'!$B3</f>
        <v>53224.874361735805</v>
      </c>
      <c r="H3" s="22">
        <f>$B3*'BNVP-LDVs-psgr'!H3/'BNVP-LDVs-psgr'!$B3</f>
        <v>53496.783358740562</v>
      </c>
      <c r="I3" s="22">
        <f>$B3*'BNVP-LDVs-psgr'!I3/'BNVP-LDVs-psgr'!$B3</f>
        <v>53562.571618416245</v>
      </c>
      <c r="J3" s="22">
        <f>$B3*'BNVP-LDVs-psgr'!J3/'BNVP-LDVs-psgr'!$B3</f>
        <v>53656.731968491287</v>
      </c>
      <c r="K3" s="22">
        <f>$B3*'BNVP-LDVs-psgr'!K3/'BNVP-LDVs-psgr'!$B3</f>
        <v>53730.110084948603</v>
      </c>
      <c r="L3" s="22">
        <f>$B3*'BNVP-LDVs-psgr'!L3/'BNVP-LDVs-psgr'!$B3</f>
        <v>53738.209251669061</v>
      </c>
      <c r="M3" s="22">
        <f>$B3*'BNVP-LDVs-psgr'!M3/'BNVP-LDVs-psgr'!$B3</f>
        <v>53907.989225805773</v>
      </c>
      <c r="N3" s="22">
        <f>$B3*'BNVP-LDVs-psgr'!N3/'BNVP-LDVs-psgr'!$B3</f>
        <v>53956.787490975476</v>
      </c>
      <c r="O3" s="22">
        <f>$B3*'BNVP-LDVs-psgr'!O3/'BNVP-LDVs-psgr'!$B3</f>
        <v>54046.015919240308</v>
      </c>
      <c r="P3" s="22">
        <f>$B3*'BNVP-LDVs-psgr'!P3/'BNVP-LDVs-psgr'!$B3</f>
        <v>54078.469957011868</v>
      </c>
      <c r="Q3" s="22">
        <f>$B3*'BNVP-LDVs-psgr'!Q3/'BNVP-LDVs-psgr'!$B3</f>
        <v>54183.207418486396</v>
      </c>
      <c r="R3" s="22">
        <f>$B3*'BNVP-LDVs-psgr'!R3/'BNVP-LDVs-psgr'!$B3</f>
        <v>54215.857272984773</v>
      </c>
      <c r="S3" s="22">
        <f>$B3*'BNVP-LDVs-psgr'!S3/'BNVP-LDVs-psgr'!$B3</f>
        <v>54254.335832011035</v>
      </c>
      <c r="T3" s="22">
        <f>$B3*'BNVP-LDVs-psgr'!T3/'BNVP-LDVs-psgr'!$B3</f>
        <v>54299.088496330369</v>
      </c>
      <c r="U3" s="22">
        <f>$B3*'BNVP-LDVs-psgr'!U3/'BNVP-LDVs-psgr'!$B3</f>
        <v>54363.651939529649</v>
      </c>
      <c r="V3" s="22">
        <f>$B3*'BNVP-LDVs-psgr'!V3/'BNVP-LDVs-psgr'!$B3</f>
        <v>54398.634808547686</v>
      </c>
      <c r="W3" s="22">
        <f>$B3*'BNVP-LDVs-psgr'!W3/'BNVP-LDVs-psgr'!$B3</f>
        <v>54447.389172016126</v>
      </c>
      <c r="X3" s="22">
        <f>$B3*'BNVP-LDVs-psgr'!X3/'BNVP-LDVs-psgr'!$B3</f>
        <v>54501.60698872411</v>
      </c>
      <c r="Y3" s="22">
        <f>$B3*'BNVP-LDVs-psgr'!Y3/'BNVP-LDVs-psgr'!$B3</f>
        <v>54541.616275867731</v>
      </c>
      <c r="Z3" s="22">
        <f>$B3*'BNVP-LDVs-psgr'!Z3/'BNVP-LDVs-psgr'!$B3</f>
        <v>54582.630665485463</v>
      </c>
      <c r="AA3" s="22">
        <f>$B3*'BNVP-LDVs-psgr'!AA3/'BNVP-LDVs-psgr'!$B3</f>
        <v>54619.55278361385</v>
      </c>
      <c r="AB3" s="22">
        <f>$B3*'BNVP-LDVs-psgr'!AB3/'BNVP-LDVs-psgr'!$B3</f>
        <v>54678.395142577669</v>
      </c>
      <c r="AC3" s="22">
        <f>$B3*'BNVP-LDVs-psgr'!AC3/'BNVP-LDVs-psgr'!$B3</f>
        <v>54716.751468068942</v>
      </c>
      <c r="AD3" s="22">
        <f>$B3*'BNVP-LDVs-psgr'!AD3/'BNVP-LDVs-psgr'!$B3</f>
        <v>54768.123563151748</v>
      </c>
      <c r="AE3" s="22">
        <f>$B3*'BNVP-LDVs-psgr'!AE3/'BNVP-LDVs-psgr'!$B3</f>
        <v>54796.092587419873</v>
      </c>
      <c r="AF3" s="22">
        <f>$B3*'BNVP-LDVs-psgr'!AF3/'BNVP-LDVs-psgr'!$B3</f>
        <v>54814.650653879682</v>
      </c>
      <c r="AG3" s="22"/>
      <c r="AH3" s="22"/>
      <c r="AI3" s="22"/>
      <c r="AJ3" s="22"/>
    </row>
    <row r="4" spans="1:36" x14ac:dyDescent="0.25">
      <c r="A4" s="5" t="s">
        <v>2</v>
      </c>
      <c r="B4" s="22">
        <f>'CARB ACT ISOR'!E31</f>
        <v>45736.712772808729</v>
      </c>
      <c r="C4" s="22">
        <f>B4</f>
        <v>45736.712772808729</v>
      </c>
      <c r="D4" s="22">
        <f t="shared" ref="D4:AF4" si="1">C4</f>
        <v>45736.712772808729</v>
      </c>
      <c r="E4" s="22">
        <f t="shared" si="1"/>
        <v>45736.712772808729</v>
      </c>
      <c r="F4" s="22">
        <f t="shared" si="1"/>
        <v>45736.712772808729</v>
      </c>
      <c r="G4" s="22">
        <f t="shared" si="1"/>
        <v>45736.712772808729</v>
      </c>
      <c r="H4" s="22">
        <f t="shared" si="1"/>
        <v>45736.712772808729</v>
      </c>
      <c r="I4" s="22">
        <f t="shared" si="1"/>
        <v>45736.712772808729</v>
      </c>
      <c r="J4" s="22">
        <f t="shared" si="1"/>
        <v>45736.712772808729</v>
      </c>
      <c r="K4" s="22">
        <f t="shared" si="1"/>
        <v>45736.712772808729</v>
      </c>
      <c r="L4" s="22">
        <f t="shared" si="1"/>
        <v>45736.712772808729</v>
      </c>
      <c r="M4" s="22">
        <f t="shared" si="1"/>
        <v>45736.712772808729</v>
      </c>
      <c r="N4" s="22">
        <f t="shared" si="1"/>
        <v>45736.712772808729</v>
      </c>
      <c r="O4" s="22">
        <f t="shared" si="1"/>
        <v>45736.712772808729</v>
      </c>
      <c r="P4" s="22">
        <f t="shared" si="1"/>
        <v>45736.712772808729</v>
      </c>
      <c r="Q4" s="22">
        <f t="shared" si="1"/>
        <v>45736.712772808729</v>
      </c>
      <c r="R4" s="22">
        <f t="shared" si="1"/>
        <v>45736.712772808729</v>
      </c>
      <c r="S4" s="22">
        <f t="shared" si="1"/>
        <v>45736.712772808729</v>
      </c>
      <c r="T4" s="22">
        <f t="shared" si="1"/>
        <v>45736.712772808729</v>
      </c>
      <c r="U4" s="22">
        <f t="shared" si="1"/>
        <v>45736.712772808729</v>
      </c>
      <c r="V4" s="22">
        <f t="shared" si="1"/>
        <v>45736.712772808729</v>
      </c>
      <c r="W4" s="22">
        <f t="shared" si="1"/>
        <v>45736.712772808729</v>
      </c>
      <c r="X4" s="22">
        <f t="shared" si="1"/>
        <v>45736.712772808729</v>
      </c>
      <c r="Y4" s="22">
        <f t="shared" si="1"/>
        <v>45736.712772808729</v>
      </c>
      <c r="Z4" s="22">
        <f t="shared" si="1"/>
        <v>45736.712772808729</v>
      </c>
      <c r="AA4" s="22">
        <f t="shared" si="1"/>
        <v>45736.712772808729</v>
      </c>
      <c r="AB4" s="22">
        <f t="shared" si="1"/>
        <v>45736.712772808729</v>
      </c>
      <c r="AC4" s="22">
        <f t="shared" si="1"/>
        <v>45736.712772808729</v>
      </c>
      <c r="AD4" s="22">
        <f t="shared" si="1"/>
        <v>45736.712772808729</v>
      </c>
      <c r="AE4" s="22">
        <f t="shared" si="1"/>
        <v>45736.712772808729</v>
      </c>
      <c r="AF4" s="22">
        <f t="shared" si="1"/>
        <v>45736.712772808729</v>
      </c>
      <c r="AG4" s="22"/>
      <c r="AH4" s="22"/>
      <c r="AI4" s="22"/>
      <c r="AJ4" s="22"/>
    </row>
    <row r="5" spans="1:36" x14ac:dyDescent="0.25">
      <c r="A5" s="5" t="s">
        <v>3</v>
      </c>
      <c r="B5" s="22">
        <f>'CARB ACT ISOR'!E30</f>
        <v>50818.569747565249</v>
      </c>
      <c r="C5" s="22">
        <f>B5</f>
        <v>50818.569747565249</v>
      </c>
      <c r="D5" s="22">
        <f t="shared" ref="D5:AF5" si="2">C5</f>
        <v>50818.569747565249</v>
      </c>
      <c r="E5" s="22">
        <f t="shared" si="2"/>
        <v>50818.569747565249</v>
      </c>
      <c r="F5" s="22">
        <f t="shared" si="2"/>
        <v>50818.569747565249</v>
      </c>
      <c r="G5" s="22">
        <f t="shared" si="2"/>
        <v>50818.569747565249</v>
      </c>
      <c r="H5" s="22">
        <f t="shared" si="2"/>
        <v>50818.569747565249</v>
      </c>
      <c r="I5" s="22">
        <f t="shared" si="2"/>
        <v>50818.569747565249</v>
      </c>
      <c r="J5" s="22">
        <f t="shared" si="2"/>
        <v>50818.569747565249</v>
      </c>
      <c r="K5" s="22">
        <f t="shared" si="2"/>
        <v>50818.569747565249</v>
      </c>
      <c r="L5" s="22">
        <f t="shared" si="2"/>
        <v>50818.569747565249</v>
      </c>
      <c r="M5" s="22">
        <f t="shared" si="2"/>
        <v>50818.569747565249</v>
      </c>
      <c r="N5" s="22">
        <f t="shared" si="2"/>
        <v>50818.569747565249</v>
      </c>
      <c r="O5" s="22">
        <f t="shared" si="2"/>
        <v>50818.569747565249</v>
      </c>
      <c r="P5" s="22">
        <f t="shared" si="2"/>
        <v>50818.569747565249</v>
      </c>
      <c r="Q5" s="22">
        <f t="shared" si="2"/>
        <v>50818.569747565249</v>
      </c>
      <c r="R5" s="22">
        <f t="shared" si="2"/>
        <v>50818.569747565249</v>
      </c>
      <c r="S5" s="22">
        <f t="shared" si="2"/>
        <v>50818.569747565249</v>
      </c>
      <c r="T5" s="22">
        <f t="shared" si="2"/>
        <v>50818.569747565249</v>
      </c>
      <c r="U5" s="22">
        <f t="shared" si="2"/>
        <v>50818.569747565249</v>
      </c>
      <c r="V5" s="22">
        <f t="shared" si="2"/>
        <v>50818.569747565249</v>
      </c>
      <c r="W5" s="22">
        <f t="shared" si="2"/>
        <v>50818.569747565249</v>
      </c>
      <c r="X5" s="22">
        <f t="shared" si="2"/>
        <v>50818.569747565249</v>
      </c>
      <c r="Y5" s="22">
        <f t="shared" si="2"/>
        <v>50818.569747565249</v>
      </c>
      <c r="Z5" s="22">
        <f t="shared" si="2"/>
        <v>50818.569747565249</v>
      </c>
      <c r="AA5" s="22">
        <f t="shared" si="2"/>
        <v>50818.569747565249</v>
      </c>
      <c r="AB5" s="22">
        <f t="shared" si="2"/>
        <v>50818.569747565249</v>
      </c>
      <c r="AC5" s="22">
        <f t="shared" si="2"/>
        <v>50818.569747565249</v>
      </c>
      <c r="AD5" s="22">
        <f t="shared" si="2"/>
        <v>50818.569747565249</v>
      </c>
      <c r="AE5" s="22">
        <f t="shared" si="2"/>
        <v>50818.569747565249</v>
      </c>
      <c r="AF5" s="22">
        <f t="shared" si="2"/>
        <v>50818.569747565249</v>
      </c>
      <c r="AG5" s="22"/>
      <c r="AH5" s="22"/>
      <c r="AI5" s="22"/>
      <c r="AJ5" s="22"/>
    </row>
    <row r="6" spans="1:36" x14ac:dyDescent="0.25">
      <c r="A6" s="5" t="s">
        <v>4</v>
      </c>
      <c r="B6" s="22">
        <f>B4*'BNVP-LDVs-psgr'!B6/'BNVP-LDVs-psgr'!B4</f>
        <v>53742.427050155078</v>
      </c>
      <c r="C6" s="22">
        <f>$B6*'BNVP-LDVs-psgr'!C6/'BNVP-LDVs-psgr'!$B6</f>
        <v>52530.33283111285</v>
      </c>
      <c r="D6" s="22">
        <f>$B6*'BNVP-LDVs-psgr'!D6/'BNVP-LDVs-psgr'!$B6</f>
        <v>52497.281614898508</v>
      </c>
      <c r="E6" s="22">
        <f>$B6*'BNVP-LDVs-psgr'!E6/'BNVP-LDVs-psgr'!$B6</f>
        <v>52431.778789868244</v>
      </c>
      <c r="F6" s="22">
        <f>$B6*'BNVP-LDVs-psgr'!F6/'BNVP-LDVs-psgr'!$B6</f>
        <v>52268.591965806489</v>
      </c>
      <c r="G6" s="22">
        <f>$B6*'BNVP-LDVs-psgr'!G6/'BNVP-LDVs-psgr'!$B6</f>
        <v>52643.345612858022</v>
      </c>
      <c r="H6" s="22">
        <f>$B6*'BNVP-LDVs-psgr'!H6/'BNVP-LDVs-psgr'!$B6</f>
        <v>52906.227640347519</v>
      </c>
      <c r="I6" s="22">
        <f>$B6*'BNVP-LDVs-psgr'!I6/'BNVP-LDVs-psgr'!$B6</f>
        <v>53044.386099338342</v>
      </c>
      <c r="J6" s="22">
        <f>$B6*'BNVP-LDVs-psgr'!J6/'BNVP-LDVs-psgr'!$B6</f>
        <v>53183.092025474842</v>
      </c>
      <c r="K6" s="22">
        <f>$B6*'BNVP-LDVs-psgr'!K6/'BNVP-LDVs-psgr'!$B6</f>
        <v>53303.715155566446</v>
      </c>
      <c r="L6" s="22">
        <f>$B6*'BNVP-LDVs-psgr'!L6/'BNVP-LDVs-psgr'!$B6</f>
        <v>53393.846233720826</v>
      </c>
      <c r="M6" s="22">
        <f>$B6*'BNVP-LDVs-psgr'!M6/'BNVP-LDVs-psgr'!$B6</f>
        <v>53575.325582965925</v>
      </c>
      <c r="N6" s="22">
        <f>$B6*'BNVP-LDVs-psgr'!N6/'BNVP-LDVs-psgr'!$B6</f>
        <v>53710.381924351954</v>
      </c>
      <c r="O6" s="22">
        <f>$B6*'BNVP-LDVs-psgr'!O6/'BNVP-LDVs-psgr'!$B6</f>
        <v>53869.276397986243</v>
      </c>
      <c r="P6" s="22">
        <f>$B6*'BNVP-LDVs-psgr'!P6/'BNVP-LDVs-psgr'!$B6</f>
        <v>53962.963224498671</v>
      </c>
      <c r="Q6" s="22">
        <f>$B6*'BNVP-LDVs-psgr'!Q6/'BNVP-LDVs-psgr'!$B6</f>
        <v>54078.688085074238</v>
      </c>
      <c r="R6" s="22">
        <f>$B6*'BNVP-LDVs-psgr'!R6/'BNVP-LDVs-psgr'!$B6</f>
        <v>54157.225873301664</v>
      </c>
      <c r="S6" s="22">
        <f>$B6*'BNVP-LDVs-psgr'!S6/'BNVP-LDVs-psgr'!$B6</f>
        <v>54226.816953546237</v>
      </c>
      <c r="T6" s="22">
        <f>$B6*'BNVP-LDVs-psgr'!T6/'BNVP-LDVs-psgr'!$B6</f>
        <v>54289.856154325375</v>
      </c>
      <c r="U6" s="22">
        <f>$B6*'BNVP-LDVs-psgr'!U6/'BNVP-LDVs-psgr'!$B6</f>
        <v>54357.065430371855</v>
      </c>
      <c r="V6" s="22">
        <f>$B6*'BNVP-LDVs-psgr'!V6/'BNVP-LDVs-psgr'!$B6</f>
        <v>54406.62284702414</v>
      </c>
      <c r="W6" s="22">
        <f>$B6*'BNVP-LDVs-psgr'!W6/'BNVP-LDVs-psgr'!$B6</f>
        <v>54485.371660663819</v>
      </c>
      <c r="X6" s="22">
        <f>$B6*'BNVP-LDVs-psgr'!X6/'BNVP-LDVs-psgr'!$B6</f>
        <v>54562.163989784145</v>
      </c>
      <c r="Y6" s="22">
        <f>$B6*'BNVP-LDVs-psgr'!Y6/'BNVP-LDVs-psgr'!$B6</f>
        <v>54632.816932308859</v>
      </c>
      <c r="Z6" s="22">
        <f>$B6*'BNVP-LDVs-psgr'!Z6/'BNVP-LDVs-psgr'!$B6</f>
        <v>54702.10472362057</v>
      </c>
      <c r="AA6" s="22">
        <f>$B6*'BNVP-LDVs-psgr'!AA6/'BNVP-LDVs-psgr'!$B6</f>
        <v>54769.585831649696</v>
      </c>
      <c r="AB6" s="22">
        <f>$B6*'BNVP-LDVs-psgr'!AB6/'BNVP-LDVs-psgr'!$B6</f>
        <v>54844.916861371639</v>
      </c>
      <c r="AC6" s="22">
        <f>$B6*'BNVP-LDVs-psgr'!AC6/'BNVP-LDVs-psgr'!$B6</f>
        <v>54913.139291104293</v>
      </c>
      <c r="AD6" s="22">
        <f>$B6*'BNVP-LDVs-psgr'!AD6/'BNVP-LDVs-psgr'!$B6</f>
        <v>54987.45262293546</v>
      </c>
      <c r="AE6" s="22">
        <f>$B6*'BNVP-LDVs-psgr'!AE6/'BNVP-LDVs-psgr'!$B6</f>
        <v>55054.168260411898</v>
      </c>
      <c r="AF6" s="22">
        <f>$B6*'BNVP-LDVs-psgr'!AF6/'BNVP-LDVs-psgr'!$B6</f>
        <v>55110.063053798614</v>
      </c>
      <c r="AG6" s="22"/>
      <c r="AH6" s="22"/>
      <c r="AI6" s="22"/>
      <c r="AJ6" s="22"/>
    </row>
    <row r="7" spans="1:36" x14ac:dyDescent="0.25">
      <c r="A7" s="5" t="s">
        <v>215</v>
      </c>
      <c r="B7" s="22">
        <f>B4*'BNVP-LDVs-psgr'!B7/'BNVP-LDVs-psgr'!B4</f>
        <v>54808.201602567642</v>
      </c>
      <c r="C7" s="22">
        <f>$B7*'BNVP-LDVs-psgr'!C7/'BNVP-LDVs-psgr'!$B7</f>
        <v>55029.968809358827</v>
      </c>
      <c r="D7" s="22">
        <f>$B7*'BNVP-LDVs-psgr'!D7/'BNVP-LDVs-psgr'!$B7</f>
        <v>55127.346919370895</v>
      </c>
      <c r="E7" s="22">
        <f>$B7*'BNVP-LDVs-psgr'!E7/'BNVP-LDVs-psgr'!$B7</f>
        <v>55338.728764946958</v>
      </c>
      <c r="F7" s="22">
        <f>$B7*'BNVP-LDVs-psgr'!F7/'BNVP-LDVs-psgr'!$B7</f>
        <v>55606.744757674598</v>
      </c>
      <c r="G7" s="22">
        <f>$B7*'BNVP-LDVs-psgr'!G7/'BNVP-LDVs-psgr'!$B7</f>
        <v>55837.44970843623</v>
      </c>
      <c r="H7" s="22">
        <f>$B7*'BNVP-LDVs-psgr'!H7/'BNVP-LDVs-psgr'!$B7</f>
        <v>56080.531786639804</v>
      </c>
      <c r="I7" s="22">
        <f>$B7*'BNVP-LDVs-psgr'!I7/'BNVP-LDVs-psgr'!$B7</f>
        <v>56178.846970314713</v>
      </c>
      <c r="J7" s="22">
        <f>$B7*'BNVP-LDVs-psgr'!J7/'BNVP-LDVs-psgr'!$B7</f>
        <v>56255.891228100736</v>
      </c>
      <c r="K7" s="22">
        <f>$B7*'BNVP-LDVs-psgr'!K7/'BNVP-LDVs-psgr'!$B7</f>
        <v>56338.95214505992</v>
      </c>
      <c r="L7" s="22">
        <f>$B7*'BNVP-LDVs-psgr'!L7/'BNVP-LDVs-psgr'!$B7</f>
        <v>56406.796278249894</v>
      </c>
      <c r="M7" s="22">
        <f>$B7*'BNVP-LDVs-psgr'!M7/'BNVP-LDVs-psgr'!$B7</f>
        <v>56489.78739937763</v>
      </c>
      <c r="N7" s="22">
        <f>$B7*'BNVP-LDVs-psgr'!N7/'BNVP-LDVs-psgr'!$B7</f>
        <v>56566.787711640143</v>
      </c>
      <c r="O7" s="22">
        <f>$B7*'BNVP-LDVs-psgr'!O7/'BNVP-LDVs-psgr'!$B7</f>
        <v>56645.746184729171</v>
      </c>
      <c r="P7" s="22">
        <f>$B7*'BNVP-LDVs-psgr'!P7/'BNVP-LDVs-psgr'!$B7</f>
        <v>56695.982380665439</v>
      </c>
      <c r="Q7" s="22">
        <f>$B7*'BNVP-LDVs-psgr'!Q7/'BNVP-LDVs-psgr'!$B7</f>
        <v>56751.727277223843</v>
      </c>
      <c r="R7" s="22">
        <f>$B7*'BNVP-LDVs-psgr'!R7/'BNVP-LDVs-psgr'!$B7</f>
        <v>56803.257281072532</v>
      </c>
      <c r="S7" s="22">
        <f>$B7*'BNVP-LDVs-psgr'!S7/'BNVP-LDVs-psgr'!$B7</f>
        <v>56851.497833235793</v>
      </c>
      <c r="T7" s="22">
        <f>$B7*'BNVP-LDVs-psgr'!T7/'BNVP-LDVs-psgr'!$B7</f>
        <v>56898.100768391014</v>
      </c>
      <c r="U7" s="22">
        <f>$B7*'BNVP-LDVs-psgr'!U7/'BNVP-LDVs-psgr'!$B7</f>
        <v>56947.658393743848</v>
      </c>
      <c r="V7" s="22">
        <f>$B7*'BNVP-LDVs-psgr'!V7/'BNVP-LDVs-psgr'!$B7</f>
        <v>56994.010580912058</v>
      </c>
      <c r="W7" s="22">
        <f>$B7*'BNVP-LDVs-psgr'!W7/'BNVP-LDVs-psgr'!$B7</f>
        <v>57039.918142783681</v>
      </c>
      <c r="X7" s="22">
        <f>$B7*'BNVP-LDVs-psgr'!X7/'BNVP-LDVs-psgr'!$B7</f>
        <v>57086.892029857845</v>
      </c>
      <c r="Y7" s="22">
        <f>$B7*'BNVP-LDVs-psgr'!Y7/'BNVP-LDVs-psgr'!$B7</f>
        <v>57131.690613518826</v>
      </c>
      <c r="Z7" s="22">
        <f>$B7*'BNVP-LDVs-psgr'!Z7/'BNVP-LDVs-psgr'!$B7</f>
        <v>57174.823144833019</v>
      </c>
      <c r="AA7" s="22">
        <f>$B7*'BNVP-LDVs-psgr'!AA7/'BNVP-LDVs-psgr'!$B7</f>
        <v>57217.349486426021</v>
      </c>
      <c r="AB7" s="22">
        <f>$B7*'BNVP-LDVs-psgr'!AB7/'BNVP-LDVs-psgr'!$B7</f>
        <v>57261.650451659138</v>
      </c>
      <c r="AC7" s="22">
        <f>$B7*'BNVP-LDVs-psgr'!AC7/'BNVP-LDVs-psgr'!$B7</f>
        <v>57304.329310069006</v>
      </c>
      <c r="AD7" s="22">
        <f>$B7*'BNVP-LDVs-psgr'!AD7/'BNVP-LDVs-psgr'!$B7</f>
        <v>57349.956396099464</v>
      </c>
      <c r="AE7" s="22">
        <f>$B7*'BNVP-LDVs-psgr'!AE7/'BNVP-LDVs-psgr'!$B7</f>
        <v>57391.757636554743</v>
      </c>
      <c r="AF7" s="22">
        <f>$B7*'BNVP-LDVs-psgr'!AF7/'BNVP-LDVs-psgr'!$B7</f>
        <v>57408.088568596184</v>
      </c>
      <c r="AG7" s="22"/>
      <c r="AH7" s="22"/>
      <c r="AI7" s="22"/>
      <c r="AJ7" s="22"/>
    </row>
    <row r="8" spans="1:36" x14ac:dyDescent="0.25">
      <c r="A8" s="5" t="s">
        <v>216</v>
      </c>
      <c r="B8" s="22">
        <f>B5*'BNVP-LDVs-psgr'!B8/'BNVP-LDVs-psgr'!B5</f>
        <v>100270.38105558667</v>
      </c>
      <c r="C8" s="22">
        <f>$B8*'BNVP-LDVs-psgr'!C8/'BNVP-LDVs-psgr'!$B8</f>
        <v>98056.469376590452</v>
      </c>
      <c r="D8" s="22">
        <f>$B8*'BNVP-LDVs-psgr'!D8/'BNVP-LDVs-psgr'!$B8</f>
        <v>96153.043391354367</v>
      </c>
      <c r="E8" s="22">
        <f>$B8*'BNVP-LDVs-psgr'!E8/'BNVP-LDVs-psgr'!$B8</f>
        <v>94468.761445760683</v>
      </c>
      <c r="F8" s="22">
        <f>$B8*'BNVP-LDVs-psgr'!F8/'BNVP-LDVs-psgr'!$B8</f>
        <v>92578.935859485966</v>
      </c>
      <c r="G8" s="22">
        <f>$B8*'BNVP-LDVs-psgr'!G8/'BNVP-LDVs-psgr'!$B8</f>
        <v>90679.98699064125</v>
      </c>
      <c r="H8" s="22">
        <f>$B8*'BNVP-LDVs-psgr'!H8/'BNVP-LDVs-psgr'!$B8</f>
        <v>88936.173916500105</v>
      </c>
      <c r="I8" s="22">
        <f>$B8*'BNVP-LDVs-psgr'!I8/'BNVP-LDVs-psgr'!$B8</f>
        <v>87400.952060678654</v>
      </c>
      <c r="J8" s="22">
        <f>$B8*'BNVP-LDVs-psgr'!J8/'BNVP-LDVs-psgr'!$B8</f>
        <v>85927.838710415832</v>
      </c>
      <c r="K8" s="22">
        <f>$B8*'BNVP-LDVs-psgr'!K8/'BNVP-LDVs-psgr'!$B8</f>
        <v>84525.89551729188</v>
      </c>
      <c r="L8" s="22">
        <f>$B8*'BNVP-LDVs-psgr'!L8/'BNVP-LDVs-psgr'!$B8</f>
        <v>83199.064398663439</v>
      </c>
      <c r="M8" s="22">
        <f>$B8*'BNVP-LDVs-psgr'!M8/'BNVP-LDVs-psgr'!$B8</f>
        <v>81910.83277314411</v>
      </c>
      <c r="N8" s="22">
        <f>$B8*'BNVP-LDVs-psgr'!N8/'BNVP-LDVs-psgr'!$B8</f>
        <v>80701.867009838359</v>
      </c>
      <c r="O8" s="22">
        <f>$B8*'BNVP-LDVs-psgr'!O8/'BNVP-LDVs-psgr'!$B8</f>
        <v>79543.928342661136</v>
      </c>
      <c r="P8" s="22">
        <f>$B8*'BNVP-LDVs-psgr'!P8/'BNVP-LDVs-psgr'!$B8</f>
        <v>78416.762304889256</v>
      </c>
      <c r="Q8" s="22">
        <f>$B8*'BNVP-LDVs-psgr'!Q8/'BNVP-LDVs-psgr'!$B8</f>
        <v>77323.389387839241</v>
      </c>
      <c r="R8" s="22">
        <f>$B8*'BNVP-LDVs-psgr'!R8/'BNVP-LDVs-psgr'!$B8</f>
        <v>76293.168809747483</v>
      </c>
      <c r="S8" s="22">
        <f>$B8*'BNVP-LDVs-psgr'!S8/'BNVP-LDVs-psgr'!$B8</f>
        <v>75309.520141789151</v>
      </c>
      <c r="T8" s="22">
        <f>$B8*'BNVP-LDVs-psgr'!T8/'BNVP-LDVs-psgr'!$B8</f>
        <v>74369.701986623259</v>
      </c>
      <c r="U8" s="22">
        <f>$B8*'BNVP-LDVs-psgr'!U8/'BNVP-LDVs-psgr'!$B8</f>
        <v>73471.850135135159</v>
      </c>
      <c r="V8" s="22">
        <f>$B8*'BNVP-LDVs-psgr'!V8/'BNVP-LDVs-psgr'!$B8</f>
        <v>72621.543765687442</v>
      </c>
      <c r="W8" s="22">
        <f>$B8*'BNVP-LDVs-psgr'!W8/'BNVP-LDVs-psgr'!$B8</f>
        <v>71810.861957593763</v>
      </c>
      <c r="X8" s="22">
        <f>$B8*'BNVP-LDVs-psgr'!X8/'BNVP-LDVs-psgr'!$B8</f>
        <v>71036.388012334835</v>
      </c>
      <c r="Y8" s="22">
        <f>$B8*'BNVP-LDVs-psgr'!Y8/'BNVP-LDVs-psgr'!$B8</f>
        <v>70301.722173859889</v>
      </c>
      <c r="Z8" s="22">
        <f>$B8*'BNVP-LDVs-psgr'!Z8/'BNVP-LDVs-psgr'!$B8</f>
        <v>69600.096649459723</v>
      </c>
      <c r="AA8" s="22">
        <f>$B8*'BNVP-LDVs-psgr'!AA8/'BNVP-LDVs-psgr'!$B8</f>
        <v>68932.653237231643</v>
      </c>
      <c r="AB8" s="22">
        <f>$B8*'BNVP-LDVs-psgr'!AB8/'BNVP-LDVs-psgr'!$B8</f>
        <v>68290.631332319579</v>
      </c>
      <c r="AC8" s="22">
        <f>$B8*'BNVP-LDVs-psgr'!AC8/'BNVP-LDVs-psgr'!$B8</f>
        <v>67683.622354521824</v>
      </c>
      <c r="AD8" s="22">
        <f>$B8*'BNVP-LDVs-psgr'!AD8/'BNVP-LDVs-psgr'!$B8</f>
        <v>67103.38806466783</v>
      </c>
      <c r="AE8" s="22">
        <f>$B8*'BNVP-LDVs-psgr'!AE8/'BNVP-LDVs-psgr'!$B8</f>
        <v>66554.566208093835</v>
      </c>
      <c r="AF8" s="22">
        <f>$B8*'BNVP-LDVs-psgr'!AF8/'BNVP-LDVs-psgr'!$B8</f>
        <v>66001.764603427568</v>
      </c>
      <c r="AG8" s="22"/>
      <c r="AH8" s="22"/>
      <c r="AI8" s="22"/>
      <c r="AJ8" s="2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C2" sqref="C2:AF2"/>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10">
        <f>887308*cpi_2020to2012</f>
        <v>787140.3957018829</v>
      </c>
      <c r="C2" s="4">
        <f>$B$2</f>
        <v>787140.3957018829</v>
      </c>
      <c r="D2" s="4">
        <f t="shared" ref="D2:AF2" si="0">$B$2</f>
        <v>787140.3957018829</v>
      </c>
      <c r="E2" s="4">
        <f t="shared" si="0"/>
        <v>787140.3957018829</v>
      </c>
      <c r="F2" s="4">
        <f t="shared" si="0"/>
        <v>787140.3957018829</v>
      </c>
      <c r="G2" s="4">
        <f t="shared" si="0"/>
        <v>787140.3957018829</v>
      </c>
      <c r="H2" s="4">
        <f t="shared" si="0"/>
        <v>787140.3957018829</v>
      </c>
      <c r="I2" s="4">
        <f t="shared" si="0"/>
        <v>787140.3957018829</v>
      </c>
      <c r="J2" s="4">
        <f t="shared" si="0"/>
        <v>787140.3957018829</v>
      </c>
      <c r="K2" s="4">
        <f t="shared" si="0"/>
        <v>787140.3957018829</v>
      </c>
      <c r="L2" s="4">
        <f t="shared" si="0"/>
        <v>787140.3957018829</v>
      </c>
      <c r="M2" s="4">
        <f t="shared" si="0"/>
        <v>787140.3957018829</v>
      </c>
      <c r="N2" s="4">
        <f t="shared" si="0"/>
        <v>787140.3957018829</v>
      </c>
      <c r="O2" s="4">
        <f t="shared" si="0"/>
        <v>787140.3957018829</v>
      </c>
      <c r="P2" s="4">
        <f t="shared" si="0"/>
        <v>787140.3957018829</v>
      </c>
      <c r="Q2" s="4">
        <f t="shared" si="0"/>
        <v>787140.3957018829</v>
      </c>
      <c r="R2" s="4">
        <f t="shared" si="0"/>
        <v>787140.3957018829</v>
      </c>
      <c r="S2" s="4">
        <f t="shared" si="0"/>
        <v>787140.3957018829</v>
      </c>
      <c r="T2" s="4">
        <f t="shared" si="0"/>
        <v>787140.3957018829</v>
      </c>
      <c r="U2" s="4">
        <f t="shared" si="0"/>
        <v>787140.3957018829</v>
      </c>
      <c r="V2" s="4">
        <f t="shared" si="0"/>
        <v>787140.3957018829</v>
      </c>
      <c r="W2" s="4">
        <f t="shared" si="0"/>
        <v>787140.3957018829</v>
      </c>
      <c r="X2" s="4">
        <f t="shared" si="0"/>
        <v>787140.3957018829</v>
      </c>
      <c r="Y2" s="4">
        <f t="shared" si="0"/>
        <v>787140.3957018829</v>
      </c>
      <c r="Z2" s="4">
        <f t="shared" si="0"/>
        <v>787140.3957018829</v>
      </c>
      <c r="AA2" s="4">
        <f t="shared" si="0"/>
        <v>787140.3957018829</v>
      </c>
      <c r="AB2" s="4">
        <f t="shared" si="0"/>
        <v>787140.3957018829</v>
      </c>
      <c r="AC2" s="4">
        <f t="shared" si="0"/>
        <v>787140.3957018829</v>
      </c>
      <c r="AD2" s="4">
        <f t="shared" si="0"/>
        <v>787140.3957018829</v>
      </c>
      <c r="AE2" s="4">
        <f t="shared" si="0"/>
        <v>787140.3957018829</v>
      </c>
      <c r="AF2" s="4">
        <f t="shared" si="0"/>
        <v>787140.3957018829</v>
      </c>
      <c r="AG2" s="4"/>
      <c r="AH2" s="4"/>
      <c r="AI2" s="4"/>
      <c r="AJ2" s="4"/>
    </row>
    <row r="3" spans="1:36" x14ac:dyDescent="0.25">
      <c r="A3" t="s">
        <v>1</v>
      </c>
      <c r="B3" s="4">
        <f>'Freight HDVs'!P31</f>
        <v>543571.42857142817</v>
      </c>
      <c r="C3" s="4">
        <f>$B$3*'BNVP-LDVs-psgr'!C3/'BNVP-LDVs-psgr'!$B$3</f>
        <v>536416.31473229197</v>
      </c>
      <c r="D3" s="4">
        <f>$B$3*'BNVP-LDVs-psgr'!D3/'BNVP-LDVs-psgr'!$B$3</f>
        <v>539010.72571205604</v>
      </c>
      <c r="E3" s="4">
        <f>$B$3*'BNVP-LDVs-psgr'!E3/'BNVP-LDVs-psgr'!$B$3</f>
        <v>542156.07040733728</v>
      </c>
      <c r="F3" s="4">
        <f>$B$3*'BNVP-LDVs-psgr'!F3/'BNVP-LDVs-psgr'!$B$3</f>
        <v>544629.15924441104</v>
      </c>
      <c r="G3" s="4">
        <f>$B$3*'BNVP-LDVs-psgr'!G3/'BNVP-LDVs-psgr'!$B$3</f>
        <v>547342.78494202683</v>
      </c>
      <c r="H3" s="4">
        <f>$B$3*'BNVP-LDVs-psgr'!H3/'BNVP-LDVs-psgr'!$B$3</f>
        <v>550138.98558047053</v>
      </c>
      <c r="I3" s="4">
        <f>$B$3*'BNVP-LDVs-psgr'!I3/'BNVP-LDVs-psgr'!$B$3</f>
        <v>550815.52506880544</v>
      </c>
      <c r="J3" s="4">
        <f>$B$3*'BNVP-LDVs-psgr'!J3/'BNVP-LDVs-psgr'!$B$3</f>
        <v>551783.83150182618</v>
      </c>
      <c r="K3" s="4">
        <f>$B$3*'BNVP-LDVs-psgr'!K3/'BNVP-LDVs-psgr'!$B$3</f>
        <v>552538.42196534865</v>
      </c>
      <c r="L3" s="4">
        <f>$B$3*'BNVP-LDVs-psgr'!L3/'BNVP-LDVs-psgr'!$B$3</f>
        <v>552621.71047512244</v>
      </c>
      <c r="M3" s="4">
        <f>$B$3*'BNVP-LDVs-psgr'!M3/'BNVP-LDVs-psgr'!$B$3</f>
        <v>554367.65811681713</v>
      </c>
      <c r="N3" s="4">
        <f>$B$3*'BNVP-LDVs-psgr'!N3/'BNVP-LDVs-psgr'!$B$3</f>
        <v>554869.47946780419</v>
      </c>
      <c r="O3" s="4">
        <f>$B$3*'BNVP-LDVs-psgr'!O3/'BNVP-LDVs-psgr'!$B$3</f>
        <v>555787.06803909049</v>
      </c>
      <c r="P3" s="4">
        <f>$B$3*'BNVP-LDVs-psgr'!P3/'BNVP-LDVs-psgr'!$B$3</f>
        <v>556120.81205689255</v>
      </c>
      <c r="Q3" s="4">
        <f>$B$3*'BNVP-LDVs-psgr'!Q3/'BNVP-LDVs-psgr'!$B$3</f>
        <v>557197.88916677202</v>
      </c>
      <c r="R3" s="4">
        <f>$B$3*'BNVP-LDVs-psgr'!R3/'BNVP-LDVs-psgr'!$B$3</f>
        <v>557533.64688350481</v>
      </c>
      <c r="S3" s="4">
        <f>$B$3*'BNVP-LDVs-psgr'!S3/'BNVP-LDVs-psgr'!$B$3</f>
        <v>557929.34460774658</v>
      </c>
      <c r="T3" s="4">
        <f>$B$3*'BNVP-LDVs-psgr'!T3/'BNVP-LDVs-psgr'!$B$3</f>
        <v>558389.56265834521</v>
      </c>
      <c r="U3" s="4">
        <f>$B$3*'BNVP-LDVs-psgr'!U3/'BNVP-LDVs-psgr'!$B$3</f>
        <v>559053.50663622993</v>
      </c>
      <c r="V3" s="4">
        <f>$B$3*'BNVP-LDVs-psgr'!V3/'BNVP-LDVs-psgr'!$B$3</f>
        <v>559413.25611771212</v>
      </c>
      <c r="W3" s="4">
        <f>$B$3*'BNVP-LDVs-psgr'!W3/'BNVP-LDVs-psgr'!$B$3</f>
        <v>559914.62600160378</v>
      </c>
      <c r="X3" s="4">
        <f>$B$3*'BNVP-LDVs-psgr'!X3/'BNVP-LDVs-psgr'!$B$3</f>
        <v>560472.17979851353</v>
      </c>
      <c r="Y3" s="4">
        <f>$B$3*'BNVP-LDVs-psgr'!Y3/'BNVP-LDVs-psgr'!$B$3</f>
        <v>560883.61890309269</v>
      </c>
      <c r="Z3" s="4">
        <f>$B$3*'BNVP-LDVs-psgr'!Z3/'BNVP-LDVs-psgr'!$B$3</f>
        <v>561305.39406940877</v>
      </c>
      <c r="AA3" s="4">
        <f>$B$3*'BNVP-LDVs-psgr'!AA3/'BNVP-LDVs-psgr'!$B$3</f>
        <v>561685.08599362068</v>
      </c>
      <c r="AB3" s="4">
        <f>$B$3*'BNVP-LDVs-psgr'!AB3/'BNVP-LDVs-psgr'!$B$3</f>
        <v>562290.19668695785</v>
      </c>
      <c r="AC3" s="4">
        <f>$B$3*'BNVP-LDVs-psgr'!AC3/'BNVP-LDVs-psgr'!$B$3</f>
        <v>562684.63741164329</v>
      </c>
      <c r="AD3" s="4">
        <f>$B$3*'BNVP-LDVs-psgr'!AD3/'BNVP-LDVs-psgr'!$B$3</f>
        <v>563212.92697414802</v>
      </c>
      <c r="AE3" s="4">
        <f>$B$3*'BNVP-LDVs-psgr'!AE3/'BNVP-LDVs-psgr'!$B$3</f>
        <v>563500.54895200348</v>
      </c>
      <c r="AF3" s="4">
        <f>$B$3*'BNVP-LDVs-psgr'!AF3/'BNVP-LDVs-psgr'!$B$3</f>
        <v>563691.39249839156</v>
      </c>
      <c r="AG3" s="4"/>
      <c r="AH3" s="4"/>
      <c r="AI3" s="4"/>
      <c r="AJ3" s="4"/>
    </row>
    <row r="4" spans="1:36" x14ac:dyDescent="0.25">
      <c r="A4" t="s">
        <v>2</v>
      </c>
      <c r="B4" s="4">
        <f>B5</f>
        <v>425813.12231705768</v>
      </c>
      <c r="C4" s="4">
        <f t="shared" ref="C4:AF4" si="1">C5</f>
        <v>425813.12231705768</v>
      </c>
      <c r="D4" s="4">
        <f t="shared" si="1"/>
        <v>425813.12231705768</v>
      </c>
      <c r="E4" s="4">
        <f t="shared" si="1"/>
        <v>425813.12231705768</v>
      </c>
      <c r="F4" s="4">
        <f t="shared" si="1"/>
        <v>425813.12231705768</v>
      </c>
      <c r="G4" s="4">
        <f t="shared" si="1"/>
        <v>425813.12231705768</v>
      </c>
      <c r="H4" s="4">
        <f t="shared" si="1"/>
        <v>425813.12231705768</v>
      </c>
      <c r="I4" s="4">
        <f t="shared" si="1"/>
        <v>425813.12231705768</v>
      </c>
      <c r="J4" s="4">
        <f t="shared" si="1"/>
        <v>425813.12231705768</v>
      </c>
      <c r="K4" s="4">
        <f t="shared" si="1"/>
        <v>425813.12231705768</v>
      </c>
      <c r="L4" s="4">
        <f t="shared" si="1"/>
        <v>425813.12231705768</v>
      </c>
      <c r="M4" s="4">
        <f t="shared" si="1"/>
        <v>425813.12231705768</v>
      </c>
      <c r="N4" s="4">
        <f t="shared" si="1"/>
        <v>425813.12231705768</v>
      </c>
      <c r="O4" s="4">
        <f t="shared" si="1"/>
        <v>425813.12231705768</v>
      </c>
      <c r="P4" s="4">
        <f t="shared" si="1"/>
        <v>425813.12231705768</v>
      </c>
      <c r="Q4" s="4">
        <f t="shared" si="1"/>
        <v>425813.12231705768</v>
      </c>
      <c r="R4" s="4">
        <f t="shared" si="1"/>
        <v>425813.12231705768</v>
      </c>
      <c r="S4" s="4">
        <f t="shared" si="1"/>
        <v>425813.12231705768</v>
      </c>
      <c r="T4" s="4">
        <f t="shared" si="1"/>
        <v>425813.12231705768</v>
      </c>
      <c r="U4" s="4">
        <f t="shared" si="1"/>
        <v>425813.12231705768</v>
      </c>
      <c r="V4" s="4">
        <f t="shared" si="1"/>
        <v>425813.12231705768</v>
      </c>
      <c r="W4" s="4">
        <f t="shared" si="1"/>
        <v>425813.12231705768</v>
      </c>
      <c r="X4" s="4">
        <f t="shared" si="1"/>
        <v>425813.12231705768</v>
      </c>
      <c r="Y4" s="4">
        <f t="shared" si="1"/>
        <v>425813.12231705768</v>
      </c>
      <c r="Z4" s="4">
        <f t="shared" si="1"/>
        <v>425813.12231705768</v>
      </c>
      <c r="AA4" s="4">
        <f t="shared" si="1"/>
        <v>425813.12231705768</v>
      </c>
      <c r="AB4" s="4">
        <f t="shared" si="1"/>
        <v>425813.12231705768</v>
      </c>
      <c r="AC4" s="4">
        <f t="shared" si="1"/>
        <v>425813.12231705768</v>
      </c>
      <c r="AD4" s="4">
        <f t="shared" si="1"/>
        <v>425813.12231705768</v>
      </c>
      <c r="AE4" s="4">
        <f t="shared" si="1"/>
        <v>425813.12231705768</v>
      </c>
      <c r="AF4" s="4">
        <f t="shared" si="1"/>
        <v>425813.12231705768</v>
      </c>
      <c r="AG4" s="4"/>
      <c r="AH4" s="4"/>
      <c r="AI4" s="4"/>
      <c r="AJ4" s="4"/>
    </row>
    <row r="5" spans="1:36" x14ac:dyDescent="0.25">
      <c r="A5" t="s">
        <v>3</v>
      </c>
      <c r="B5" s="10">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602805.05493434088</v>
      </c>
      <c r="D6" s="4">
        <f>$B6*'BNVP-LDVs-psgr'!D6/'BNVP-LDVs-psgr'!$B6</f>
        <v>602425.77996820293</v>
      </c>
      <c r="E6" s="4">
        <f>$B6*'BNVP-LDVs-psgr'!E6/'BNVP-LDVs-psgr'!$B6</f>
        <v>601674.11075324356</v>
      </c>
      <c r="F6" s="4">
        <f>$B6*'BNVP-LDVs-psgr'!F6/'BNVP-LDVs-psgr'!$B6</f>
        <v>599801.48141431715</v>
      </c>
      <c r="G6" s="4">
        <f>$B6*'BNVP-LDVs-psgr'!G6/'BNVP-LDVs-psgr'!$B6</f>
        <v>604101.91852603375</v>
      </c>
      <c r="H6" s="4">
        <f>$B6*'BNVP-LDVs-psgr'!H6/'BNVP-LDVs-psgr'!$B6</f>
        <v>607118.58730541368</v>
      </c>
      <c r="I6" s="4">
        <f>$B6*'BNVP-LDVs-psgr'!I6/'BNVP-LDVs-psgr'!$B6</f>
        <v>608704.00687108387</v>
      </c>
      <c r="J6" s="4">
        <f>$B6*'BNVP-LDVs-psgr'!J6/'BNVP-LDVs-psgr'!$B6</f>
        <v>610295.70882532897</v>
      </c>
      <c r="K6" s="4">
        <f>$B6*'BNVP-LDVs-psgr'!K6/'BNVP-LDVs-psgr'!$B6</f>
        <v>611679.90398729371</v>
      </c>
      <c r="L6" s="4">
        <f>$B6*'BNVP-LDVs-psgr'!L6/'BNVP-LDVs-psgr'!$B6</f>
        <v>612714.19154250144</v>
      </c>
      <c r="M6" s="4">
        <f>$B6*'BNVP-LDVs-psgr'!M6/'BNVP-LDVs-psgr'!$B6</f>
        <v>614796.73439336917</v>
      </c>
      <c r="N6" s="4">
        <f>$B6*'BNVP-LDVs-psgr'!N6/'BNVP-LDVs-psgr'!$B6</f>
        <v>616346.55600881914</v>
      </c>
      <c r="O6" s="4">
        <f>$B6*'BNVP-LDVs-psgr'!O6/'BNVP-LDVs-psgr'!$B6</f>
        <v>618169.92903437803</v>
      </c>
      <c r="P6" s="4">
        <f>$B6*'BNVP-LDVs-psgr'!P6/'BNVP-LDVs-psgr'!$B6</f>
        <v>619245.02012097021</v>
      </c>
      <c r="Q6" s="4">
        <f>$B6*'BNVP-LDVs-psgr'!Q6/'BNVP-LDVs-psgr'!$B6</f>
        <v>620573.0058232653</v>
      </c>
      <c r="R6" s="4">
        <f>$B6*'BNVP-LDVs-psgr'!R6/'BNVP-LDVs-psgr'!$B6</f>
        <v>621474.2560761252</v>
      </c>
      <c r="S6" s="4">
        <f>$B6*'BNVP-LDVs-psgr'!S6/'BNVP-LDVs-psgr'!$B6</f>
        <v>622272.83953617373</v>
      </c>
      <c r="T6" s="4">
        <f>$B6*'BNVP-LDVs-psgr'!T6/'BNVP-LDVs-psgr'!$B6</f>
        <v>622996.23774899018</v>
      </c>
      <c r="U6" s="4">
        <f>$B6*'BNVP-LDVs-psgr'!U6/'BNVP-LDVs-psgr'!$B6</f>
        <v>623767.48912235477</v>
      </c>
      <c r="V6" s="4">
        <f>$B6*'BNVP-LDVs-psgr'!V6/'BNVP-LDVs-psgr'!$B6</f>
        <v>624336.17886135832</v>
      </c>
      <c r="W6" s="4">
        <f>$B6*'BNVP-LDVs-psgr'!W6/'BNVP-LDVs-psgr'!$B6</f>
        <v>625239.85070910188</v>
      </c>
      <c r="X6" s="4">
        <f>$B6*'BNVP-LDVs-psgr'!X6/'BNVP-LDVs-psgr'!$B6</f>
        <v>626121.07117124402</v>
      </c>
      <c r="Y6" s="4">
        <f>$B6*'BNVP-LDVs-psgr'!Y6/'BNVP-LDVs-psgr'!$B6</f>
        <v>626931.83989484631</v>
      </c>
      <c r="Z6" s="4">
        <f>$B6*'BNVP-LDVs-psgr'!Z6/'BNVP-LDVs-psgr'!$B6</f>
        <v>627726.94300188764</v>
      </c>
      <c r="AA6" s="4">
        <f>$B6*'BNVP-LDVs-psgr'!AA6/'BNVP-LDVs-psgr'!$B6</f>
        <v>628501.31374808692</v>
      </c>
      <c r="AB6" s="4">
        <f>$B6*'BNVP-LDVs-psgr'!AB6/'BNVP-LDVs-psgr'!$B6</f>
        <v>629365.76525757567</v>
      </c>
      <c r="AC6" s="4">
        <f>$B6*'BNVP-LDVs-psgr'!AC6/'BNVP-LDVs-psgr'!$B6</f>
        <v>630148.64294531022</v>
      </c>
      <c r="AD6" s="4">
        <f>$B6*'BNVP-LDVs-psgr'!AD6/'BNVP-LDVs-psgr'!$B6</f>
        <v>631001.41599399538</v>
      </c>
      <c r="AE6" s="4">
        <f>$B6*'BNVP-LDVs-psgr'!AE6/'BNVP-LDVs-psgr'!$B6</f>
        <v>631767.00268165756</v>
      </c>
      <c r="AF6" s="4">
        <f>$B6*'BNVP-LDVs-psgr'!AF6/'BNVP-LDVs-psgr'!$B6</f>
        <v>632408.41616948659</v>
      </c>
      <c r="AG6" s="4"/>
      <c r="AH6" s="4"/>
      <c r="AI6" s="4"/>
      <c r="AJ6" s="4"/>
    </row>
    <row r="7" spans="1:36" s="5" customFormat="1" x14ac:dyDescent="0.25">
      <c r="A7" s="5" t="s">
        <v>215</v>
      </c>
      <c r="B7" s="22">
        <f>$B$3*'BNVP-LDVs-psgr'!B3/'BNVP-LDVs-psgr'!B7</f>
        <v>524231.2878925699</v>
      </c>
      <c r="C7" s="4">
        <f>$B7*'BNVP-LDVs-psgr'!C7/'BNVP-LDVs-psgr'!$B7</f>
        <v>526352.45416019356</v>
      </c>
      <c r="D7" s="4">
        <f>$B7*'BNVP-LDVs-psgr'!D7/'BNVP-LDVs-psgr'!$B7</f>
        <v>527283.85950704908</v>
      </c>
      <c r="E7" s="4">
        <f>$B7*'BNVP-LDVs-psgr'!E7/'BNVP-LDVs-psgr'!$B7</f>
        <v>529305.69153042021</v>
      </c>
      <c r="F7" s="4">
        <f>$B7*'BNVP-LDVs-psgr'!F7/'BNVP-LDVs-psgr'!$B7</f>
        <v>531869.21970567841</v>
      </c>
      <c r="G7" s="4">
        <f>$B7*'BNVP-LDVs-psgr'!G7/'BNVP-LDVs-psgr'!$B7</f>
        <v>534075.87400055863</v>
      </c>
      <c r="H7" s="4">
        <f>$B7*'BNVP-LDVs-psgr'!H7/'BNVP-LDVs-psgr'!$B7</f>
        <v>536400.91345075448</v>
      </c>
      <c r="I7" s="4">
        <f>$B7*'BNVP-LDVs-psgr'!I7/'BNVP-LDVs-psgr'!$B7</f>
        <v>537341.2817505761</v>
      </c>
      <c r="J7" s="4">
        <f>$B7*'BNVP-LDVs-psgr'!J7/'BNVP-LDVs-psgr'!$B7</f>
        <v>538078.19719941297</v>
      </c>
      <c r="K7" s="4">
        <f>$B7*'BNVP-LDVs-psgr'!K7/'BNVP-LDVs-psgr'!$B7</f>
        <v>538872.66098763933</v>
      </c>
      <c r="L7" s="4">
        <f>$B7*'BNVP-LDVs-psgr'!L7/'BNVP-LDVs-psgr'!$B7</f>
        <v>539521.57878238906</v>
      </c>
      <c r="M7" s="4">
        <f>$B7*'BNVP-LDVs-psgr'!M7/'BNVP-LDVs-psgr'!$B7</f>
        <v>540315.37498515309</v>
      </c>
      <c r="N7" s="4">
        <f>$B7*'BNVP-LDVs-psgr'!N7/'BNVP-LDVs-psgr'!$B7</f>
        <v>541051.8701024024</v>
      </c>
      <c r="O7" s="4">
        <f>$B7*'BNVP-LDVs-psgr'!O7/'BNVP-LDVs-psgr'!$B7</f>
        <v>541807.09470067767</v>
      </c>
      <c r="P7" s="4">
        <f>$B7*'BNVP-LDVs-psgr'!P7/'BNVP-LDVs-psgr'!$B7</f>
        <v>542287.59551851987</v>
      </c>
      <c r="Q7" s="4">
        <f>$B7*'BNVP-LDVs-psgr'!Q7/'BNVP-LDVs-psgr'!$B7</f>
        <v>542820.78613710939</v>
      </c>
      <c r="R7" s="4">
        <f>$B7*'BNVP-LDVs-psgr'!R7/'BNVP-LDVs-psgr'!$B7</f>
        <v>543313.6620113916</v>
      </c>
      <c r="S7" s="4">
        <f>$B7*'BNVP-LDVs-psgr'!S7/'BNVP-LDVs-psgr'!$B7</f>
        <v>543775.07483008935</v>
      </c>
      <c r="T7" s="4">
        <f>$B7*'BNVP-LDVs-psgr'!T7/'BNVP-LDVs-psgr'!$B7</f>
        <v>544220.82411581033</v>
      </c>
      <c r="U7" s="4">
        <f>$B7*'BNVP-LDVs-psgr'!U7/'BNVP-LDVs-psgr'!$B7</f>
        <v>544694.83451943577</v>
      </c>
      <c r="V7" s="4">
        <f>$B7*'BNVP-LDVs-psgr'!V7/'BNVP-LDVs-psgr'!$B7</f>
        <v>545138.18544257001</v>
      </c>
      <c r="W7" s="4">
        <f>$B7*'BNVP-LDVs-psgr'!W7/'BNVP-LDVs-psgr'!$B7</f>
        <v>545577.28359905549</v>
      </c>
      <c r="X7" s="4">
        <f>$B7*'BNVP-LDVs-psgr'!X7/'BNVP-LDVs-psgr'!$B7</f>
        <v>546026.58097788156</v>
      </c>
      <c r="Y7" s="4">
        <f>$B7*'BNVP-LDVs-psgr'!Y7/'BNVP-LDVs-psgr'!$B7</f>
        <v>546455.07194313267</v>
      </c>
      <c r="Z7" s="4">
        <f>$B7*'BNVP-LDVs-psgr'!Z7/'BNVP-LDVs-psgr'!$B7</f>
        <v>546867.62739614444</v>
      </c>
      <c r="AA7" s="4">
        <f>$B7*'BNVP-LDVs-psgr'!AA7/'BNVP-LDVs-psgr'!$B7</f>
        <v>547274.38474578923</v>
      </c>
      <c r="AB7" s="4">
        <f>$B7*'BNVP-LDVs-psgr'!AB7/'BNVP-LDVs-psgr'!$B7</f>
        <v>547698.11607394787</v>
      </c>
      <c r="AC7" s="4">
        <f>$B7*'BNVP-LDVs-psgr'!AC7/'BNVP-LDVs-psgr'!$B7</f>
        <v>548106.33222145494</v>
      </c>
      <c r="AD7" s="4">
        <f>$B7*'BNVP-LDVs-psgr'!AD7/'BNVP-LDVs-psgr'!$B7</f>
        <v>548542.7476733973</v>
      </c>
      <c r="AE7" s="4">
        <f>$B7*'BNVP-LDVs-psgr'!AE7/'BNVP-LDVs-psgr'!$B7</f>
        <v>548942.56955185044</v>
      </c>
      <c r="AF7" s="4">
        <f>$B7*'BNVP-LDVs-psgr'!AF7/'BNVP-LDVs-psgr'!$B7</f>
        <v>549098.77218733646</v>
      </c>
      <c r="AG7" s="22"/>
      <c r="AH7" s="22"/>
      <c r="AI7" s="22"/>
      <c r="AJ7" s="22"/>
    </row>
    <row r="8" spans="1:36" s="5" customFormat="1" x14ac:dyDescent="0.25">
      <c r="A8" s="5" t="s">
        <v>216</v>
      </c>
      <c r="B8" s="22">
        <f>B$5*('BNVP-LDVs-psgr'!B8/'BNVP-LDVs-psgr'!B$4)</f>
        <v>920727.29340624355</v>
      </c>
      <c r="C8" s="4">
        <f>$B8*'BNVP-LDVs-psgr'!C8/'BNVP-LDVs-psgr'!$B8</f>
        <v>900398.17042313027</v>
      </c>
      <c r="D8" s="4">
        <f>$B8*'BNVP-LDVs-psgr'!D8/'BNVP-LDVs-psgr'!$B8</f>
        <v>882920.06535226211</v>
      </c>
      <c r="E8" s="4">
        <f>$B8*'BNVP-LDVs-psgr'!E8/'BNVP-LDVs-psgr'!$B8</f>
        <v>867454.23844730807</v>
      </c>
      <c r="F8" s="4">
        <f>$B8*'BNVP-LDVs-psgr'!F8/'BNVP-LDVs-psgr'!$B8</f>
        <v>850101.0182965243</v>
      </c>
      <c r="G8" s="4">
        <f>$B8*'BNVP-LDVs-psgr'!G8/'BNVP-LDVs-psgr'!$B8</f>
        <v>832664.02410220704</v>
      </c>
      <c r="H8" s="4">
        <f>$B8*'BNVP-LDVs-psgr'!H8/'BNVP-LDVs-psgr'!$B8</f>
        <v>816651.55586325284</v>
      </c>
      <c r="I8" s="4">
        <f>$B8*'BNVP-LDVs-psgr'!I8/'BNVP-LDVs-psgr'!$B8</f>
        <v>802554.46508521971</v>
      </c>
      <c r="J8" s="4">
        <f>$B8*'BNVP-LDVs-psgr'!J8/'BNVP-LDVs-psgr'!$B8</f>
        <v>789027.68226471578</v>
      </c>
      <c r="K8" s="4">
        <f>$B8*'BNVP-LDVs-psgr'!K8/'BNVP-LDVs-psgr'!$B8</f>
        <v>776154.4155220798</v>
      </c>
      <c r="L8" s="4">
        <f>$B8*'BNVP-LDVs-psgr'!L8/'BNVP-LDVs-psgr'!$B8</f>
        <v>763970.86129797949</v>
      </c>
      <c r="M8" s="4">
        <f>$B8*'BNVP-LDVs-psgr'!M8/'BNVP-LDVs-psgr'!$B8</f>
        <v>752141.74480956013</v>
      </c>
      <c r="N8" s="4">
        <f>$B8*'BNVP-LDVs-psgr'!N8/'BNVP-LDVs-psgr'!$B8</f>
        <v>741040.48276835738</v>
      </c>
      <c r="O8" s="4">
        <f>$B8*'BNVP-LDVs-psgr'!O8/'BNVP-LDVs-psgr'!$B8</f>
        <v>730407.77424828627</v>
      </c>
      <c r="P8" s="4">
        <f>$B8*'BNVP-LDVs-psgr'!P8/'BNVP-LDVs-psgr'!$B8</f>
        <v>720057.63371574134</v>
      </c>
      <c r="Q8" s="4">
        <f>$B8*'BNVP-LDVs-psgr'!Q8/'BNVP-LDVs-psgr'!$B8</f>
        <v>710017.79666714091</v>
      </c>
      <c r="R8" s="4">
        <f>$B8*'BNVP-LDVs-psgr'!R8/'BNVP-LDVs-psgr'!$B8</f>
        <v>700557.85251920775</v>
      </c>
      <c r="S8" s="4">
        <f>$B8*'BNVP-LDVs-psgr'!S8/'BNVP-LDVs-psgr'!$B8</f>
        <v>691525.55239052011</v>
      </c>
      <c r="T8" s="4">
        <f>$B8*'BNVP-LDVs-psgr'!T8/'BNVP-LDVs-psgr'!$B8</f>
        <v>682895.72354983538</v>
      </c>
      <c r="U8" s="4">
        <f>$B8*'BNVP-LDVs-psgr'!U8/'BNVP-LDVs-psgr'!$B8</f>
        <v>674651.24799885356</v>
      </c>
      <c r="V8" s="4">
        <f>$B8*'BNVP-LDVs-psgr'!V8/'BNVP-LDVs-psgr'!$B8</f>
        <v>666843.35623793898</v>
      </c>
      <c r="W8" s="4">
        <f>$B8*'BNVP-LDVs-psgr'!W8/'BNVP-LDVs-psgr'!$B8</f>
        <v>659399.31484583544</v>
      </c>
      <c r="X8" s="4">
        <f>$B8*'BNVP-LDVs-psgr'!X8/'BNVP-LDVs-psgr'!$B8</f>
        <v>652287.75017514173</v>
      </c>
      <c r="Y8" s="4">
        <f>$B8*'BNVP-LDVs-psgr'!Y8/'BNVP-LDVs-psgr'!$B8</f>
        <v>645541.72126913723</v>
      </c>
      <c r="Z8" s="4">
        <f>$B8*'BNVP-LDVs-psgr'!Z8/'BNVP-LDVs-psgr'!$B8</f>
        <v>639099.08324118773</v>
      </c>
      <c r="AA8" s="4">
        <f>$B8*'BNVP-LDVs-psgr'!AA8/'BNVP-LDVs-psgr'!$B8</f>
        <v>632970.32058991294</v>
      </c>
      <c r="AB8" s="4">
        <f>$B8*'BNVP-LDVs-psgr'!AB8/'BNVP-LDVs-psgr'!$B8</f>
        <v>627074.98954006378</v>
      </c>
      <c r="AC8" s="4">
        <f>$B8*'BNVP-LDVs-psgr'!AC8/'BNVP-LDVs-psgr'!$B8</f>
        <v>621501.16277968488</v>
      </c>
      <c r="AD8" s="4">
        <f>$B8*'BNVP-LDVs-psgr'!AD8/'BNVP-LDVs-psgr'!$B8</f>
        <v>616173.19312788325</v>
      </c>
      <c r="AE8" s="4">
        <f>$B8*'BNVP-LDVs-psgr'!AE8/'BNVP-LDVs-psgr'!$B8</f>
        <v>611133.6664277158</v>
      </c>
      <c r="AF8" s="4">
        <f>$B8*'BNVP-LDVs-psgr'!AF8/'BNVP-LDVs-psgr'!$B8</f>
        <v>606057.59590821899</v>
      </c>
      <c r="AG8" s="22"/>
      <c r="AH8" s="22"/>
      <c r="AI8" s="22"/>
      <c r="AJ8" s="2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topLeftCell="R1" workbookViewId="0">
      <selection activeCell="B5" sqref="B5:AF5"/>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'Freight HDVs'!N7*cpi_2020to2012</f>
        <v>202039.45543272892</v>
      </c>
      <c r="C2" s="4">
        <f>$B$2</f>
        <v>202039.45543272892</v>
      </c>
      <c r="D2" s="4">
        <f t="shared" ref="D2:AF2" si="0">$B$2</f>
        <v>202039.45543272892</v>
      </c>
      <c r="E2" s="4">
        <f t="shared" si="0"/>
        <v>202039.45543272892</v>
      </c>
      <c r="F2" s="4">
        <f t="shared" si="0"/>
        <v>202039.45543272892</v>
      </c>
      <c r="G2" s="4">
        <f t="shared" si="0"/>
        <v>202039.45543272892</v>
      </c>
      <c r="H2" s="4">
        <f t="shared" si="0"/>
        <v>202039.45543272892</v>
      </c>
      <c r="I2" s="4">
        <f t="shared" si="0"/>
        <v>202039.45543272892</v>
      </c>
      <c r="J2" s="4">
        <f t="shared" si="0"/>
        <v>202039.45543272892</v>
      </c>
      <c r="K2" s="4">
        <f t="shared" si="0"/>
        <v>202039.45543272892</v>
      </c>
      <c r="L2" s="4">
        <f t="shared" si="0"/>
        <v>202039.45543272892</v>
      </c>
      <c r="M2" s="4">
        <f t="shared" si="0"/>
        <v>202039.45543272892</v>
      </c>
      <c r="N2" s="4">
        <f t="shared" si="0"/>
        <v>202039.45543272892</v>
      </c>
      <c r="O2" s="4">
        <f t="shared" si="0"/>
        <v>202039.45543272892</v>
      </c>
      <c r="P2" s="4">
        <f t="shared" si="0"/>
        <v>202039.45543272892</v>
      </c>
      <c r="Q2" s="4">
        <f t="shared" si="0"/>
        <v>202039.45543272892</v>
      </c>
      <c r="R2" s="4">
        <f t="shared" si="0"/>
        <v>202039.45543272892</v>
      </c>
      <c r="S2" s="4">
        <f t="shared" si="0"/>
        <v>202039.45543272892</v>
      </c>
      <c r="T2" s="4">
        <f t="shared" si="0"/>
        <v>202039.45543272892</v>
      </c>
      <c r="U2" s="4">
        <f t="shared" si="0"/>
        <v>202039.45543272892</v>
      </c>
      <c r="V2" s="4">
        <f t="shared" si="0"/>
        <v>202039.45543272892</v>
      </c>
      <c r="W2" s="4">
        <f t="shared" si="0"/>
        <v>202039.45543272892</v>
      </c>
      <c r="X2" s="4">
        <f t="shared" si="0"/>
        <v>202039.45543272892</v>
      </c>
      <c r="Y2" s="4">
        <f t="shared" si="0"/>
        <v>202039.45543272892</v>
      </c>
      <c r="Z2" s="4">
        <f t="shared" si="0"/>
        <v>202039.45543272892</v>
      </c>
      <c r="AA2" s="4">
        <f t="shared" si="0"/>
        <v>202039.45543272892</v>
      </c>
      <c r="AB2" s="4">
        <f t="shared" si="0"/>
        <v>202039.45543272892</v>
      </c>
      <c r="AC2" s="4">
        <f t="shared" si="0"/>
        <v>202039.45543272892</v>
      </c>
      <c r="AD2" s="4">
        <f t="shared" si="0"/>
        <v>202039.45543272892</v>
      </c>
      <c r="AE2" s="4">
        <f t="shared" si="0"/>
        <v>202039.45543272892</v>
      </c>
      <c r="AF2" s="4">
        <f t="shared" si="0"/>
        <v>202039.45543272892</v>
      </c>
      <c r="AG2" s="4"/>
      <c r="AH2" s="4"/>
      <c r="AI2" s="4"/>
      <c r="AJ2" s="4"/>
    </row>
    <row r="3" spans="1:36" x14ac:dyDescent="0.25">
      <c r="A3" t="s">
        <v>1</v>
      </c>
      <c r="B3" s="4">
        <f>'Freight HDVs'!P3*cpi_2020to2012</f>
        <v>205176.02530693961</v>
      </c>
      <c r="C3" s="4">
        <f>$B$3*'BNVP-LDVs-psgr'!C3/'BNVP-LDVs-psgr'!$B$3</f>
        <v>202475.26190958652</v>
      </c>
      <c r="D3" s="4">
        <f>$B$3*'BNVP-LDVs-psgr'!D3/'BNVP-LDVs-psgr'!$B$3</f>
        <v>203454.54614871528</v>
      </c>
      <c r="E3" s="4">
        <f>$B$3*'BNVP-LDVs-psgr'!E3/'BNVP-LDVs-psgr'!$B$3</f>
        <v>204641.78537593901</v>
      </c>
      <c r="F3" s="4">
        <f>$B$3*'BNVP-LDVs-psgr'!F3/'BNVP-LDVs-psgr'!$B$3</f>
        <v>205575.27545865974</v>
      </c>
      <c r="G3" s="4">
        <f>$B$3*'BNVP-LDVs-psgr'!G3/'BNVP-LDVs-psgr'!$B$3</f>
        <v>206599.55838734642</v>
      </c>
      <c r="H3" s="4">
        <f>$B$3*'BNVP-LDVs-psgr'!H3/'BNVP-LDVs-psgr'!$B$3</f>
        <v>207655.00998542694</v>
      </c>
      <c r="I3" s="4">
        <f>$B$3*'BNVP-LDVs-psgr'!I3/'BNVP-LDVs-psgr'!$B$3</f>
        <v>207910.37602544224</v>
      </c>
      <c r="J3" s="4">
        <f>$B$3*'BNVP-LDVs-psgr'!J3/'BNVP-LDVs-psgr'!$B$3</f>
        <v>208275.87217693878</v>
      </c>
      <c r="K3" s="4">
        <f>$B$3*'BNVP-LDVs-psgr'!K3/'BNVP-LDVs-psgr'!$B$3</f>
        <v>208560.69927399018</v>
      </c>
      <c r="L3" s="4">
        <f>$B$3*'BNVP-LDVs-psgr'!L3/'BNVP-LDVs-psgr'!$B$3</f>
        <v>208592.13728653255</v>
      </c>
      <c r="M3" s="4">
        <f>$B$3*'BNVP-LDVs-psgr'!M3/'BNVP-LDVs-psgr'!$B$3</f>
        <v>209251.1612504271</v>
      </c>
      <c r="N3" s="4">
        <f>$B$3*'BNVP-LDVs-psgr'!N3/'BNVP-LDVs-psgr'!$B$3</f>
        <v>209440.5783257143</v>
      </c>
      <c r="O3" s="4">
        <f>$B$3*'BNVP-LDVs-psgr'!O3/'BNVP-LDVs-psgr'!$B$3</f>
        <v>209786.93055474586</v>
      </c>
      <c r="P3" s="4">
        <f>$B$3*'BNVP-LDVs-psgr'!P3/'BNVP-LDVs-psgr'!$B$3</f>
        <v>209912.90529779403</v>
      </c>
      <c r="Q3" s="4">
        <f>$B$3*'BNVP-LDVs-psgr'!Q3/'BNVP-LDVs-psgr'!$B$3</f>
        <v>210319.457939707</v>
      </c>
      <c r="R3" s="4">
        <f>$B$3*'BNVP-LDVs-psgr'!R3/'BNVP-LDVs-psgr'!$B$3</f>
        <v>210446.19277190088</v>
      </c>
      <c r="S3" s="4">
        <f>$B$3*'BNVP-LDVs-psgr'!S3/'BNVP-LDVs-psgr'!$B$3</f>
        <v>210595.55251013488</v>
      </c>
      <c r="T3" s="4">
        <f>$B$3*'BNVP-LDVs-psgr'!T3/'BNVP-LDVs-psgr'!$B$3</f>
        <v>210769.26603780227</v>
      </c>
      <c r="U3" s="4">
        <f>$B$3*'BNVP-LDVs-psgr'!U3/'BNVP-LDVs-psgr'!$B$3</f>
        <v>211019.87778678047</v>
      </c>
      <c r="V3" s="4">
        <f>$B$3*'BNVP-LDVs-psgr'!V3/'BNVP-LDVs-psgr'!$B$3</f>
        <v>211155.66853080606</v>
      </c>
      <c r="W3" s="4">
        <f>$B$3*'BNVP-LDVs-psgr'!W3/'BNVP-LDVs-psgr'!$B$3</f>
        <v>211344.91519569393</v>
      </c>
      <c r="X3" s="4">
        <f>$B$3*'BNVP-LDVs-psgr'!X3/'BNVP-LDVs-psgr'!$B$3</f>
        <v>211555.36899427816</v>
      </c>
      <c r="Y3" s="4">
        <f>$B$3*'BNVP-LDVs-psgr'!Y3/'BNVP-LDVs-psgr'!$B$3</f>
        <v>211710.67046101508</v>
      </c>
      <c r="Z3" s="4">
        <f>$B$3*'BNVP-LDVs-psgr'!Z3/'BNVP-LDVs-psgr'!$B$3</f>
        <v>211869.87336913208</v>
      </c>
      <c r="AA3" s="4">
        <f>$B$3*'BNVP-LDVs-psgr'!AA3/'BNVP-LDVs-psgr'!$B$3</f>
        <v>212013.19157122323</v>
      </c>
      <c r="AB3" s="4">
        <f>$B$3*'BNVP-LDVs-psgr'!AB3/'BNVP-LDVs-psgr'!$B$3</f>
        <v>212241.59615690191</v>
      </c>
      <c r="AC3" s="4">
        <f>$B$3*'BNVP-LDVs-psgr'!AC3/'BNVP-LDVs-psgr'!$B$3</f>
        <v>212390.48142911508</v>
      </c>
      <c r="AD3" s="4">
        <f>$B$3*'BNVP-LDVs-psgr'!AD3/'BNVP-LDVs-psgr'!$B$3</f>
        <v>212589.88917379867</v>
      </c>
      <c r="AE3" s="4">
        <f>$B$3*'BNVP-LDVs-psgr'!AE3/'BNVP-LDVs-psgr'!$B$3</f>
        <v>212698.45472950194</v>
      </c>
      <c r="AF3" s="4">
        <f>$B$3*'BNVP-LDVs-psgr'!AF3/'BNVP-LDVs-psgr'!$B$3</f>
        <v>212770.4903778919</v>
      </c>
      <c r="AG3" s="4"/>
      <c r="AH3" s="4"/>
      <c r="AI3" s="4"/>
      <c r="AJ3" s="4"/>
    </row>
    <row r="4" spans="1:36" x14ac:dyDescent="0.25">
      <c r="A4" t="s">
        <v>2</v>
      </c>
      <c r="B4" s="4">
        <f>B5</f>
        <v>110888.83393673376</v>
      </c>
      <c r="C4" s="4">
        <f t="shared" ref="C4:AF4" si="1">C5</f>
        <v>110888.83393673376</v>
      </c>
      <c r="D4" s="4">
        <f t="shared" si="1"/>
        <v>110888.83393673376</v>
      </c>
      <c r="E4" s="4">
        <f t="shared" si="1"/>
        <v>110888.83393673376</v>
      </c>
      <c r="F4" s="4">
        <f t="shared" si="1"/>
        <v>110888.83393673376</v>
      </c>
      <c r="G4" s="4">
        <f t="shared" si="1"/>
        <v>110888.83393673376</v>
      </c>
      <c r="H4" s="4">
        <f t="shared" si="1"/>
        <v>110888.83393673376</v>
      </c>
      <c r="I4" s="4">
        <f t="shared" si="1"/>
        <v>110888.83393673376</v>
      </c>
      <c r="J4" s="4">
        <f t="shared" si="1"/>
        <v>110888.83393673376</v>
      </c>
      <c r="K4" s="4">
        <f t="shared" si="1"/>
        <v>110888.83393673376</v>
      </c>
      <c r="L4" s="4">
        <f t="shared" si="1"/>
        <v>110888.83393673376</v>
      </c>
      <c r="M4" s="4">
        <f t="shared" si="1"/>
        <v>110888.83393673376</v>
      </c>
      <c r="N4" s="4">
        <f t="shared" si="1"/>
        <v>110888.83393673376</v>
      </c>
      <c r="O4" s="4">
        <f t="shared" si="1"/>
        <v>110888.83393673376</v>
      </c>
      <c r="P4" s="4">
        <f t="shared" si="1"/>
        <v>110888.83393673376</v>
      </c>
      <c r="Q4" s="4">
        <f t="shared" si="1"/>
        <v>110888.83393673376</v>
      </c>
      <c r="R4" s="4">
        <f t="shared" si="1"/>
        <v>110888.83393673376</v>
      </c>
      <c r="S4" s="4">
        <f t="shared" si="1"/>
        <v>110888.83393673376</v>
      </c>
      <c r="T4" s="4">
        <f t="shared" si="1"/>
        <v>110888.83393673376</v>
      </c>
      <c r="U4" s="4">
        <f t="shared" si="1"/>
        <v>110888.83393673376</v>
      </c>
      <c r="V4" s="4">
        <f t="shared" si="1"/>
        <v>110888.83393673376</v>
      </c>
      <c r="W4" s="4">
        <f t="shared" si="1"/>
        <v>110888.83393673376</v>
      </c>
      <c r="X4" s="4">
        <f t="shared" si="1"/>
        <v>110888.83393673376</v>
      </c>
      <c r="Y4" s="4">
        <f t="shared" si="1"/>
        <v>110888.83393673376</v>
      </c>
      <c r="Z4" s="4">
        <f t="shared" si="1"/>
        <v>110888.83393673376</v>
      </c>
      <c r="AA4" s="4">
        <f t="shared" si="1"/>
        <v>110888.83393673376</v>
      </c>
      <c r="AB4" s="4">
        <f t="shared" si="1"/>
        <v>110888.83393673376</v>
      </c>
      <c r="AC4" s="4">
        <f t="shared" si="1"/>
        <v>110888.83393673376</v>
      </c>
      <c r="AD4" s="4">
        <f t="shared" si="1"/>
        <v>110888.83393673376</v>
      </c>
      <c r="AE4" s="4">
        <f t="shared" si="1"/>
        <v>110888.83393673376</v>
      </c>
      <c r="AF4" s="4">
        <f t="shared" si="1"/>
        <v>110888.83393673376</v>
      </c>
      <c r="AG4" s="4"/>
      <c r="AH4" s="4"/>
      <c r="AI4" s="4"/>
      <c r="AJ4" s="4"/>
    </row>
    <row r="5" spans="1:36" x14ac:dyDescent="0.25">
      <c r="A5" t="s">
        <v>3</v>
      </c>
      <c r="B5" s="22">
        <f>'Freight HDVs'!N8*cpi_2020to2012</f>
        <v>110888.83393673376</v>
      </c>
      <c r="C5" s="4">
        <f>$B5*('BNVP-LDVs-frgt'!C$5/'BNVP-LDVs-frgt'!$B$5)</f>
        <v>110888.83393673376</v>
      </c>
      <c r="D5" s="4">
        <f>$B5*('BNVP-LDVs-frgt'!C$5/'BNVP-LDVs-frgt'!$B$5)</f>
        <v>110888.83393673376</v>
      </c>
      <c r="E5" s="4">
        <f>$B5*('BNVP-LDVs-frgt'!E$5/'BNVP-LDVs-frgt'!$B$5)</f>
        <v>110888.83393673376</v>
      </c>
      <c r="F5" s="4">
        <f>$B5*('BNVP-LDVs-frgt'!F$5/'BNVP-LDVs-frgt'!$B$5)</f>
        <v>110888.83393673376</v>
      </c>
      <c r="G5" s="4">
        <f>$B5*('BNVP-LDVs-frgt'!G$5/'BNVP-LDVs-frgt'!$B$5)</f>
        <v>110888.83393673376</v>
      </c>
      <c r="H5" s="4">
        <f>$B5*('BNVP-LDVs-frgt'!H$5/'BNVP-LDVs-frgt'!$B$5)</f>
        <v>110888.83393673376</v>
      </c>
      <c r="I5" s="4">
        <f>$B5*('BNVP-LDVs-frgt'!I$5/'BNVP-LDVs-frgt'!$B$5)</f>
        <v>110888.83393673376</v>
      </c>
      <c r="J5" s="4">
        <f>$B5*('BNVP-LDVs-frgt'!J$5/'BNVP-LDVs-frgt'!$B$5)</f>
        <v>110888.83393673376</v>
      </c>
      <c r="K5" s="4">
        <f>$B5*('BNVP-LDVs-frgt'!K$5/'BNVP-LDVs-frgt'!$B$5)</f>
        <v>110888.83393673376</v>
      </c>
      <c r="L5" s="4">
        <f>$B5*('BNVP-LDVs-frgt'!L$5/'BNVP-LDVs-frgt'!$B$5)</f>
        <v>110888.83393673376</v>
      </c>
      <c r="M5" s="4">
        <f>$B5*('BNVP-LDVs-frgt'!M$5/'BNVP-LDVs-frgt'!$B$5)</f>
        <v>110888.83393673376</v>
      </c>
      <c r="N5" s="4">
        <f>$B5*('BNVP-LDVs-frgt'!N$5/'BNVP-LDVs-frgt'!$B$5)</f>
        <v>110888.83393673376</v>
      </c>
      <c r="O5" s="4">
        <f>$B5*('BNVP-LDVs-frgt'!O$5/'BNVP-LDVs-frgt'!$B$5)</f>
        <v>110888.83393673376</v>
      </c>
      <c r="P5" s="4">
        <f>$B5*('BNVP-LDVs-frgt'!P$5/'BNVP-LDVs-frgt'!$B$5)</f>
        <v>110888.83393673376</v>
      </c>
      <c r="Q5" s="4">
        <f>$B5*('BNVP-LDVs-frgt'!Q$5/'BNVP-LDVs-frgt'!$B$5)</f>
        <v>110888.83393673376</v>
      </c>
      <c r="R5" s="4">
        <f>$B5*('BNVP-LDVs-frgt'!R$5/'BNVP-LDVs-frgt'!$B$5)</f>
        <v>110888.83393673376</v>
      </c>
      <c r="S5" s="4">
        <f>$B5*('BNVP-LDVs-frgt'!S$5/'BNVP-LDVs-frgt'!$B$5)</f>
        <v>110888.83393673376</v>
      </c>
      <c r="T5" s="4">
        <f>$B5*('BNVP-LDVs-frgt'!T$5/'BNVP-LDVs-frgt'!$B$5)</f>
        <v>110888.83393673376</v>
      </c>
      <c r="U5" s="4">
        <f>$B5*('BNVP-LDVs-frgt'!U$5/'BNVP-LDVs-frgt'!$B$5)</f>
        <v>110888.83393673376</v>
      </c>
      <c r="V5" s="4">
        <f>$B5*('BNVP-LDVs-frgt'!V$5/'BNVP-LDVs-frgt'!$B$5)</f>
        <v>110888.83393673376</v>
      </c>
      <c r="W5" s="4">
        <f>$B5*('BNVP-LDVs-frgt'!W$5/'BNVP-LDVs-frgt'!$B$5)</f>
        <v>110888.83393673376</v>
      </c>
      <c r="X5" s="4">
        <f>$B5*('BNVP-LDVs-frgt'!X$5/'BNVP-LDVs-frgt'!$B$5)</f>
        <v>110888.83393673376</v>
      </c>
      <c r="Y5" s="4">
        <f>$B5*('BNVP-LDVs-frgt'!Y$5/'BNVP-LDVs-frgt'!$B$5)</f>
        <v>110888.83393673376</v>
      </c>
      <c r="Z5" s="4">
        <f>$B5*('BNVP-LDVs-frgt'!Z$5/'BNVP-LDVs-frgt'!$B$5)</f>
        <v>110888.83393673376</v>
      </c>
      <c r="AA5" s="4">
        <f>$B5*('BNVP-LDVs-frgt'!AA$5/'BNVP-LDVs-frgt'!$B$5)</f>
        <v>110888.83393673376</v>
      </c>
      <c r="AB5" s="4">
        <f>$B5*('BNVP-LDVs-frgt'!AB$5/'BNVP-LDVs-frgt'!$B$5)</f>
        <v>110888.83393673376</v>
      </c>
      <c r="AC5" s="4">
        <f>$B5*('BNVP-LDVs-frgt'!AC$5/'BNVP-LDVs-frgt'!$B$5)</f>
        <v>110888.83393673376</v>
      </c>
      <c r="AD5" s="4">
        <f>$B5*('BNVP-LDVs-frgt'!AD$5/'BNVP-LDVs-frgt'!$B$5)</f>
        <v>110888.83393673376</v>
      </c>
      <c r="AE5" s="4">
        <f>$B5*('BNVP-LDVs-frgt'!AE$5/'BNVP-LDVs-frgt'!$B$5)</f>
        <v>110888.83393673376</v>
      </c>
      <c r="AF5" s="4">
        <f>$B5*('BNVP-LDVs-frgt'!AF$5/'BNVP-LDVs-frgt'!$B$5)</f>
        <v>110888.83393673376</v>
      </c>
    </row>
    <row r="6" spans="1:36" x14ac:dyDescent="0.25">
      <c r="A6" t="s">
        <v>4</v>
      </c>
      <c r="B6" s="4">
        <f>'Freight HDVs'!P5*cpi_2020to2012</f>
        <v>355097.72878940206</v>
      </c>
      <c r="C6" s="4">
        <f>$B$6*'BNVP-LDVs-psgr'!C6/'BNVP-LDVs-psgr'!$B$6</f>
        <v>347088.93707891653</v>
      </c>
      <c r="D6" s="4">
        <f>C6*'BNVP-LDVs-psgr'!D6/'BNVP-LDVs-psgr'!$B$6</f>
        <v>339047.31653155008</v>
      </c>
      <c r="E6" s="4">
        <f>D6*'BNVP-LDVs-psgr'!E6/'BNVP-LDVs-psgr'!$B$6</f>
        <v>330778.76968768897</v>
      </c>
      <c r="F6" s="4">
        <f>E6*'BNVP-LDVs-psgr'!F6/'BNVP-LDVs-psgr'!$B$6</f>
        <v>321707.47568996146</v>
      </c>
      <c r="G6" s="4">
        <f>F6*'BNVP-LDVs-psgr'!G6/'BNVP-LDVs-psgr'!$B$6</f>
        <v>315128.26566581143</v>
      </c>
      <c r="H6" s="4">
        <f>G6*'BNVP-LDVs-psgr'!H6/'BNVP-LDVs-psgr'!$B$6</f>
        <v>310225.06191735563</v>
      </c>
      <c r="I6" s="4">
        <f>H6*'BNVP-LDVs-psgr'!I6/'BNVP-LDVs-psgr'!$B$6</f>
        <v>306195.66077055078</v>
      </c>
      <c r="J6" s="4">
        <f>I6*'BNVP-LDVs-psgr'!J6/'BNVP-LDVs-psgr'!$B$6</f>
        <v>303008.86838184373</v>
      </c>
      <c r="K6" s="4">
        <f>J6*'BNVP-LDVs-psgr'!K6/'BNVP-LDVs-psgr'!$B$6</f>
        <v>300535.33672312472</v>
      </c>
      <c r="L6" s="4">
        <f>K6*'BNVP-LDVs-psgr'!L6/'BNVP-LDVs-psgr'!$B$6</f>
        <v>298586.02295386523</v>
      </c>
      <c r="M6" s="4">
        <f>L6*'BNVP-LDVs-psgr'!M6/'BNVP-LDVs-psgr'!$B$6</f>
        <v>297657.62866175029</v>
      </c>
      <c r="N6" s="4">
        <f>M6*'BNVP-LDVs-psgr'!N6/'BNVP-LDVs-psgr'!$B$6</f>
        <v>297480.14363399328</v>
      </c>
      <c r="O6" s="4">
        <f>N6*'BNVP-LDVs-psgr'!O6/'BNVP-LDVs-psgr'!$B$6</f>
        <v>298182.29209069541</v>
      </c>
      <c r="P6" s="4">
        <f>O6*'BNVP-LDVs-psgr'!P6/'BNVP-LDVs-psgr'!$B$6</f>
        <v>299405.90601295675</v>
      </c>
      <c r="Q6" s="4">
        <f>P6*'BNVP-LDVs-psgr'!Q6/'BNVP-LDVs-psgr'!$B$6</f>
        <v>301279.25906645518</v>
      </c>
      <c r="R6" s="4">
        <f>Q6*'BNVP-LDVs-psgr'!R6/'BNVP-LDVs-psgr'!$B$6</f>
        <v>303604.61519491242</v>
      </c>
      <c r="S6" s="4">
        <f>R6*'BNVP-LDVs-psgr'!S6/'BNVP-LDVs-psgr'!$B$6</f>
        <v>306341.0567420373</v>
      </c>
      <c r="T6" s="4">
        <f>S6*'BNVP-LDVs-psgr'!T6/'BNVP-LDVs-psgr'!$B$6</f>
        <v>309461.49657826521</v>
      </c>
      <c r="U6" s="4">
        <f>T6*'BNVP-LDVs-psgr'!U6/'BNVP-LDVs-psgr'!$B$6</f>
        <v>313000.72849309508</v>
      </c>
      <c r="V6" s="4">
        <f>U6*'BNVP-LDVs-psgr'!V6/'BNVP-LDVs-psgr'!$B$6</f>
        <v>316869.06454885326</v>
      </c>
      <c r="W6" s="4">
        <f>V6*'BNVP-LDVs-psgr'!W6/'BNVP-LDVs-psgr'!$B$6</f>
        <v>321249.5173245311</v>
      </c>
      <c r="X6" s="4">
        <f>W6*'BNVP-LDVs-psgr'!X6/'BNVP-LDVs-psgr'!$B$6</f>
        <v>326149.55832832062</v>
      </c>
      <c r="Y6" s="4">
        <f>X6*'BNVP-LDVs-psgr'!Y6/'BNVP-LDVs-psgr'!$B$6</f>
        <v>331553.1153082361</v>
      </c>
      <c r="Z6" s="4">
        <f>Y6*'BNVP-LDVs-psgr'!Z6/'BNVP-LDVs-psgr'!$B$6</f>
        <v>337473.65406679088</v>
      </c>
      <c r="AA6" s="4">
        <f>Z6*'BNVP-LDVs-psgr'!AA6/'BNVP-LDVs-psgr'!$B$6</f>
        <v>343923.66100403399</v>
      </c>
      <c r="AB6" s="4">
        <f>AA6*'BNVP-LDVs-psgr'!AB6/'BNVP-LDVs-psgr'!$B$6</f>
        <v>350979.02401805238</v>
      </c>
      <c r="AC6" s="4">
        <f>AB6*'BNVP-LDVs-psgr'!AC6/'BNVP-LDVs-psgr'!$B$6</f>
        <v>358624.66754938889</v>
      </c>
      <c r="AD6" s="4">
        <f>AC6*'BNVP-LDVs-psgr'!AD6/'BNVP-LDVs-psgr'!$B$6</f>
        <v>366932.75683073374</v>
      </c>
      <c r="AE6" s="4">
        <f>AD6*'BNVP-LDVs-psgr'!AE6/'BNVP-LDVs-psgr'!$B$6</f>
        <v>375888.82459594327</v>
      </c>
      <c r="AF6" s="4">
        <f>AE6*'BNVP-LDVs-psgr'!AF6/'BNVP-LDVs-psgr'!$B$6</f>
        <v>385454.43445209845</v>
      </c>
      <c r="AG6" s="4"/>
      <c r="AH6" s="4"/>
      <c r="AI6" s="4"/>
      <c r="AJ6" s="4"/>
    </row>
    <row r="7" spans="1:36" s="5" customFormat="1" x14ac:dyDescent="0.25">
      <c r="A7" s="5" t="s">
        <v>215</v>
      </c>
      <c r="B7" s="22">
        <f>B3*'BNVP-LDVs-psgr'!B7/'BNVP-LDVs-psgr'!$B$3</f>
        <v>212745.45751179187</v>
      </c>
      <c r="C7" s="22">
        <f>$B$7*'BNVP-LDVs-psgr'!C7/'BNVP-LDVs-psgr'!$B$7</f>
        <v>213606.27696016605</v>
      </c>
      <c r="D7" s="22">
        <f>$B$7*'BNVP-LDVs-psgr'!D7/'BNVP-LDVs-psgr'!$B$7</f>
        <v>213984.26328265795</v>
      </c>
      <c r="E7" s="22">
        <f>$B$7*'BNVP-LDVs-psgr'!E7/'BNVP-LDVs-psgr'!$B$7</f>
        <v>214804.7705449262</v>
      </c>
      <c r="F7" s="22">
        <f>$B$7*'BNVP-LDVs-psgr'!F7/'BNVP-LDVs-psgr'!$B$7</f>
        <v>215845.110919653</v>
      </c>
      <c r="G7" s="22">
        <f>$B$7*'BNVP-LDVs-psgr'!G7/'BNVP-LDVs-psgr'!$B$7</f>
        <v>216740.62343173882</v>
      </c>
      <c r="H7" s="22">
        <f>$B$7*'BNVP-LDVs-psgr'!H7/'BNVP-LDVs-psgr'!$B$7</f>
        <v>217684.17944029634</v>
      </c>
      <c r="I7" s="22">
        <f>$B$7*'BNVP-LDVs-psgr'!I7/'BNVP-LDVs-psgr'!$B$7</f>
        <v>218065.80314112388</v>
      </c>
      <c r="J7" s="22">
        <f>$B$7*'BNVP-LDVs-psgr'!J7/'BNVP-LDVs-psgr'!$B$7</f>
        <v>218364.86086226933</v>
      </c>
      <c r="K7" s="22">
        <f>$B$7*'BNVP-LDVs-psgr'!K7/'BNVP-LDVs-psgr'!$B$7</f>
        <v>218687.27306086631</v>
      </c>
      <c r="L7" s="22">
        <f>$B$7*'BNVP-LDVs-psgr'!L7/'BNVP-LDVs-psgr'!$B$7</f>
        <v>218950.61925236613</v>
      </c>
      <c r="M7" s="22">
        <f>$B$7*'BNVP-LDVs-psgr'!M7/'BNVP-LDVs-psgr'!$B$7</f>
        <v>219272.7605289905</v>
      </c>
      <c r="N7" s="22">
        <f>$B$7*'BNVP-LDVs-psgr'!N7/'BNVP-LDVs-psgr'!$B$7</f>
        <v>219571.64766963469</v>
      </c>
      <c r="O7" s="22">
        <f>$B$7*'BNVP-LDVs-psgr'!O7/'BNVP-LDVs-psgr'!$B$7</f>
        <v>219878.13567673197</v>
      </c>
      <c r="P7" s="22">
        <f>$B$7*'BNVP-LDVs-psgr'!P7/'BNVP-LDVs-psgr'!$B$7</f>
        <v>220073.13427503686</v>
      </c>
      <c r="Q7" s="22">
        <f>$B$7*'BNVP-LDVs-psgr'!Q7/'BNVP-LDVs-psgr'!$B$7</f>
        <v>220289.51564088176</v>
      </c>
      <c r="R7" s="22">
        <f>$B$7*'BNVP-LDVs-psgr'!R7/'BNVP-LDVs-psgr'!$B$7</f>
        <v>220489.5363298266</v>
      </c>
      <c r="S7" s="22">
        <f>$B$7*'BNVP-LDVs-psgr'!S7/'BNVP-LDVs-psgr'!$B$7</f>
        <v>220676.788566545</v>
      </c>
      <c r="T7" s="22">
        <f>$B$7*'BNVP-LDVs-psgr'!T7/'BNVP-LDVs-psgr'!$B$7</f>
        <v>220857.68417105477</v>
      </c>
      <c r="U7" s="22">
        <f>$B$7*'BNVP-LDVs-psgr'!U7/'BNVP-LDVs-psgr'!$B$7</f>
        <v>221050.04880573737</v>
      </c>
      <c r="V7" s="22">
        <f>$B$7*'BNVP-LDVs-psgr'!V7/'BNVP-LDVs-psgr'!$B$7</f>
        <v>221229.9710979753</v>
      </c>
      <c r="W7" s="22">
        <f>$B$7*'BNVP-LDVs-psgr'!W7/'BNVP-LDVs-psgr'!$B$7</f>
        <v>221408.16751690634</v>
      </c>
      <c r="X7" s="22">
        <f>$B$7*'BNVP-LDVs-psgr'!X7/'BNVP-LDVs-psgr'!$B$7</f>
        <v>221590.50302152967</v>
      </c>
      <c r="Y7" s="22">
        <f>$B$7*'BNVP-LDVs-psgr'!Y7/'BNVP-LDVs-psgr'!$B$7</f>
        <v>221764.39479134083</v>
      </c>
      <c r="Z7" s="22">
        <f>$B$7*'BNVP-LDVs-psgr'!Z7/'BNVP-LDVs-psgr'!$B$7</f>
        <v>221931.81955332478</v>
      </c>
      <c r="AA7" s="22">
        <f>$B$7*'BNVP-LDVs-psgr'!AA7/'BNVP-LDVs-psgr'!$B$7</f>
        <v>222096.89130780616</v>
      </c>
      <c r="AB7" s="22">
        <f>$B$7*'BNVP-LDVs-psgr'!AB7/'BNVP-LDVs-psgr'!$B$7</f>
        <v>222268.85150429423</v>
      </c>
      <c r="AC7" s="22">
        <f>$B$7*'BNVP-LDVs-psgr'!AC7/'BNVP-LDVs-psgr'!$B$7</f>
        <v>222434.51527345646</v>
      </c>
      <c r="AD7" s="22">
        <f>$B$7*'BNVP-LDVs-psgr'!AD7/'BNVP-LDVs-psgr'!$B$7</f>
        <v>222611.62298742365</v>
      </c>
      <c r="AE7" s="22">
        <f>$B$7*'BNVP-LDVs-psgr'!AE7/'BNVP-LDVs-psgr'!$B$7</f>
        <v>222773.88016363428</v>
      </c>
      <c r="AF7" s="22">
        <f>$B$7*'BNVP-LDVs-psgr'!AF7/'BNVP-LDVs-psgr'!$B$7</f>
        <v>222837.27088814569</v>
      </c>
      <c r="AG7" s="4"/>
      <c r="AH7" s="4"/>
      <c r="AI7" s="4"/>
      <c r="AJ7" s="22"/>
    </row>
    <row r="8" spans="1:36" s="5" customFormat="1" x14ac:dyDescent="0.25">
      <c r="A8" s="5" t="s">
        <v>216</v>
      </c>
      <c r="B8" s="4">
        <f>'Freight HDVs'!P4*cpi_2020to2012</f>
        <v>431896.16692158609</v>
      </c>
      <c r="C8" s="4">
        <f>$B$8*'BNVP-LDVs-psgr'!C8/'BNVP-LDVs-psgr'!$B$8</f>
        <v>422360.15082196315</v>
      </c>
      <c r="D8" s="4">
        <f>$B$8*'BNVP-LDVs-psgr'!D8/'BNVP-LDVs-psgr'!$B$8</f>
        <v>414161.49456487095</v>
      </c>
      <c r="E8" s="4">
        <f>$B$8*'BNVP-LDVs-psgr'!E8/'BNVP-LDVs-psgr'!$B$8</f>
        <v>406906.76082735893</v>
      </c>
      <c r="F8" s="4">
        <f>$B$8*'BNVP-LDVs-psgr'!F8/'BNVP-LDVs-psgr'!$B$8</f>
        <v>398766.68577957485</v>
      </c>
      <c r="G8" s="4">
        <f>$B$8*'BNVP-LDVs-psgr'!G8/'BNVP-LDVs-psgr'!$B$8</f>
        <v>390587.31387532875</v>
      </c>
      <c r="H8" s="4">
        <f>$B$8*'BNVP-LDVs-psgr'!H8/'BNVP-LDVs-psgr'!$B$8</f>
        <v>383076.16078484838</v>
      </c>
      <c r="I8" s="4">
        <f>$B$8*'BNVP-LDVs-psgr'!I8/'BNVP-LDVs-psgr'!$B$8</f>
        <v>376463.47588305327</v>
      </c>
      <c r="J8" s="4">
        <f>$B$8*'BNVP-LDVs-psgr'!J8/'BNVP-LDVs-psgr'!$B$8</f>
        <v>370118.31191018649</v>
      </c>
      <c r="K8" s="4">
        <f>$B$8*'BNVP-LDVs-psgr'!K8/'BNVP-LDVs-psgr'!$B$8</f>
        <v>364079.70025859243</v>
      </c>
      <c r="L8" s="4">
        <f>$B$8*'BNVP-LDVs-psgr'!L8/'BNVP-LDVs-psgr'!$B$8</f>
        <v>358364.62001001713</v>
      </c>
      <c r="M8" s="4">
        <f>$B$8*'BNVP-LDVs-psgr'!M8/'BNVP-LDVs-psgr'!$B$8</f>
        <v>352815.79995656066</v>
      </c>
      <c r="N8" s="4">
        <f>$B$8*'BNVP-LDVs-psgr'!N8/'BNVP-LDVs-psgr'!$B$8</f>
        <v>347608.40298036172</v>
      </c>
      <c r="O8" s="4">
        <f>$B$8*'BNVP-LDVs-psgr'!O8/'BNVP-LDVs-psgr'!$B$8</f>
        <v>342620.79580644571</v>
      </c>
      <c r="P8" s="4">
        <f>$B$8*'BNVP-LDVs-psgr'!P8/'BNVP-LDVs-psgr'!$B$8</f>
        <v>337765.73605626891</v>
      </c>
      <c r="Q8" s="4">
        <f>$B$8*'BNVP-LDVs-psgr'!Q8/'BNVP-LDVs-psgr'!$B$8</f>
        <v>333056.2339389089</v>
      </c>
      <c r="R8" s="4">
        <f>$B$8*'BNVP-LDVs-psgr'!R8/'BNVP-LDVs-psgr'!$B$8</f>
        <v>328618.74887026334</v>
      </c>
      <c r="S8" s="4">
        <f>$B$8*'BNVP-LDVs-psgr'!S8/'BNVP-LDVs-psgr'!$B$8</f>
        <v>324381.86371219048</v>
      </c>
      <c r="T8" s="4">
        <f>$B$8*'BNVP-LDVs-psgr'!T8/'BNVP-LDVs-psgr'!$B$8</f>
        <v>320333.77040142054</v>
      </c>
      <c r="U8" s="4">
        <f>$B$8*'BNVP-LDVs-psgr'!U8/'BNVP-LDVs-psgr'!$B$8</f>
        <v>316466.4392011314</v>
      </c>
      <c r="V8" s="4">
        <f>$B$8*'BNVP-LDVs-psgr'!V8/'BNVP-LDVs-psgr'!$B$8</f>
        <v>312803.90139278409</v>
      </c>
      <c r="W8" s="4">
        <f>$B$8*'BNVP-LDVs-psgr'!W8/'BNVP-LDVs-psgr'!$B$8</f>
        <v>309312.03907189966</v>
      </c>
      <c r="X8" s="4">
        <f>$B$8*'BNVP-LDVs-psgr'!X8/'BNVP-LDVs-psgr'!$B$8</f>
        <v>305976.13543997332</v>
      </c>
      <c r="Y8" s="4">
        <f>$B$8*'BNVP-LDVs-psgr'!Y8/'BNVP-LDVs-psgr'!$B$8</f>
        <v>302811.69788358599</v>
      </c>
      <c r="Z8" s="4">
        <f>$B$8*'BNVP-LDVs-psgr'!Z8/'BNVP-LDVs-psgr'!$B$8</f>
        <v>299789.57538427302</v>
      </c>
      <c r="AA8" s="4">
        <f>$B$8*'BNVP-LDVs-psgr'!AA8/'BNVP-LDVs-psgr'!$B$8</f>
        <v>296914.68602668133</v>
      </c>
      <c r="AB8" s="4">
        <f>$B$8*'BNVP-LDVs-psgr'!AB8/'BNVP-LDVs-psgr'!$B$8</f>
        <v>294149.29512168915</v>
      </c>
      <c r="AC8" s="4">
        <f>$B$8*'BNVP-LDVs-psgr'!AC8/'BNVP-LDVs-psgr'!$B$8</f>
        <v>291534.71594050003</v>
      </c>
      <c r="AD8" s="4">
        <f>$B$8*'BNVP-LDVs-psgr'!AD8/'BNVP-LDVs-psgr'!$B$8</f>
        <v>289035.46378780814</v>
      </c>
      <c r="AE8" s="4">
        <f>$B$8*'BNVP-LDVs-psgr'!AE8/'BNVP-LDVs-psgr'!$B$8</f>
        <v>286671.51489600434</v>
      </c>
      <c r="AF8" s="4">
        <f>$B$8*'BNVP-LDVs-psgr'!AF8/'BNVP-LDVs-psgr'!$B$8</f>
        <v>284290.42397354043</v>
      </c>
      <c r="AG8" s="4"/>
      <c r="AH8" s="4"/>
      <c r="AI8" s="4"/>
      <c r="AJ8" s="2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heetViews>
  <sheetFormatPr defaultColWidth="8.85546875" defaultRowHeight="15" x14ac:dyDescent="0.25"/>
  <cols>
    <col min="1" max="1" width="24.42578125" customWidth="1"/>
    <col min="2" max="35" width="10"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B$5*('BNVP-HDVs-psgr'!B$2/'BNVP-HDVs-psgr'!B$5)</f>
        <v>119848198.6111111</v>
      </c>
      <c r="C2" s="4">
        <f>C$5*('BNVP-HDVs-psgr'!C$2/'BNVP-HDVs-psgr'!C$5)</f>
        <v>119848198.6111111</v>
      </c>
      <c r="D2" s="4">
        <f>D$5*('BNVP-HDVs-psgr'!D$2/'BNVP-HDVs-psgr'!D$5)</f>
        <v>119848198.6111111</v>
      </c>
      <c r="E2" s="4">
        <f>E$5*('BNVP-HDVs-psgr'!E$2/'BNVP-HDVs-psgr'!E$5)</f>
        <v>119848198.6111111</v>
      </c>
      <c r="F2" s="4">
        <f>F$5*('BNVP-HDVs-psgr'!F$2/'BNVP-HDVs-psgr'!F$5)</f>
        <v>119848198.6111111</v>
      </c>
      <c r="G2" s="4">
        <f>G$5*('BNVP-HDVs-psgr'!G$2/'BNVP-HDVs-psgr'!G$5)</f>
        <v>119848198.6111111</v>
      </c>
      <c r="H2" s="4">
        <f>H$5*('BNVP-HDVs-psgr'!H$2/'BNVP-HDVs-psgr'!H$5)</f>
        <v>119848198.6111111</v>
      </c>
      <c r="I2" s="4">
        <f>I$5*('BNVP-HDVs-psgr'!I$2/'BNVP-HDVs-psgr'!I$5)</f>
        <v>119848198.6111111</v>
      </c>
      <c r="J2" s="4">
        <f>J$5*('BNVP-HDVs-psgr'!J$2/'BNVP-HDVs-psgr'!J$5)</f>
        <v>119848198.6111111</v>
      </c>
      <c r="K2" s="4">
        <f>K$5*('BNVP-HDVs-psgr'!K$2/'BNVP-HDVs-psgr'!K$5)</f>
        <v>119848198.6111111</v>
      </c>
      <c r="L2" s="4">
        <f>L$5*('BNVP-HDVs-psgr'!L$2/'BNVP-HDVs-psgr'!L$5)</f>
        <v>119848198.6111111</v>
      </c>
      <c r="M2" s="4">
        <f>M$5*('BNVP-HDVs-psgr'!M$2/'BNVP-HDVs-psgr'!M$5)</f>
        <v>119848198.6111111</v>
      </c>
      <c r="N2" s="4">
        <f>N$5*('BNVP-HDVs-psgr'!N$2/'BNVP-HDVs-psgr'!N$5)</f>
        <v>119848198.6111111</v>
      </c>
      <c r="O2" s="4">
        <f>O$5*('BNVP-HDVs-psgr'!O$2/'BNVP-HDVs-psgr'!O$5)</f>
        <v>119848198.6111111</v>
      </c>
      <c r="P2" s="4">
        <f>P$5*('BNVP-HDVs-psgr'!P$2/'BNVP-HDVs-psgr'!P$5)</f>
        <v>119848198.6111111</v>
      </c>
      <c r="Q2" s="4">
        <f>Q$5*('BNVP-HDVs-psgr'!Q$2/'BNVP-HDVs-psgr'!Q$5)</f>
        <v>119848198.6111111</v>
      </c>
      <c r="R2" s="4">
        <f>R$5*('BNVP-HDVs-psgr'!R$2/'BNVP-HDVs-psgr'!R$5)</f>
        <v>119848198.6111111</v>
      </c>
      <c r="S2" s="4">
        <f>S$5*('BNVP-HDVs-psgr'!S$2/'BNVP-HDVs-psgr'!S$5)</f>
        <v>119848198.6111111</v>
      </c>
      <c r="T2" s="4">
        <f>T$5*('BNVP-HDVs-psgr'!T$2/'BNVP-HDVs-psgr'!T$5)</f>
        <v>119848198.6111111</v>
      </c>
      <c r="U2" s="4">
        <f>U$5*('BNVP-HDVs-psgr'!U$2/'BNVP-HDVs-psgr'!U$5)</f>
        <v>119848198.6111111</v>
      </c>
      <c r="V2" s="4">
        <f>V$5*('BNVP-HDVs-psgr'!V$2/'BNVP-HDVs-psgr'!V$5)</f>
        <v>119848198.6111111</v>
      </c>
      <c r="W2" s="4">
        <f>W$5*('BNVP-HDVs-psgr'!W$2/'BNVP-HDVs-psgr'!W$5)</f>
        <v>119848198.6111111</v>
      </c>
      <c r="X2" s="4">
        <f>X$5*('BNVP-HDVs-psgr'!X$2/'BNVP-HDVs-psgr'!X$5)</f>
        <v>119848198.6111111</v>
      </c>
      <c r="Y2" s="4">
        <f>Y$5*('BNVP-HDVs-psgr'!Y$2/'BNVP-HDVs-psgr'!Y$5)</f>
        <v>119848198.6111111</v>
      </c>
      <c r="Z2" s="4">
        <f>Z$5*('BNVP-HDVs-psgr'!Z$2/'BNVP-HDVs-psgr'!Z$5)</f>
        <v>119848198.6111111</v>
      </c>
      <c r="AA2" s="4">
        <f>AA$5*('BNVP-HDVs-psgr'!AA$2/'BNVP-HDVs-psgr'!AA$5)</f>
        <v>119848198.6111111</v>
      </c>
      <c r="AB2" s="4">
        <f>AB$5*('BNVP-HDVs-psgr'!AB$2/'BNVP-HDVs-psgr'!AB$5)</f>
        <v>119848198.6111111</v>
      </c>
      <c r="AC2" s="4">
        <f>AC$5*('BNVP-HDVs-psgr'!AC$2/'BNVP-HDVs-psgr'!AC$5)</f>
        <v>119848198.6111111</v>
      </c>
      <c r="AD2" s="4">
        <f>AD$5*('BNVP-HDVs-psgr'!AD$2/'BNVP-HDVs-psgr'!AD$5)</f>
        <v>119848198.6111111</v>
      </c>
      <c r="AE2" s="4">
        <f>AE$5*('BNVP-HDVs-psgr'!AE$2/'BNVP-HDVs-psgr'!AE$5)</f>
        <v>119848198.6111111</v>
      </c>
      <c r="AF2" s="4">
        <f>AF$5*('BNVP-HDVs-psgr'!AF$2/'BNVP-HDVs-psgr'!AF$5)</f>
        <v>119848198.6111111</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heetViews>
  <sheetFormatPr defaultColWidth="8.85546875" defaultRowHeight="15" x14ac:dyDescent="0.25"/>
  <cols>
    <col min="1" max="1" width="24.42578125" customWidth="1"/>
    <col min="2" max="35" width="10.1406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B$5*('BNVP-HDVs-psgr'!B$2/'BNVP-HDVs-psgr'!B$5)</f>
        <v>119848198.6111111</v>
      </c>
      <c r="C2" s="4">
        <f>C$5*('BNVP-HDVs-psgr'!C$2/'BNVP-HDVs-psgr'!C$5)</f>
        <v>119848198.6111111</v>
      </c>
      <c r="D2" s="4">
        <f>D$5*('BNVP-HDVs-psgr'!D$2/'BNVP-HDVs-psgr'!D$5)</f>
        <v>119848198.6111111</v>
      </c>
      <c r="E2" s="4">
        <f>E$5*('BNVP-HDVs-psgr'!E$2/'BNVP-HDVs-psgr'!E$5)</f>
        <v>119848198.6111111</v>
      </c>
      <c r="F2" s="4">
        <f>F$5*('BNVP-HDVs-psgr'!F$2/'BNVP-HDVs-psgr'!F$5)</f>
        <v>119848198.6111111</v>
      </c>
      <c r="G2" s="4">
        <f>G$5*('BNVP-HDVs-psgr'!G$2/'BNVP-HDVs-psgr'!G$5)</f>
        <v>119848198.6111111</v>
      </c>
      <c r="H2" s="4">
        <f>H$5*('BNVP-HDVs-psgr'!H$2/'BNVP-HDVs-psgr'!H$5)</f>
        <v>119848198.6111111</v>
      </c>
      <c r="I2" s="4">
        <f>I$5*('BNVP-HDVs-psgr'!I$2/'BNVP-HDVs-psgr'!I$5)</f>
        <v>119848198.6111111</v>
      </c>
      <c r="J2" s="4">
        <f>J$5*('BNVP-HDVs-psgr'!J$2/'BNVP-HDVs-psgr'!J$5)</f>
        <v>119848198.6111111</v>
      </c>
      <c r="K2" s="4">
        <f>K$5*('BNVP-HDVs-psgr'!K$2/'BNVP-HDVs-psgr'!K$5)</f>
        <v>119848198.6111111</v>
      </c>
      <c r="L2" s="4">
        <f>L$5*('BNVP-HDVs-psgr'!L$2/'BNVP-HDVs-psgr'!L$5)</f>
        <v>119848198.6111111</v>
      </c>
      <c r="M2" s="4">
        <f>M$5*('BNVP-HDVs-psgr'!M$2/'BNVP-HDVs-psgr'!M$5)</f>
        <v>119848198.6111111</v>
      </c>
      <c r="N2" s="4">
        <f>N$5*('BNVP-HDVs-psgr'!N$2/'BNVP-HDVs-psgr'!N$5)</f>
        <v>119848198.6111111</v>
      </c>
      <c r="O2" s="4">
        <f>O$5*('BNVP-HDVs-psgr'!O$2/'BNVP-HDVs-psgr'!O$5)</f>
        <v>119848198.6111111</v>
      </c>
      <c r="P2" s="4">
        <f>P$5*('BNVP-HDVs-psgr'!P$2/'BNVP-HDVs-psgr'!P$5)</f>
        <v>119848198.6111111</v>
      </c>
      <c r="Q2" s="4">
        <f>Q$5*('BNVP-HDVs-psgr'!Q$2/'BNVP-HDVs-psgr'!Q$5)</f>
        <v>119848198.6111111</v>
      </c>
      <c r="R2" s="4">
        <f>R$5*('BNVP-HDVs-psgr'!R$2/'BNVP-HDVs-psgr'!R$5)</f>
        <v>119848198.6111111</v>
      </c>
      <c r="S2" s="4">
        <f>S$5*('BNVP-HDVs-psgr'!S$2/'BNVP-HDVs-psgr'!S$5)</f>
        <v>119848198.6111111</v>
      </c>
      <c r="T2" s="4">
        <f>T$5*('BNVP-HDVs-psgr'!T$2/'BNVP-HDVs-psgr'!T$5)</f>
        <v>119848198.6111111</v>
      </c>
      <c r="U2" s="4">
        <f>U$5*('BNVP-HDVs-psgr'!U$2/'BNVP-HDVs-psgr'!U$5)</f>
        <v>119848198.6111111</v>
      </c>
      <c r="V2" s="4">
        <f>V$5*('BNVP-HDVs-psgr'!V$2/'BNVP-HDVs-psgr'!V$5)</f>
        <v>119848198.6111111</v>
      </c>
      <c r="W2" s="4">
        <f>W$5*('BNVP-HDVs-psgr'!W$2/'BNVP-HDVs-psgr'!W$5)</f>
        <v>119848198.6111111</v>
      </c>
      <c r="X2" s="4">
        <f>X$5*('BNVP-HDVs-psgr'!X$2/'BNVP-HDVs-psgr'!X$5)</f>
        <v>119848198.6111111</v>
      </c>
      <c r="Y2" s="4">
        <f>Y$5*('BNVP-HDVs-psgr'!Y$2/'BNVP-HDVs-psgr'!Y$5)</f>
        <v>119848198.6111111</v>
      </c>
      <c r="Z2" s="4">
        <f>Z$5*('BNVP-HDVs-psgr'!Z$2/'BNVP-HDVs-psgr'!Z$5)</f>
        <v>119848198.6111111</v>
      </c>
      <c r="AA2" s="4">
        <f>AA$5*('BNVP-HDVs-psgr'!AA$2/'BNVP-HDVs-psgr'!AA$5)</f>
        <v>119848198.6111111</v>
      </c>
      <c r="AB2" s="4">
        <f>AB$5*('BNVP-HDVs-psgr'!AB$2/'BNVP-HDVs-psgr'!AB$5)</f>
        <v>119848198.6111111</v>
      </c>
      <c r="AC2" s="4">
        <f>AC$5*('BNVP-HDVs-psgr'!AC$2/'BNVP-HDVs-psgr'!AC$5)</f>
        <v>119848198.6111111</v>
      </c>
      <c r="AD2" s="4">
        <f>AD$5*('BNVP-HDVs-psgr'!AD$2/'BNVP-HDVs-psgr'!AD$5)</f>
        <v>119848198.6111111</v>
      </c>
      <c r="AE2" s="4">
        <f>AE$5*('BNVP-HDVs-psgr'!AE$2/'BNVP-HDVs-psgr'!AE$5)</f>
        <v>119848198.6111111</v>
      </c>
      <c r="AF2" s="4">
        <f>AF$5*('BNVP-HDVs-psgr'!AF$2/'BNVP-HDVs-psgr'!AF$5)</f>
        <v>119848198.6111111</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1">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9" sqref="B9"/>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'BNVP-rail-frgt'!B2/'BNVP-rail-frgt'!B5*'BNVP-rail-psgr'!B5</f>
        <v>416666.66666666669</v>
      </c>
      <c r="C2" s="4">
        <f>'BNVP-rail-frgt'!C2/'BNVP-rail-frgt'!C5*'BNVP-rail-psgr'!C5</f>
        <v>416666.66666666669</v>
      </c>
      <c r="D2" s="4">
        <f>'BNVP-rail-frgt'!D2/'BNVP-rail-frgt'!D5*'BNVP-rail-psgr'!D5</f>
        <v>416666.66666666669</v>
      </c>
      <c r="E2" s="4">
        <f>'BNVP-rail-frgt'!E2/'BNVP-rail-frgt'!E5*'BNVP-rail-psgr'!E5</f>
        <v>416666.66666666669</v>
      </c>
      <c r="F2" s="4">
        <f>'BNVP-rail-frgt'!F2/'BNVP-rail-frgt'!F5*'BNVP-rail-psgr'!F5</f>
        <v>416666.66666666669</v>
      </c>
      <c r="G2" s="4">
        <f>'BNVP-rail-frgt'!G2/'BNVP-rail-frgt'!G5*'BNVP-rail-psgr'!G5</f>
        <v>416666.66666666669</v>
      </c>
      <c r="H2" s="4">
        <f>'BNVP-rail-frgt'!H2/'BNVP-rail-frgt'!H5*'BNVP-rail-psgr'!H5</f>
        <v>416666.66666666669</v>
      </c>
      <c r="I2" s="4">
        <f>'BNVP-rail-frgt'!I2/'BNVP-rail-frgt'!I5*'BNVP-rail-psgr'!I5</f>
        <v>416666.66666666669</v>
      </c>
      <c r="J2" s="4">
        <f>'BNVP-rail-frgt'!J2/'BNVP-rail-frgt'!J5*'BNVP-rail-psgr'!J5</f>
        <v>416666.66666666669</v>
      </c>
      <c r="K2" s="4">
        <f>'BNVP-rail-frgt'!K2/'BNVP-rail-frgt'!K5*'BNVP-rail-psgr'!K5</f>
        <v>416666.66666666669</v>
      </c>
      <c r="L2" s="4">
        <f>'BNVP-rail-frgt'!L2/'BNVP-rail-frgt'!L5*'BNVP-rail-psgr'!L5</f>
        <v>416666.66666666669</v>
      </c>
      <c r="M2" s="4">
        <f>'BNVP-rail-frgt'!M2/'BNVP-rail-frgt'!M5*'BNVP-rail-psgr'!M5</f>
        <v>416666.66666666669</v>
      </c>
      <c r="N2" s="4">
        <f>'BNVP-rail-frgt'!N2/'BNVP-rail-frgt'!N5*'BNVP-rail-psgr'!N5</f>
        <v>416666.66666666669</v>
      </c>
      <c r="O2" s="4">
        <f>'BNVP-rail-frgt'!O2/'BNVP-rail-frgt'!O5*'BNVP-rail-psgr'!O5</f>
        <v>416666.66666666669</v>
      </c>
      <c r="P2" s="4">
        <f>'BNVP-rail-frgt'!P2/'BNVP-rail-frgt'!P5*'BNVP-rail-psgr'!P5</f>
        <v>416666.66666666669</v>
      </c>
      <c r="Q2" s="4">
        <f>'BNVP-rail-frgt'!Q2/'BNVP-rail-frgt'!Q5*'BNVP-rail-psgr'!Q5</f>
        <v>416666.66666666669</v>
      </c>
      <c r="R2" s="4">
        <f>'BNVP-rail-frgt'!R2/'BNVP-rail-frgt'!R5*'BNVP-rail-psgr'!R5</f>
        <v>416666.66666666669</v>
      </c>
      <c r="S2" s="4">
        <f>'BNVP-rail-frgt'!S2/'BNVP-rail-frgt'!S5*'BNVP-rail-psgr'!S5</f>
        <v>416666.66666666669</v>
      </c>
      <c r="T2" s="4">
        <f>'BNVP-rail-frgt'!T2/'BNVP-rail-frgt'!T5*'BNVP-rail-psgr'!T5</f>
        <v>416666.66666666669</v>
      </c>
      <c r="U2" s="4">
        <f>'BNVP-rail-frgt'!U2/'BNVP-rail-frgt'!U5*'BNVP-rail-psgr'!U5</f>
        <v>416666.66666666669</v>
      </c>
      <c r="V2" s="4">
        <f>'BNVP-rail-frgt'!V2/'BNVP-rail-frgt'!V5*'BNVP-rail-psgr'!V5</f>
        <v>416666.66666666669</v>
      </c>
      <c r="W2" s="4">
        <f>'BNVP-rail-frgt'!W2/'BNVP-rail-frgt'!W5*'BNVP-rail-psgr'!W5</f>
        <v>416666.66666666669</v>
      </c>
      <c r="X2" s="4">
        <f>'BNVP-rail-frgt'!X2/'BNVP-rail-frgt'!X5*'BNVP-rail-psgr'!X5</f>
        <v>416666.66666666669</v>
      </c>
      <c r="Y2" s="4">
        <f>'BNVP-rail-frgt'!Y2/'BNVP-rail-frgt'!Y5*'BNVP-rail-psgr'!Y5</f>
        <v>416666.66666666669</v>
      </c>
      <c r="Z2" s="4">
        <f>'BNVP-rail-frgt'!Z2/'BNVP-rail-frgt'!Z5*'BNVP-rail-psgr'!Z5</f>
        <v>416666.66666666669</v>
      </c>
      <c r="AA2" s="4">
        <f>'BNVP-rail-frgt'!AA2/'BNVP-rail-frgt'!AA5*'BNVP-rail-psgr'!AA5</f>
        <v>416666.66666666669</v>
      </c>
      <c r="AB2" s="4">
        <f>'BNVP-rail-frgt'!AB2/'BNVP-rail-frgt'!AB5*'BNVP-rail-psgr'!AB5</f>
        <v>416666.66666666669</v>
      </c>
      <c r="AC2" s="4">
        <f>'BNVP-rail-frgt'!AC2/'BNVP-rail-frgt'!AC5*'BNVP-rail-psgr'!AC5</f>
        <v>416666.66666666669</v>
      </c>
      <c r="AD2" s="4">
        <f>'BNVP-rail-frgt'!AD2/'BNVP-rail-frgt'!AD5*'BNVP-rail-psgr'!AD5</f>
        <v>416666.66666666669</v>
      </c>
      <c r="AE2" s="4">
        <f>'BNVP-rail-frgt'!AE2/'BNVP-rail-frgt'!AE5*'BNVP-rail-psgr'!AE5</f>
        <v>416666.66666666669</v>
      </c>
      <c r="AF2" s="4">
        <f>'BNVP-rail-frgt'!AF2/'BNVP-rail-frgt'!AF5*'BNVP-rail-psgr'!AF5</f>
        <v>416666.66666666669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1">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3300000*cpi_2019to2012/10</f>
        <v>296358.08915852098</v>
      </c>
      <c r="C8" s="4">
        <f>$B$8*'BNVP-HDVs-frgt'!C8/'BNVP-HDVs-frgt'!$B$8</f>
        <v>289814.67496336275</v>
      </c>
      <c r="D8" s="4">
        <f>$B$8*'BNVP-HDVs-frgt'!D8/'BNVP-HDVs-frgt'!$B$8</f>
        <v>284188.92903619283</v>
      </c>
      <c r="E8" s="4">
        <f>$B$8*'BNVP-HDVs-frgt'!E8/'BNVP-HDVs-frgt'!$B$8</f>
        <v>279210.88293977245</v>
      </c>
      <c r="F8" s="4">
        <f>$B$8*'BNVP-HDVs-frgt'!F8/'BNVP-HDVs-frgt'!$B$8</f>
        <v>273625.33420947724</v>
      </c>
      <c r="G8" s="4">
        <f>$B$8*'BNVP-HDVs-frgt'!G8/'BNVP-HDVs-frgt'!$B$8</f>
        <v>268012.82080067135</v>
      </c>
      <c r="H8" s="4">
        <f>$B$8*'BNVP-HDVs-frgt'!H8/'BNVP-HDVs-frgt'!$B$8</f>
        <v>262858.82512356684</v>
      </c>
      <c r="I8" s="4">
        <f>$B$8*'BNVP-HDVs-frgt'!I8/'BNVP-HDVs-frgt'!$B$8</f>
        <v>258321.33946892052</v>
      </c>
      <c r="J8" s="4">
        <f>$B$8*'BNVP-HDVs-frgt'!J8/'BNVP-HDVs-frgt'!$B$8</f>
        <v>253967.42106348654</v>
      </c>
      <c r="K8" s="4">
        <f>$B$8*'BNVP-HDVs-frgt'!K8/'BNVP-HDVs-frgt'!$B$8</f>
        <v>249823.85242986702</v>
      </c>
      <c r="L8" s="4">
        <f>$B$8*'BNVP-HDVs-frgt'!L8/'BNVP-HDVs-frgt'!$B$8</f>
        <v>245902.28425775841</v>
      </c>
      <c r="M8" s="4">
        <f>$B$8*'BNVP-HDVs-frgt'!M8/'BNVP-HDVs-frgt'!$B$8</f>
        <v>242094.80034363191</v>
      </c>
      <c r="N8" s="4">
        <f>$B$8*'BNVP-HDVs-frgt'!N8/'BNVP-HDVs-frgt'!$B$8</f>
        <v>238521.59378253648</v>
      </c>
      <c r="O8" s="4">
        <f>$B$8*'BNVP-HDVs-frgt'!O8/'BNVP-HDVs-frgt'!$B$8</f>
        <v>235099.20237288211</v>
      </c>
      <c r="P8" s="4">
        <f>$B$8*'BNVP-HDVs-frgt'!P8/'BNVP-HDVs-frgt'!$B$8</f>
        <v>231767.76222473636</v>
      </c>
      <c r="Q8" s="4">
        <f>$B$8*'BNVP-HDVs-frgt'!Q8/'BNVP-HDVs-frgt'!$B$8</f>
        <v>228536.20067063204</v>
      </c>
      <c r="R8" s="4">
        <f>$B$8*'BNVP-HDVs-frgt'!R8/'BNVP-HDVs-frgt'!$B$8</f>
        <v>225491.29150881484</v>
      </c>
      <c r="S8" s="4">
        <f>$B$8*'BNVP-HDVs-frgt'!S8/'BNVP-HDVs-frgt'!$B$8</f>
        <v>222584.02979732447</v>
      </c>
      <c r="T8" s="4">
        <f>$B$8*'BNVP-HDVs-frgt'!T8/'BNVP-HDVs-frgt'!$B$8</f>
        <v>219806.31309086207</v>
      </c>
      <c r="U8" s="4">
        <f>$B$8*'BNVP-HDVs-frgt'!U8/'BNVP-HDVs-frgt'!$B$8</f>
        <v>217152.631552473</v>
      </c>
      <c r="V8" s="4">
        <f>$B$8*'BNVP-HDVs-frgt'!V8/'BNVP-HDVs-frgt'!$B$8</f>
        <v>214639.47494335283</v>
      </c>
      <c r="W8" s="4">
        <f>$B$8*'BNVP-HDVs-frgt'!W8/'BNVP-HDVs-frgt'!$B$8</f>
        <v>212243.43227319448</v>
      </c>
      <c r="X8" s="4">
        <f>$B$8*'BNVP-HDVs-frgt'!X8/'BNVP-HDVs-frgt'!$B$8</f>
        <v>209954.40518360204</v>
      </c>
      <c r="Y8" s="4">
        <f>$B$8*'BNVP-HDVs-frgt'!Y8/'BNVP-HDVs-frgt'!$B$8</f>
        <v>207783.03451792378</v>
      </c>
      <c r="Z8" s="4">
        <f>$B$8*'BNVP-HDVs-frgt'!Z8/'BNVP-HDVs-frgt'!$B$8</f>
        <v>205709.31745883726</v>
      </c>
      <c r="AA8" s="4">
        <f>$B$8*'BNVP-HDVs-frgt'!AA8/'BNVP-HDVs-frgt'!$B$8</f>
        <v>203736.62869285262</v>
      </c>
      <c r="AB8" s="4">
        <f>$B$8*'BNVP-HDVs-frgt'!AB8/'BNVP-HDVs-frgt'!$B$8</f>
        <v>201839.07546791597</v>
      </c>
      <c r="AC8" s="4">
        <f>$B$8*'BNVP-HDVs-frgt'!AC8/'BNVP-HDVs-frgt'!$B$8</f>
        <v>200045.00608403201</v>
      </c>
      <c r="AD8" s="4">
        <f>$B$8*'BNVP-HDVs-frgt'!AD8/'BNVP-HDVs-frgt'!$B$8</f>
        <v>198330.07168770159</v>
      </c>
      <c r="AE8" s="4">
        <f>$B$8*'BNVP-HDVs-frgt'!AE8/'BNVP-HDVs-frgt'!$B$8</f>
        <v>196707.97955051769</v>
      </c>
      <c r="AF8" s="4">
        <f>$B$8*'BNVP-HDVs-frgt'!AF8/'BNVP-HDVs-frgt'!$B$8</f>
        <v>195074.12491151085</v>
      </c>
      <c r="AG8" s="4"/>
      <c r="AH8" s="4"/>
      <c r="AI8" s="4"/>
      <c r="AJ8" s="2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5000000</f>
        <v>5000000</v>
      </c>
      <c r="C2" s="4">
        <f>$B$2*'BNVP-HDVs-frgt'!C2/'BNVP-HDVs-frgt'!$B$2</f>
        <v>5000000</v>
      </c>
      <c r="D2" s="4">
        <f>$B$2*'BNVP-HDVs-frgt'!D2/'BNVP-HDVs-frgt'!$B$2</f>
        <v>5000000</v>
      </c>
      <c r="E2" s="4">
        <f>$B$2*'BNVP-HDVs-frgt'!E2/'BNVP-HDVs-frgt'!$B$2</f>
        <v>5000000</v>
      </c>
      <c r="F2" s="4">
        <f>$B$2*'BNVP-HDVs-frgt'!F2/'BNVP-HDVs-frgt'!$B$2</f>
        <v>5000000</v>
      </c>
      <c r="G2" s="4">
        <f>$B$2*'BNVP-HDVs-frgt'!G2/'BNVP-HDVs-frgt'!$B$2</f>
        <v>5000000</v>
      </c>
      <c r="H2" s="4">
        <f>$B$2*'BNVP-HDVs-frgt'!H2/'BNVP-HDVs-frgt'!$B$2</f>
        <v>5000000</v>
      </c>
      <c r="I2" s="4">
        <f>$B$2*'BNVP-HDVs-frgt'!I2/'BNVP-HDVs-frgt'!$B$2</f>
        <v>5000000</v>
      </c>
      <c r="J2" s="4">
        <f>$B$2*'BNVP-HDVs-frgt'!J2/'BNVP-HDVs-frgt'!$B$2</f>
        <v>5000000</v>
      </c>
      <c r="K2" s="4">
        <f>$B$2*'BNVP-HDVs-frgt'!K2/'BNVP-HDVs-frgt'!$B$2</f>
        <v>5000000</v>
      </c>
      <c r="L2" s="4">
        <f>$B$2*'BNVP-HDVs-frgt'!L2/'BNVP-HDVs-frgt'!$B$2</f>
        <v>5000000</v>
      </c>
      <c r="M2" s="4">
        <f>$B$2*'BNVP-HDVs-frgt'!M2/'BNVP-HDVs-frgt'!$B$2</f>
        <v>5000000</v>
      </c>
      <c r="N2" s="4">
        <f>$B$2*'BNVP-HDVs-frgt'!N2/'BNVP-HDVs-frgt'!$B$2</f>
        <v>5000000</v>
      </c>
      <c r="O2" s="4">
        <f>$B$2*'BNVP-HDVs-frgt'!O2/'BNVP-HDVs-frgt'!$B$2</f>
        <v>5000000</v>
      </c>
      <c r="P2" s="4">
        <f>$B$2*'BNVP-HDVs-frgt'!P2/'BNVP-HDVs-frgt'!$B$2</f>
        <v>5000000</v>
      </c>
      <c r="Q2" s="4">
        <f>$B$2*'BNVP-HDVs-frgt'!Q2/'BNVP-HDVs-frgt'!$B$2</f>
        <v>5000000</v>
      </c>
      <c r="R2" s="4">
        <f>$B$2*'BNVP-HDVs-frgt'!R2/'BNVP-HDVs-frgt'!$B$2</f>
        <v>5000000</v>
      </c>
      <c r="S2" s="4">
        <f>$B$2*'BNVP-HDVs-frgt'!S2/'BNVP-HDVs-frgt'!$B$2</f>
        <v>5000000</v>
      </c>
      <c r="T2" s="4">
        <f>$B$2*'BNVP-HDVs-frgt'!T2/'BNVP-HDVs-frgt'!$B$2</f>
        <v>5000000</v>
      </c>
      <c r="U2" s="4">
        <f>$B$2*'BNVP-HDVs-frgt'!U2/'BNVP-HDVs-frgt'!$B$2</f>
        <v>5000000</v>
      </c>
      <c r="V2" s="4">
        <f>$B$2*'BNVP-HDVs-frgt'!V2/'BNVP-HDVs-frgt'!$B$2</f>
        <v>5000000</v>
      </c>
      <c r="W2" s="4">
        <f>$B$2*'BNVP-HDVs-frgt'!W2/'BNVP-HDVs-frgt'!$B$2</f>
        <v>5000000</v>
      </c>
      <c r="X2" s="4">
        <f>$B$2*'BNVP-HDVs-frgt'!X2/'BNVP-HDVs-frgt'!$B$2</f>
        <v>5000000</v>
      </c>
      <c r="Y2" s="4">
        <f>$B$2*'BNVP-HDVs-frgt'!Y2/'BNVP-HDVs-frgt'!$B$2</f>
        <v>5000000</v>
      </c>
      <c r="Z2" s="4">
        <f>$B$2*'BNVP-HDVs-frgt'!Z2/'BNVP-HDVs-frgt'!$B$2</f>
        <v>5000000</v>
      </c>
      <c r="AA2" s="4">
        <f>$B$2*'BNVP-HDVs-frgt'!AA2/'BNVP-HDVs-frgt'!$B$2</f>
        <v>5000000</v>
      </c>
      <c r="AB2" s="4">
        <f>$B$2*'BNVP-HDVs-frgt'!AB2/'BNVP-HDVs-frgt'!$B$2</f>
        <v>5000000</v>
      </c>
      <c r="AC2" s="4">
        <f>$B$2*'BNVP-HDVs-frgt'!AC2/'BNVP-HDVs-frgt'!$B$2</f>
        <v>5000000</v>
      </c>
      <c r="AD2" s="4">
        <f>$B$2*'BNVP-HDVs-frgt'!AD2/'BNVP-HDVs-frgt'!$B$2</f>
        <v>5000000</v>
      </c>
      <c r="AE2" s="4">
        <f>$B$2*'BNVP-HDVs-frgt'!AE2/'BNVP-HDVs-frgt'!$B$2</f>
        <v>5000000</v>
      </c>
      <c r="AF2" s="4">
        <f>$B$2*'BNVP-HDVs-frgt'!AF2/'BNVP-HDVs-frgt'!$B$2</f>
        <v>5000000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1">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9300000*cpi_2019to2012</f>
        <v>8351909.7853765003</v>
      </c>
      <c r="C8" s="4">
        <f>$B$8*('BNVP-HDVs-frgt'!C8/'BNVP-HDVs-frgt'!$B$8)</f>
        <v>8167504.4762402223</v>
      </c>
      <c r="D8" s="4">
        <f>$B$8*('BNVP-HDVs-frgt'!D8/'BNVP-HDVs-frgt'!$B$8)</f>
        <v>8008960.7273836164</v>
      </c>
      <c r="E8" s="4">
        <f>$B$8*('BNVP-HDVs-frgt'!E8/'BNVP-HDVs-frgt'!$B$8)</f>
        <v>7868670.3373935875</v>
      </c>
      <c r="F8" s="4">
        <f>$B$8*('BNVP-HDVs-frgt'!F8/'BNVP-HDVs-frgt'!$B$8)</f>
        <v>7711259.418630722</v>
      </c>
      <c r="G8" s="4">
        <f>$B$8*('BNVP-HDVs-frgt'!G8/'BNVP-HDVs-frgt'!$B$8)</f>
        <v>7553088.5862007383</v>
      </c>
      <c r="H8" s="4">
        <f>$B$8*('BNVP-HDVs-frgt'!H8/'BNVP-HDVs-frgt'!$B$8)</f>
        <v>7407839.6171187013</v>
      </c>
      <c r="I8" s="4">
        <f>$B$8*('BNVP-HDVs-frgt'!I8/'BNVP-HDVs-frgt'!$B$8)</f>
        <v>7279965.0213968521</v>
      </c>
      <c r="J8" s="4">
        <f>$B$8*('BNVP-HDVs-frgt'!J8/'BNVP-HDVs-frgt'!$B$8)</f>
        <v>7157263.6845164392</v>
      </c>
      <c r="K8" s="4">
        <f>$B$8*('BNVP-HDVs-frgt'!K8/'BNVP-HDVs-frgt'!$B$8)</f>
        <v>7040490.3866598886</v>
      </c>
      <c r="L8" s="4">
        <f>$B$8*('BNVP-HDVs-frgt'!L8/'BNVP-HDVs-frgt'!$B$8)</f>
        <v>6929973.4654459199</v>
      </c>
      <c r="M8" s="4">
        <f>$B$8*('BNVP-HDVs-frgt'!M8/'BNVP-HDVs-frgt'!$B$8)</f>
        <v>6822671.6460478082</v>
      </c>
      <c r="N8" s="4">
        <f>$B$8*('BNVP-HDVs-frgt'!N8/'BNVP-HDVs-frgt'!$B$8)</f>
        <v>6721972.1884169374</v>
      </c>
      <c r="O8" s="4">
        <f>$B$8*('BNVP-HDVs-frgt'!O8/'BNVP-HDVs-frgt'!$B$8)</f>
        <v>6625522.9759630421</v>
      </c>
      <c r="P8" s="4">
        <f>$B$8*('BNVP-HDVs-frgt'!P8/'BNVP-HDVs-frgt'!$B$8)</f>
        <v>6531636.9354243884</v>
      </c>
      <c r="Q8" s="4">
        <f>$B$8*('BNVP-HDVs-frgt'!Q8/'BNVP-HDVs-frgt'!$B$8)</f>
        <v>6440565.6552632665</v>
      </c>
      <c r="R8" s="4">
        <f>$B$8*('BNVP-HDVs-frgt'!R8/'BNVP-HDVs-frgt'!$B$8)</f>
        <v>6354754.5788847813</v>
      </c>
      <c r="S8" s="4">
        <f>$B$8*('BNVP-HDVs-frgt'!S8/'BNVP-HDVs-frgt'!$B$8)</f>
        <v>6272822.657924599</v>
      </c>
      <c r="T8" s="4">
        <f>$B$8*('BNVP-HDVs-frgt'!T8/'BNVP-HDVs-frgt'!$B$8)</f>
        <v>6194541.5507424762</v>
      </c>
      <c r="U8" s="4">
        <f>$B$8*('BNVP-HDVs-frgt'!U8/'BNVP-HDVs-frgt'!$B$8)</f>
        <v>6119755.9801151482</v>
      </c>
      <c r="V8" s="4">
        <f>$B$8*('BNVP-HDVs-frgt'!V8/'BNVP-HDVs-frgt'!$B$8)</f>
        <v>6048930.6574944882</v>
      </c>
      <c r="W8" s="4">
        <f>$B$8*('BNVP-HDVs-frgt'!W8/'BNVP-HDVs-frgt'!$B$8)</f>
        <v>5981405.8186082086</v>
      </c>
      <c r="X8" s="4">
        <f>$B$8*('BNVP-HDVs-frgt'!X8/'BNVP-HDVs-frgt'!$B$8)</f>
        <v>5916896.8733560573</v>
      </c>
      <c r="Y8" s="4">
        <f>$B$8*('BNVP-HDVs-frgt'!Y8/'BNVP-HDVs-frgt'!$B$8)</f>
        <v>5855703.7000505794</v>
      </c>
      <c r="Z8" s="4">
        <f>$B$8*('BNVP-HDVs-frgt'!Z8/'BNVP-HDVs-frgt'!$B$8)</f>
        <v>5797262.5829308685</v>
      </c>
      <c r="AA8" s="4">
        <f>$B$8*('BNVP-HDVs-frgt'!AA8/'BNVP-HDVs-frgt'!$B$8)</f>
        <v>5741668.6267985739</v>
      </c>
      <c r="AB8" s="4">
        <f>$B$8*('BNVP-HDVs-frgt'!AB8/'BNVP-HDVs-frgt'!$B$8)</f>
        <v>5688192.1268230872</v>
      </c>
      <c r="AC8" s="4">
        <f>$B$8*('BNVP-HDVs-frgt'!AC8/'BNVP-HDVs-frgt'!$B$8)</f>
        <v>5637631.9896409018</v>
      </c>
      <c r="AD8" s="4">
        <f>$B$8*('BNVP-HDVs-frgt'!AD8/'BNVP-HDVs-frgt'!$B$8)</f>
        <v>5589302.0202897722</v>
      </c>
      <c r="AE8" s="4">
        <f>$B$8*('BNVP-HDVs-frgt'!AE8/'BNVP-HDVs-frgt'!$B$8)</f>
        <v>5543588.5146054989</v>
      </c>
      <c r="AF8" s="4">
        <f>$B$8*('BNVP-HDVs-frgt'!AF8/'BNVP-HDVs-frgt'!$B$8)</f>
        <v>5497543.5202334868</v>
      </c>
      <c r="AG8" s="4"/>
      <c r="AH8" s="4"/>
      <c r="AI8" s="4"/>
      <c r="AJ8" s="2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B$5*('BNVP-HDVs-psgr'!B$2/'BNVP-HDVs-psgr'!B$5)</f>
        <v>55456.749999999993</v>
      </c>
      <c r="C2" s="4">
        <f>C$5*('BNVP-HDVs-psgr'!C$2/'BNVP-HDVs-psgr'!C$5)</f>
        <v>55456.749999999993</v>
      </c>
      <c r="D2" s="4">
        <f>D$5*('BNVP-HDVs-psgr'!D$2/'BNVP-HDVs-psgr'!D$5)</f>
        <v>55456.749999999993</v>
      </c>
      <c r="E2" s="4">
        <f>E$5*('BNVP-HDVs-psgr'!E$2/'BNVP-HDVs-psgr'!E$5)</f>
        <v>55456.749999999993</v>
      </c>
      <c r="F2" s="4">
        <f>F$5*('BNVP-HDVs-psgr'!F$2/'BNVP-HDVs-psgr'!F$5)</f>
        <v>55456.749999999993</v>
      </c>
      <c r="G2" s="4">
        <f>G$5*('BNVP-HDVs-psgr'!G$2/'BNVP-HDVs-psgr'!G$5)</f>
        <v>55456.749999999993</v>
      </c>
      <c r="H2" s="4">
        <f>H$5*('BNVP-HDVs-psgr'!H$2/'BNVP-HDVs-psgr'!H$5)</f>
        <v>55456.749999999993</v>
      </c>
      <c r="I2" s="4">
        <f>I$5*('BNVP-HDVs-psgr'!I$2/'BNVP-HDVs-psgr'!I$5)</f>
        <v>55456.749999999993</v>
      </c>
      <c r="J2" s="4">
        <f>J$5*('BNVP-HDVs-psgr'!J$2/'BNVP-HDVs-psgr'!J$5)</f>
        <v>55456.749999999993</v>
      </c>
      <c r="K2" s="4">
        <f>K$5*('BNVP-HDVs-psgr'!K$2/'BNVP-HDVs-psgr'!K$5)</f>
        <v>55456.749999999993</v>
      </c>
      <c r="L2" s="4">
        <f>L$5*('BNVP-HDVs-psgr'!L$2/'BNVP-HDVs-psgr'!L$5)</f>
        <v>55456.749999999993</v>
      </c>
      <c r="M2" s="4">
        <f>M$5*('BNVP-HDVs-psgr'!M$2/'BNVP-HDVs-psgr'!M$5)</f>
        <v>55456.749999999993</v>
      </c>
      <c r="N2" s="4">
        <f>N$5*('BNVP-HDVs-psgr'!N$2/'BNVP-HDVs-psgr'!N$5)</f>
        <v>55456.749999999993</v>
      </c>
      <c r="O2" s="4">
        <f>O$5*('BNVP-HDVs-psgr'!O$2/'BNVP-HDVs-psgr'!O$5)</f>
        <v>55456.749999999993</v>
      </c>
      <c r="P2" s="4">
        <f>P$5*('BNVP-HDVs-psgr'!P$2/'BNVP-HDVs-psgr'!P$5)</f>
        <v>55456.749999999993</v>
      </c>
      <c r="Q2" s="4">
        <f>Q$5*('BNVP-HDVs-psgr'!Q$2/'BNVP-HDVs-psgr'!Q$5)</f>
        <v>55456.749999999993</v>
      </c>
      <c r="R2" s="4">
        <f>R$5*('BNVP-HDVs-psgr'!R$2/'BNVP-HDVs-psgr'!R$5)</f>
        <v>55456.749999999993</v>
      </c>
      <c r="S2" s="4">
        <f>S$5*('BNVP-HDVs-psgr'!S$2/'BNVP-HDVs-psgr'!S$5)</f>
        <v>55456.749999999993</v>
      </c>
      <c r="T2" s="4">
        <f>T$5*('BNVP-HDVs-psgr'!T$2/'BNVP-HDVs-psgr'!T$5)</f>
        <v>55456.749999999993</v>
      </c>
      <c r="U2" s="4">
        <f>U$5*('BNVP-HDVs-psgr'!U$2/'BNVP-HDVs-psgr'!U$5)</f>
        <v>55456.749999999993</v>
      </c>
      <c r="V2" s="4">
        <f>V$5*('BNVP-HDVs-psgr'!V$2/'BNVP-HDVs-psgr'!V$5)</f>
        <v>55456.749999999993</v>
      </c>
      <c r="W2" s="4">
        <f>W$5*('BNVP-HDVs-psgr'!W$2/'BNVP-HDVs-psgr'!W$5)</f>
        <v>55456.749999999993</v>
      </c>
      <c r="X2" s="4">
        <f>X$5*('BNVP-HDVs-psgr'!X$2/'BNVP-HDVs-psgr'!X$5)</f>
        <v>55456.749999999993</v>
      </c>
      <c r="Y2" s="4">
        <f>Y$5*('BNVP-HDVs-psgr'!Y$2/'BNVP-HDVs-psgr'!Y$5)</f>
        <v>55456.749999999993</v>
      </c>
      <c r="Z2" s="4">
        <f>Z$5*('BNVP-HDVs-psgr'!Z$2/'BNVP-HDVs-psgr'!Z$5)</f>
        <v>55456.749999999993</v>
      </c>
      <c r="AA2" s="4">
        <f>AA$5*('BNVP-HDVs-psgr'!AA$2/'BNVP-HDVs-psgr'!AA$5)</f>
        <v>55456.749999999993</v>
      </c>
      <c r="AB2" s="4">
        <f>AB$5*('BNVP-HDVs-psgr'!AB$2/'BNVP-HDVs-psgr'!AB$5)</f>
        <v>55456.749999999993</v>
      </c>
      <c r="AC2" s="4">
        <f>AC$5*('BNVP-HDVs-psgr'!AC$2/'BNVP-HDVs-psgr'!AC$5)</f>
        <v>55456.749999999993</v>
      </c>
      <c r="AD2" s="4">
        <f>AD$5*('BNVP-HDVs-psgr'!AD$2/'BNVP-HDVs-psgr'!AD$5)</f>
        <v>55456.749999999993</v>
      </c>
      <c r="AE2" s="4">
        <f>AE$5*('BNVP-HDVs-psgr'!AE$2/'BNVP-HDVs-psgr'!AE$5)</f>
        <v>55456.749999999993</v>
      </c>
      <c r="AF2" s="4">
        <f>AF$5*('BNVP-HDVs-psgr'!AF$2/'BNVP-HDVs-psgr'!AF$5)</f>
        <v>55456.749999999993</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1">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B$5*('BNVP-HDVs-psgr'!B$8/'BNVP-HDVs-psgr'!B$5)</f>
        <v>64868.406712981196</v>
      </c>
      <c r="C8" s="4">
        <f>C$5*('BNVP-HDVs-psgr'!C$8/'BNVP-HDVs-psgr'!C$5)</f>
        <v>63436.150031517791</v>
      </c>
      <c r="D8" s="4">
        <f>D$5*('BNVP-HDVs-psgr'!D$8/'BNVP-HDVs-psgr'!D$5)</f>
        <v>62204.757374399022</v>
      </c>
      <c r="E8" s="4">
        <f>E$5*('BNVP-HDVs-psgr'!E$8/'BNVP-HDVs-psgr'!E$5)</f>
        <v>61115.136639782133</v>
      </c>
      <c r="F8" s="4">
        <f>F$5*('BNVP-HDVs-psgr'!F$8/'BNVP-HDVs-psgr'!F$5)</f>
        <v>59892.542555103173</v>
      </c>
      <c r="G8" s="4">
        <f>G$5*('BNVP-HDVs-psgr'!G$8/'BNVP-HDVs-psgr'!G$5)</f>
        <v>58664.046300729846</v>
      </c>
      <c r="H8" s="4">
        <f>H$5*('BNVP-HDVs-psgr'!H$8/'BNVP-HDVs-psgr'!H$5)</f>
        <v>57535.912802742096</v>
      </c>
      <c r="I8" s="4">
        <f>I$5*('BNVP-HDVs-psgr'!I$8/'BNVP-HDVs-psgr'!I$5)</f>
        <v>56542.724239083662</v>
      </c>
      <c r="J8" s="4">
        <f>J$5*('BNVP-HDVs-psgr'!J$8/'BNVP-HDVs-psgr'!J$5)</f>
        <v>55589.715833877774</v>
      </c>
      <c r="K8" s="4">
        <f>K$5*('BNVP-HDVs-psgr'!K$8/'BNVP-HDVs-psgr'!K$5)</f>
        <v>54682.749885581979</v>
      </c>
      <c r="L8" s="4">
        <f>L$5*('BNVP-HDVs-psgr'!L$8/'BNVP-HDVs-psgr'!L$5)</f>
        <v>53824.376558019627</v>
      </c>
      <c r="M8" s="4">
        <f>M$5*('BNVP-HDVs-psgr'!M$8/'BNVP-HDVs-psgr'!M$5)</f>
        <v>52990.974588814126</v>
      </c>
      <c r="N8" s="4">
        <f>N$5*('BNVP-HDVs-psgr'!N$8/'BNVP-HDVs-psgr'!N$5)</f>
        <v>52208.852470491751</v>
      </c>
      <c r="O8" s="4">
        <f>O$5*('BNVP-HDVs-psgr'!O$8/'BNVP-HDVs-psgr'!O$5)</f>
        <v>51459.741560366667</v>
      </c>
      <c r="P8" s="4">
        <f>P$5*('BNVP-HDVs-psgr'!P$8/'BNVP-HDVs-psgr'!P$5)</f>
        <v>50730.538537484834</v>
      </c>
      <c r="Q8" s="4">
        <f>Q$5*('BNVP-HDVs-psgr'!Q$8/'BNVP-HDVs-psgr'!Q$5)</f>
        <v>50023.197463026954</v>
      </c>
      <c r="R8" s="4">
        <f>R$5*('BNVP-HDVs-psgr'!R$8/'BNVP-HDVs-psgr'!R$5)</f>
        <v>49356.711839254465</v>
      </c>
      <c r="S8" s="4">
        <f>S$5*('BNVP-HDVs-psgr'!S$8/'BNVP-HDVs-psgr'!S$5)</f>
        <v>48720.355208472036</v>
      </c>
      <c r="T8" s="4">
        <f>T$5*('BNVP-HDVs-psgr'!T$8/'BNVP-HDVs-psgr'!T$5)</f>
        <v>48112.354065125939</v>
      </c>
      <c r="U8" s="4">
        <f>U$5*('BNVP-HDVs-psgr'!U$8/'BNVP-HDVs-psgr'!U$5)</f>
        <v>47531.502387320455</v>
      </c>
      <c r="V8" s="4">
        <f>V$5*('BNVP-HDVs-psgr'!V$8/'BNVP-HDVs-psgr'!V$5)</f>
        <v>46981.409540127679</v>
      </c>
      <c r="W8" s="4">
        <f>W$5*('BNVP-HDVs-psgr'!W$8/'BNVP-HDVs-psgr'!W$5)</f>
        <v>46456.951203691482</v>
      </c>
      <c r="X8" s="4">
        <f>X$5*('BNVP-HDVs-psgr'!X$8/'BNVP-HDVs-psgr'!X$5)</f>
        <v>45955.916996572909</v>
      </c>
      <c r="Y8" s="4">
        <f>Y$5*('BNVP-HDVs-psgr'!Y$8/'BNVP-HDVs-psgr'!Y$5)</f>
        <v>45480.636042151214</v>
      </c>
      <c r="Z8" s="4">
        <f>Z$5*('BNVP-HDVs-psgr'!Z$8/'BNVP-HDVs-psgr'!Z$5)</f>
        <v>45026.730019277238</v>
      </c>
      <c r="AA8" s="4">
        <f>AA$5*('BNVP-HDVs-psgr'!AA$8/'BNVP-HDVs-psgr'!AA$5)</f>
        <v>44594.937596963537</v>
      </c>
      <c r="AB8" s="4">
        <f>AB$5*('BNVP-HDVs-psgr'!AB$8/'BNVP-HDVs-psgr'!AB$5)</f>
        <v>44179.591234378247</v>
      </c>
      <c r="AC8" s="4">
        <f>AC$5*('BNVP-HDVs-psgr'!AC$8/'BNVP-HDVs-psgr'!AC$5)</f>
        <v>43786.895955516309</v>
      </c>
      <c r="AD8" s="4">
        <f>AD$5*('BNVP-HDVs-psgr'!AD$8/'BNVP-HDVs-psgr'!AD$5)</f>
        <v>43411.522156126841</v>
      </c>
      <c r="AE8" s="4">
        <f>AE$5*('BNVP-HDVs-psgr'!AE$8/'BNVP-HDVs-psgr'!AE$5)</f>
        <v>43056.470155422052</v>
      </c>
      <c r="AF8" s="4">
        <f>AF$5*('BNVP-HDVs-psgr'!AF$8/'BNVP-HDVs-psgr'!AF$5)</f>
        <v>42698.843516871639</v>
      </c>
      <c r="AG8" s="4"/>
      <c r="AH8" s="4"/>
      <c r="AI8" s="4"/>
      <c r="AJ8" s="22"/>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B$5*('BNVP-HDVs-psgr'!B$2/'BNVP-HDVs-psgr'!B$5)</f>
        <v>18485583.333333332</v>
      </c>
      <c r="C2" s="4">
        <f>C$5*('BNVP-HDVs-psgr'!C$2/'BNVP-HDVs-psgr'!C$5)</f>
        <v>18485583.333333332</v>
      </c>
      <c r="D2" s="4">
        <f>D$5*('BNVP-HDVs-psgr'!D$2/'BNVP-HDVs-psgr'!D$5)</f>
        <v>18485583.333333332</v>
      </c>
      <c r="E2" s="4">
        <f>E$5*('BNVP-HDVs-psgr'!E$2/'BNVP-HDVs-psgr'!E$5)</f>
        <v>18485583.333333332</v>
      </c>
      <c r="F2" s="4">
        <f>F$5*('BNVP-HDVs-psgr'!F$2/'BNVP-HDVs-psgr'!F$5)</f>
        <v>18485583.333333332</v>
      </c>
      <c r="G2" s="4">
        <f>G$5*('BNVP-HDVs-psgr'!G$2/'BNVP-HDVs-psgr'!G$5)</f>
        <v>18485583.333333332</v>
      </c>
      <c r="H2" s="4">
        <f>H$5*('BNVP-HDVs-psgr'!H$2/'BNVP-HDVs-psgr'!H$5)</f>
        <v>18485583.333333332</v>
      </c>
      <c r="I2" s="4">
        <f>I$5*('BNVP-HDVs-psgr'!I$2/'BNVP-HDVs-psgr'!I$5)</f>
        <v>18485583.333333332</v>
      </c>
      <c r="J2" s="4">
        <f>J$5*('BNVP-HDVs-psgr'!J$2/'BNVP-HDVs-psgr'!J$5)</f>
        <v>18485583.333333332</v>
      </c>
      <c r="K2" s="4">
        <f>K$5*('BNVP-HDVs-psgr'!K$2/'BNVP-HDVs-psgr'!K$5)</f>
        <v>18485583.333333332</v>
      </c>
      <c r="L2" s="4">
        <f>L$5*('BNVP-HDVs-psgr'!L$2/'BNVP-HDVs-psgr'!L$5)</f>
        <v>18485583.333333332</v>
      </c>
      <c r="M2" s="4">
        <f>M$5*('BNVP-HDVs-psgr'!M$2/'BNVP-HDVs-psgr'!M$5)</f>
        <v>18485583.333333332</v>
      </c>
      <c r="N2" s="4">
        <f>N$5*('BNVP-HDVs-psgr'!N$2/'BNVP-HDVs-psgr'!N$5)</f>
        <v>18485583.333333332</v>
      </c>
      <c r="O2" s="4">
        <f>O$5*('BNVP-HDVs-psgr'!O$2/'BNVP-HDVs-psgr'!O$5)</f>
        <v>18485583.333333332</v>
      </c>
      <c r="P2" s="4">
        <f>P$5*('BNVP-HDVs-psgr'!P$2/'BNVP-HDVs-psgr'!P$5)</f>
        <v>18485583.333333332</v>
      </c>
      <c r="Q2" s="4">
        <f>Q$5*('BNVP-HDVs-psgr'!Q$2/'BNVP-HDVs-psgr'!Q$5)</f>
        <v>18485583.333333332</v>
      </c>
      <c r="R2" s="4">
        <f>R$5*('BNVP-HDVs-psgr'!R$2/'BNVP-HDVs-psgr'!R$5)</f>
        <v>18485583.333333332</v>
      </c>
      <c r="S2" s="4">
        <f>S$5*('BNVP-HDVs-psgr'!S$2/'BNVP-HDVs-psgr'!S$5)</f>
        <v>18485583.333333332</v>
      </c>
      <c r="T2" s="4">
        <f>T$5*('BNVP-HDVs-psgr'!T$2/'BNVP-HDVs-psgr'!T$5)</f>
        <v>18485583.333333332</v>
      </c>
      <c r="U2" s="4">
        <f>U$5*('BNVP-HDVs-psgr'!U$2/'BNVP-HDVs-psgr'!U$5)</f>
        <v>18485583.333333332</v>
      </c>
      <c r="V2" s="4">
        <f>V$5*('BNVP-HDVs-psgr'!V$2/'BNVP-HDVs-psgr'!V$5)</f>
        <v>18485583.333333332</v>
      </c>
      <c r="W2" s="4">
        <f>W$5*('BNVP-HDVs-psgr'!W$2/'BNVP-HDVs-psgr'!W$5)</f>
        <v>18485583.333333332</v>
      </c>
      <c r="X2" s="4">
        <f>X$5*('BNVP-HDVs-psgr'!X$2/'BNVP-HDVs-psgr'!X$5)</f>
        <v>18485583.333333332</v>
      </c>
      <c r="Y2" s="4">
        <f>Y$5*('BNVP-HDVs-psgr'!Y$2/'BNVP-HDVs-psgr'!Y$5)</f>
        <v>18485583.333333332</v>
      </c>
      <c r="Z2" s="4">
        <f>Z$5*('BNVP-HDVs-psgr'!Z$2/'BNVP-HDVs-psgr'!Z$5)</f>
        <v>18485583.333333332</v>
      </c>
      <c r="AA2" s="4">
        <f>AA$5*('BNVP-HDVs-psgr'!AA$2/'BNVP-HDVs-psgr'!AA$5)</f>
        <v>18485583.333333332</v>
      </c>
      <c r="AB2" s="4">
        <f>AB$5*('BNVP-HDVs-psgr'!AB$2/'BNVP-HDVs-psgr'!AB$5)</f>
        <v>18485583.333333332</v>
      </c>
      <c r="AC2" s="4">
        <f>AC$5*('BNVP-HDVs-psgr'!AC$2/'BNVP-HDVs-psgr'!AC$5)</f>
        <v>18485583.333333332</v>
      </c>
      <c r="AD2" s="4">
        <f>AD$5*('BNVP-HDVs-psgr'!AD$2/'BNVP-HDVs-psgr'!AD$5)</f>
        <v>18485583.333333332</v>
      </c>
      <c r="AE2" s="4">
        <f>AE$5*('BNVP-HDVs-psgr'!AE$2/'BNVP-HDVs-psgr'!AE$5)</f>
        <v>18485583.333333332</v>
      </c>
      <c r="AF2" s="4">
        <f>AF$5*('BNVP-HDVs-psgr'!AF$2/'BNVP-HDVs-psgr'!AF$5)</f>
        <v>18485583.333333332</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1">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B$5*('BNVP-HDVs-psgr'!B$8/'BNVP-HDVs-psgr'!B$5)</f>
        <v>21622802.237660401</v>
      </c>
      <c r="C8" s="4">
        <f>C$5*('BNVP-HDVs-psgr'!C$8/'BNVP-HDVs-psgr'!C$5)</f>
        <v>21145383.343839265</v>
      </c>
      <c r="D8" s="4">
        <f>D$5*('BNVP-HDVs-psgr'!D$8/'BNVP-HDVs-psgr'!D$5)</f>
        <v>20734919.124799673</v>
      </c>
      <c r="E8" s="4">
        <f>E$5*('BNVP-HDVs-psgr'!E$8/'BNVP-HDVs-psgr'!E$5)</f>
        <v>20371712.21326071</v>
      </c>
      <c r="F8" s="4">
        <f>F$5*('BNVP-HDVs-psgr'!F$8/'BNVP-HDVs-psgr'!F$5)</f>
        <v>19964180.851701058</v>
      </c>
      <c r="G8" s="4">
        <f>G$5*('BNVP-HDVs-psgr'!G$8/'BNVP-HDVs-psgr'!G$5)</f>
        <v>19554682.100243282</v>
      </c>
      <c r="H8" s="4">
        <f>H$5*('BNVP-HDVs-psgr'!H$8/'BNVP-HDVs-psgr'!H$5)</f>
        <v>19178637.600914031</v>
      </c>
      <c r="I8" s="4">
        <f>I$5*('BNVP-HDVs-psgr'!I$8/'BNVP-HDVs-psgr'!I$5)</f>
        <v>18847574.746361218</v>
      </c>
      <c r="J8" s="4">
        <f>J$5*('BNVP-HDVs-psgr'!J$8/'BNVP-HDVs-psgr'!J$5)</f>
        <v>18529905.277959257</v>
      </c>
      <c r="K8" s="4">
        <f>K$5*('BNVP-HDVs-psgr'!K$8/'BNVP-HDVs-psgr'!K$5)</f>
        <v>18227583.295193993</v>
      </c>
      <c r="L8" s="4">
        <f>L$5*('BNVP-HDVs-psgr'!L$8/'BNVP-HDVs-psgr'!L$5)</f>
        <v>17941458.85267321</v>
      </c>
      <c r="M8" s="4">
        <f>M$5*('BNVP-HDVs-psgr'!M$8/'BNVP-HDVs-psgr'!M$5)</f>
        <v>17663658.196271375</v>
      </c>
      <c r="N8" s="4">
        <f>N$5*('BNVP-HDVs-psgr'!N$8/'BNVP-HDVs-psgr'!N$5)</f>
        <v>17402950.823497251</v>
      </c>
      <c r="O8" s="4">
        <f>O$5*('BNVP-HDVs-psgr'!O$8/'BNVP-HDVs-psgr'!O$5)</f>
        <v>17153247.186788891</v>
      </c>
      <c r="P8" s="4">
        <f>P$5*('BNVP-HDVs-psgr'!P$8/'BNVP-HDVs-psgr'!P$5)</f>
        <v>16910179.512494944</v>
      </c>
      <c r="Q8" s="4">
        <f>Q$5*('BNVP-HDVs-psgr'!Q$8/'BNVP-HDVs-psgr'!Q$5)</f>
        <v>16674399.154342318</v>
      </c>
      <c r="R8" s="4">
        <f>R$5*('BNVP-HDVs-psgr'!R$8/'BNVP-HDVs-psgr'!R$5)</f>
        <v>16452237.279751489</v>
      </c>
      <c r="S8" s="4">
        <f>S$5*('BNVP-HDVs-psgr'!S$8/'BNVP-HDVs-psgr'!S$5)</f>
        <v>16240118.402824013</v>
      </c>
      <c r="T8" s="4">
        <f>T$5*('BNVP-HDVs-psgr'!T$8/'BNVP-HDVs-psgr'!T$5)</f>
        <v>16037451.355041981</v>
      </c>
      <c r="U8" s="4">
        <f>U$5*('BNVP-HDVs-psgr'!U$8/'BNVP-HDVs-psgr'!U$5)</f>
        <v>15843834.12910682</v>
      </c>
      <c r="V8" s="4">
        <f>V$5*('BNVP-HDVs-psgr'!V$8/'BNVP-HDVs-psgr'!V$5)</f>
        <v>15660469.846709227</v>
      </c>
      <c r="W8" s="4">
        <f>W$5*('BNVP-HDVs-psgr'!W$8/'BNVP-HDVs-psgr'!W$5)</f>
        <v>15485650.401230495</v>
      </c>
      <c r="X8" s="4">
        <f>X$5*('BNVP-HDVs-psgr'!X$8/'BNVP-HDVs-psgr'!X$5)</f>
        <v>15318638.998857636</v>
      </c>
      <c r="Y8" s="4">
        <f>Y$5*('BNVP-HDVs-psgr'!Y$8/'BNVP-HDVs-psgr'!Y$5)</f>
        <v>15160212.014050405</v>
      </c>
      <c r="Z8" s="4">
        <f>Z$5*('BNVP-HDVs-psgr'!Z$8/'BNVP-HDVs-psgr'!Z$5)</f>
        <v>15008910.006425746</v>
      </c>
      <c r="AA8" s="4">
        <f>AA$5*('BNVP-HDVs-psgr'!AA$8/'BNVP-HDVs-psgr'!AA$5)</f>
        <v>14864979.198987843</v>
      </c>
      <c r="AB8" s="4">
        <f>AB$5*('BNVP-HDVs-psgr'!AB$8/'BNVP-HDVs-psgr'!AB$5)</f>
        <v>14726530.411459416</v>
      </c>
      <c r="AC8" s="4">
        <f>AC$5*('BNVP-HDVs-psgr'!AC$8/'BNVP-HDVs-psgr'!AC$5)</f>
        <v>14595631.985172104</v>
      </c>
      <c r="AD8" s="4">
        <f>AD$5*('BNVP-HDVs-psgr'!AD$8/'BNVP-HDVs-psgr'!AD$5)</f>
        <v>14470507.385375613</v>
      </c>
      <c r="AE8" s="4">
        <f>AE$5*('BNVP-HDVs-psgr'!AE$8/'BNVP-HDVs-psgr'!AE$5)</f>
        <v>14352156.718474019</v>
      </c>
      <c r="AF8" s="4">
        <f>AF$5*('BNVP-HDVs-psgr'!AF$8/'BNVP-HDVs-psgr'!AF$5)</f>
        <v>14232947.838957213</v>
      </c>
      <c r="AG8" s="4"/>
      <c r="AH8" s="4"/>
      <c r="AI8" s="4"/>
      <c r="AJ8"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1186</v>
      </c>
    </row>
    <row r="2" spans="1:21" x14ac:dyDescent="0.25">
      <c r="A2" t="s">
        <v>1187</v>
      </c>
    </row>
    <row r="3" spans="1:21" x14ac:dyDescent="0.25">
      <c r="A3" t="s">
        <v>1188</v>
      </c>
    </row>
    <row r="4" spans="1:21" x14ac:dyDescent="0.25">
      <c r="A4" t="s">
        <v>257</v>
      </c>
    </row>
    <row r="5" spans="1:21" s="13" customFormat="1" ht="105" x14ac:dyDescent="0.25">
      <c r="A5" s="13" t="s">
        <v>1189</v>
      </c>
      <c r="B5" s="13" t="s">
        <v>1190</v>
      </c>
      <c r="C5" s="13" t="s">
        <v>1191</v>
      </c>
      <c r="D5" s="13" t="s">
        <v>1192</v>
      </c>
      <c r="E5" s="13" t="s">
        <v>1193</v>
      </c>
      <c r="F5" s="13" t="s">
        <v>1194</v>
      </c>
      <c r="G5" s="13" t="s">
        <v>1195</v>
      </c>
      <c r="H5" s="13" t="s">
        <v>1196</v>
      </c>
      <c r="I5" s="13" t="s">
        <v>1197</v>
      </c>
      <c r="J5" s="13" t="s">
        <v>1198</v>
      </c>
      <c r="K5" s="13" t="s">
        <v>1199</v>
      </c>
      <c r="L5" s="13" t="s">
        <v>1200</v>
      </c>
      <c r="M5" s="13" t="s">
        <v>1201</v>
      </c>
      <c r="N5" s="13" t="s">
        <v>1202</v>
      </c>
      <c r="O5" s="13" t="s">
        <v>1203</v>
      </c>
      <c r="P5" s="13" t="s">
        <v>1204</v>
      </c>
      <c r="Q5" s="13" t="s">
        <v>1205</v>
      </c>
      <c r="R5" s="13" t="s">
        <v>1206</v>
      </c>
      <c r="S5" s="13" t="s">
        <v>1207</v>
      </c>
      <c r="T5" s="13" t="s">
        <v>1208</v>
      </c>
      <c r="U5" s="13" t="s">
        <v>1209</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B4*(Motorbikes!$B$19/Motorbikes!$B$20)</f>
        <v>13157.391090569377</v>
      </c>
      <c r="C2" s="4">
        <f>C4*(Motorbikes!$B$19/Motorbikes!$B$20)</f>
        <v>13157.391090569377</v>
      </c>
      <c r="D2" s="4">
        <f>D4*(Motorbikes!$B$19/Motorbikes!$B$20)</f>
        <v>13157.391090569377</v>
      </c>
      <c r="E2" s="4">
        <f>E4*(Motorbikes!$B$19/Motorbikes!$B$20)</f>
        <v>13157.391090569377</v>
      </c>
      <c r="F2" s="4">
        <f>F4*(Motorbikes!$B$19/Motorbikes!$B$20)</f>
        <v>13157.391090569377</v>
      </c>
      <c r="G2" s="4">
        <f>G4*(Motorbikes!$B$19/Motorbikes!$B$20)</f>
        <v>13157.391090569377</v>
      </c>
      <c r="H2" s="4">
        <f>H4*(Motorbikes!$B$19/Motorbikes!$B$20)</f>
        <v>13157.391090569377</v>
      </c>
      <c r="I2" s="4">
        <f>I4*(Motorbikes!$B$19/Motorbikes!$B$20)</f>
        <v>13157.391090569377</v>
      </c>
      <c r="J2" s="4">
        <f>J4*(Motorbikes!$B$19/Motorbikes!$B$20)</f>
        <v>13157.391090569377</v>
      </c>
      <c r="K2" s="4">
        <f>K4*(Motorbikes!$B$19/Motorbikes!$B$20)</f>
        <v>13157.391090569377</v>
      </c>
      <c r="L2" s="4">
        <f>L4*(Motorbikes!$B$19/Motorbikes!$B$20)</f>
        <v>13157.391090569377</v>
      </c>
      <c r="M2" s="4">
        <f>M4*(Motorbikes!$B$19/Motorbikes!$B$20)</f>
        <v>13157.391090569377</v>
      </c>
      <c r="N2" s="4">
        <f>N4*(Motorbikes!$B$19/Motorbikes!$B$20)</f>
        <v>13157.391090569377</v>
      </c>
      <c r="O2" s="4">
        <f>O4*(Motorbikes!$B$19/Motorbikes!$B$20)</f>
        <v>13157.391090569377</v>
      </c>
      <c r="P2" s="4">
        <f>P4*(Motorbikes!$B$19/Motorbikes!$B$20)</f>
        <v>13157.391090569377</v>
      </c>
      <c r="Q2" s="4">
        <f>Q4*(Motorbikes!$B$19/Motorbikes!$B$20)</f>
        <v>13157.391090569377</v>
      </c>
      <c r="R2" s="4">
        <f>R4*(Motorbikes!$B$19/Motorbikes!$B$20)</f>
        <v>13157.391090569377</v>
      </c>
      <c r="S2" s="4">
        <f>S4*(Motorbikes!$B$19/Motorbikes!$B$20)</f>
        <v>13157.391090569377</v>
      </c>
      <c r="T2" s="4">
        <f>T4*(Motorbikes!$B$19/Motorbikes!$B$20)</f>
        <v>13157.391090569377</v>
      </c>
      <c r="U2" s="4">
        <f>U4*(Motorbikes!$B$19/Motorbikes!$B$20)</f>
        <v>13157.391090569377</v>
      </c>
      <c r="V2" s="4">
        <f>V4*(Motorbikes!$B$19/Motorbikes!$B$20)</f>
        <v>13157.391090569377</v>
      </c>
      <c r="W2" s="4">
        <f>W4*(Motorbikes!$B$19/Motorbikes!$B$20)</f>
        <v>13157.391090569377</v>
      </c>
      <c r="X2" s="4">
        <f>X4*(Motorbikes!$B$19/Motorbikes!$B$20)</f>
        <v>13157.391090569377</v>
      </c>
      <c r="Y2" s="4">
        <f>Y4*(Motorbikes!$B$19/Motorbikes!$B$20)</f>
        <v>13157.391090569377</v>
      </c>
      <c r="Z2" s="4">
        <f>Z4*(Motorbikes!$B$19/Motorbikes!$B$20)</f>
        <v>13157.391090569377</v>
      </c>
      <c r="AA2" s="4">
        <f>AA4*(Motorbikes!$B$19/Motorbikes!$B$20)</f>
        <v>13157.391090569377</v>
      </c>
      <c r="AB2" s="4">
        <f>AB4*(Motorbikes!$B$19/Motorbikes!$B$20)</f>
        <v>13157.391090569377</v>
      </c>
      <c r="AC2" s="4">
        <f>AC4*(Motorbikes!$B$19/Motorbikes!$B$20)</f>
        <v>13157.391090569377</v>
      </c>
      <c r="AD2" s="4">
        <f>AD4*(Motorbikes!$B$19/Motorbikes!$B$20)</f>
        <v>13157.391090569377</v>
      </c>
      <c r="AE2" s="4">
        <f>AE4*(Motorbikes!$B$19/Motorbikes!$B$20)</f>
        <v>13157.391090569377</v>
      </c>
      <c r="AF2" s="4">
        <f>AF4*(Motorbikes!$B$19/Motorbikes!$B$20)</f>
        <v>13157.391090569377</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1">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workbookViewId="0"/>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x14ac:dyDescent="0.25">
      <c r="A10" t="s">
        <v>254</v>
      </c>
    </row>
    <row r="11" spans="1:36" x14ac:dyDescent="0.25">
      <c r="A11" t="s">
        <v>255</v>
      </c>
    </row>
    <row r="12" spans="1:36" x14ac:dyDescent="0.25">
      <c r="A12" t="s">
        <v>256</v>
      </c>
    </row>
    <row r="13" spans="1:36" x14ac:dyDescent="0.25">
      <c r="A13" t="s">
        <v>257</v>
      </c>
    </row>
    <row r="14" spans="1:36" x14ac:dyDescent="0.2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x14ac:dyDescent="0.25">
      <c r="A15" t="s">
        <v>259</v>
      </c>
      <c r="C15" t="s">
        <v>320</v>
      </c>
    </row>
    <row r="16" spans="1:36" x14ac:dyDescent="0.25">
      <c r="A16" t="s">
        <v>260</v>
      </c>
      <c r="C16" t="s">
        <v>321</v>
      </c>
    </row>
    <row r="17" spans="1:36" x14ac:dyDescent="0.25">
      <c r="A17" t="s">
        <v>261</v>
      </c>
      <c r="B17" t="s">
        <v>262</v>
      </c>
      <c r="C17" t="s">
        <v>322</v>
      </c>
      <c r="D17" t="s">
        <v>323</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6">
        <v>-1.0999999999999999E-2</v>
      </c>
    </row>
    <row r="18" spans="1:36" x14ac:dyDescent="0.25">
      <c r="A18" t="s">
        <v>263</v>
      </c>
      <c r="B18" t="s">
        <v>264</v>
      </c>
      <c r="C18" t="s">
        <v>324</v>
      </c>
      <c r="D18" t="s">
        <v>323</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6">
        <v>-0.115</v>
      </c>
    </row>
    <row r="19" spans="1:36" x14ac:dyDescent="0.25">
      <c r="A19" t="s">
        <v>265</v>
      </c>
      <c r="B19" t="s">
        <v>266</v>
      </c>
      <c r="C19" t="s">
        <v>325</v>
      </c>
      <c r="D19" t="s">
        <v>323</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6">
        <v>-1.0999999999999999E-2</v>
      </c>
    </row>
    <row r="20" spans="1:36" x14ac:dyDescent="0.25">
      <c r="A20" t="s">
        <v>267</v>
      </c>
      <c r="C20" t="s">
        <v>326</v>
      </c>
    </row>
    <row r="21" spans="1:36" x14ac:dyDescent="0.25">
      <c r="A21" t="s">
        <v>268</v>
      </c>
      <c r="B21" t="s">
        <v>269</v>
      </c>
      <c r="C21" t="s">
        <v>327</v>
      </c>
      <c r="D21" t="s">
        <v>323</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6">
        <v>-3.4000000000000002E-2</v>
      </c>
    </row>
    <row r="22" spans="1:36" x14ac:dyDescent="0.25">
      <c r="A22" s="27" t="s">
        <v>24</v>
      </c>
      <c r="B22" t="s">
        <v>270</v>
      </c>
      <c r="C22" t="s">
        <v>328</v>
      </c>
      <c r="D22" t="s">
        <v>323</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6">
        <v>-3.6999999999999998E-2</v>
      </c>
    </row>
    <row r="23" spans="1:36" x14ac:dyDescent="0.25">
      <c r="A23" s="27" t="s">
        <v>23</v>
      </c>
      <c r="B23" t="s">
        <v>271</v>
      </c>
      <c r="C23" t="s">
        <v>329</v>
      </c>
      <c r="D23" t="s">
        <v>323</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6">
        <v>8.7999999999999995E-2</v>
      </c>
    </row>
    <row r="24" spans="1:36" x14ac:dyDescent="0.25">
      <c r="A24" s="27" t="s">
        <v>200</v>
      </c>
      <c r="B24" t="s">
        <v>272</v>
      </c>
      <c r="C24" t="s">
        <v>330</v>
      </c>
      <c r="D24" t="s">
        <v>323</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6">
        <v>0.1</v>
      </c>
    </row>
    <row r="25" spans="1:36" x14ac:dyDescent="0.25">
      <c r="A25" t="s">
        <v>31</v>
      </c>
      <c r="B25" t="s">
        <v>273</v>
      </c>
      <c r="C25" t="s">
        <v>331</v>
      </c>
      <c r="D25" t="s">
        <v>323</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6">
        <v>4.5999999999999999E-2</v>
      </c>
    </row>
    <row r="26" spans="1:36" x14ac:dyDescent="0.25">
      <c r="A26" t="s">
        <v>30</v>
      </c>
      <c r="B26" t="s">
        <v>274</v>
      </c>
      <c r="C26" t="s">
        <v>332</v>
      </c>
      <c r="D26" t="s">
        <v>323</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6">
        <v>-8.9999999999999993E-3</v>
      </c>
    </row>
    <row r="27" spans="1:36" x14ac:dyDescent="0.25">
      <c r="A27" t="s">
        <v>275</v>
      </c>
      <c r="B27" t="s">
        <v>276</v>
      </c>
      <c r="C27" t="s">
        <v>333</v>
      </c>
      <c r="D27" t="s">
        <v>323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277</v>
      </c>
      <c r="B28" t="s">
        <v>278</v>
      </c>
      <c r="C28" t="s">
        <v>334</v>
      </c>
      <c r="D28" t="s">
        <v>323</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6">
        <v>0.02</v>
      </c>
    </row>
    <row r="29" spans="1:36" x14ac:dyDescent="0.25">
      <c r="A29" t="s">
        <v>279</v>
      </c>
      <c r="B29" t="s">
        <v>280</v>
      </c>
      <c r="C29" t="s">
        <v>335</v>
      </c>
      <c r="D29" t="s">
        <v>323</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6">
        <v>-2.1000000000000001E-2</v>
      </c>
    </row>
    <row r="30" spans="1:36" x14ac:dyDescent="0.25">
      <c r="A30" t="s">
        <v>281</v>
      </c>
      <c r="B30" t="s">
        <v>282</v>
      </c>
      <c r="C30" t="s">
        <v>336</v>
      </c>
      <c r="D30" t="s">
        <v>323</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6">
        <v>-1.6E-2</v>
      </c>
    </row>
    <row r="31" spans="1:36" x14ac:dyDescent="0.25">
      <c r="A31" t="s">
        <v>283</v>
      </c>
      <c r="B31" t="s">
        <v>284</v>
      </c>
      <c r="C31" t="s">
        <v>337</v>
      </c>
      <c r="D31" t="s">
        <v>323</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6">
        <v>2.3E-2</v>
      </c>
    </row>
    <row r="32" spans="1:36" x14ac:dyDescent="0.25">
      <c r="A32" t="s">
        <v>285</v>
      </c>
      <c r="B32" t="s">
        <v>286</v>
      </c>
      <c r="C32" t="s">
        <v>338</v>
      </c>
      <c r="D32" t="s">
        <v>323</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6">
        <v>4.0000000000000001E-3</v>
      </c>
    </row>
    <row r="33" spans="1:36" x14ac:dyDescent="0.25">
      <c r="A33" t="s">
        <v>20</v>
      </c>
      <c r="B33" t="s">
        <v>287</v>
      </c>
      <c r="C33" t="s">
        <v>339</v>
      </c>
      <c r="D33" t="s">
        <v>323</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288</v>
      </c>
      <c r="C34" t="s">
        <v>340</v>
      </c>
      <c r="D34" t="s">
        <v>323</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6">
        <v>2.9000000000000001E-2</v>
      </c>
    </row>
    <row r="35" spans="1:36" x14ac:dyDescent="0.25">
      <c r="A35" t="s">
        <v>289</v>
      </c>
      <c r="B35" t="s">
        <v>290</v>
      </c>
      <c r="C35" t="s">
        <v>341</v>
      </c>
      <c r="D35" t="s">
        <v>323</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6">
        <v>2.1999999999999999E-2</v>
      </c>
    </row>
    <row r="36" spans="1:36" x14ac:dyDescent="0.25">
      <c r="A36" t="s">
        <v>235</v>
      </c>
      <c r="B36" t="s">
        <v>291</v>
      </c>
      <c r="C36" t="s">
        <v>342</v>
      </c>
      <c r="D36" t="s">
        <v>323</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6">
        <v>-7.0000000000000001E-3</v>
      </c>
    </row>
    <row r="37" spans="1:36" x14ac:dyDescent="0.25">
      <c r="A37" t="s">
        <v>292</v>
      </c>
      <c r="C37" t="s">
        <v>343</v>
      </c>
    </row>
    <row r="38" spans="1:36" x14ac:dyDescent="0.25">
      <c r="A38" t="s">
        <v>293</v>
      </c>
      <c r="C38" t="s">
        <v>344</v>
      </c>
    </row>
    <row r="39" spans="1:36" x14ac:dyDescent="0.25">
      <c r="A39" t="s">
        <v>261</v>
      </c>
      <c r="B39" t="s">
        <v>294</v>
      </c>
      <c r="C39" t="s">
        <v>345</v>
      </c>
      <c r="D39" t="s">
        <v>323</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6">
        <v>7.0000000000000001E-3</v>
      </c>
    </row>
    <row r="40" spans="1:36" x14ac:dyDescent="0.25">
      <c r="A40" t="s">
        <v>263</v>
      </c>
      <c r="B40" t="s">
        <v>295</v>
      </c>
      <c r="C40" t="s">
        <v>346</v>
      </c>
      <c r="D40" t="s">
        <v>323</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6">
        <v>4.7E-2</v>
      </c>
    </row>
    <row r="41" spans="1:36" x14ac:dyDescent="0.25">
      <c r="A41" t="s">
        <v>296</v>
      </c>
      <c r="B41" t="s">
        <v>297</v>
      </c>
      <c r="C41" t="s">
        <v>347</v>
      </c>
      <c r="D41" t="s">
        <v>323</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6">
        <v>7.0000000000000001E-3</v>
      </c>
    </row>
    <row r="42" spans="1:36" x14ac:dyDescent="0.25">
      <c r="A42" t="s">
        <v>298</v>
      </c>
      <c r="C42" t="s">
        <v>348</v>
      </c>
    </row>
    <row r="43" spans="1:36" x14ac:dyDescent="0.25">
      <c r="A43" t="s">
        <v>268</v>
      </c>
      <c r="B43" t="s">
        <v>299</v>
      </c>
      <c r="C43" t="s">
        <v>349</v>
      </c>
      <c r="D43" t="s">
        <v>323</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6">
        <v>-6.0000000000000001E-3</v>
      </c>
    </row>
    <row r="44" spans="1:36" x14ac:dyDescent="0.25">
      <c r="A44" t="s">
        <v>24</v>
      </c>
      <c r="B44" t="s">
        <v>300</v>
      </c>
      <c r="C44" t="s">
        <v>350</v>
      </c>
      <c r="D44" t="s">
        <v>323</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6">
        <v>-0.11600000000000001</v>
      </c>
    </row>
    <row r="45" spans="1:36" x14ac:dyDescent="0.25">
      <c r="A45" t="s">
        <v>23</v>
      </c>
      <c r="B45" t="s">
        <v>301</v>
      </c>
      <c r="C45" t="s">
        <v>351</v>
      </c>
      <c r="D45" t="s">
        <v>323</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6">
        <v>0.13700000000000001</v>
      </c>
    </row>
    <row r="46" spans="1:36" x14ac:dyDescent="0.25">
      <c r="A46" t="s">
        <v>200</v>
      </c>
      <c r="B46" t="s">
        <v>302</v>
      </c>
      <c r="C46" t="s">
        <v>352</v>
      </c>
      <c r="D46" t="s">
        <v>323</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6">
        <v>0.156</v>
      </c>
    </row>
    <row r="47" spans="1:36" x14ac:dyDescent="0.25">
      <c r="A47" t="s">
        <v>31</v>
      </c>
      <c r="B47" t="s">
        <v>303</v>
      </c>
      <c r="C47" t="s">
        <v>353</v>
      </c>
      <c r="D47" t="s">
        <v>323</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6">
        <v>6.9000000000000006E-2</v>
      </c>
    </row>
    <row r="48" spans="1:36" x14ac:dyDescent="0.25">
      <c r="A48" t="s">
        <v>30</v>
      </c>
      <c r="B48" t="s">
        <v>304</v>
      </c>
      <c r="C48" t="s">
        <v>354</v>
      </c>
      <c r="D48" t="s">
        <v>323</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6">
        <v>0.14499999999999999</v>
      </c>
    </row>
    <row r="49" spans="1:36" x14ac:dyDescent="0.25">
      <c r="A49" t="s">
        <v>275</v>
      </c>
      <c r="B49" t="s">
        <v>305</v>
      </c>
      <c r="C49" t="s">
        <v>355</v>
      </c>
      <c r="D49" t="s">
        <v>323</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277</v>
      </c>
      <c r="B50" t="s">
        <v>306</v>
      </c>
      <c r="C50" t="s">
        <v>356</v>
      </c>
      <c r="D50" t="s">
        <v>323</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6">
        <v>8.1000000000000003E-2</v>
      </c>
    </row>
    <row r="51" spans="1:36" x14ac:dyDescent="0.25">
      <c r="A51" t="s">
        <v>279</v>
      </c>
      <c r="B51" t="s">
        <v>307</v>
      </c>
      <c r="C51" t="s">
        <v>357</v>
      </c>
      <c r="D51" t="s">
        <v>323</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6">
        <v>-5.0000000000000001E-3</v>
      </c>
    </row>
    <row r="52" spans="1:36" x14ac:dyDescent="0.25">
      <c r="A52" t="s">
        <v>281</v>
      </c>
      <c r="B52" t="s">
        <v>308</v>
      </c>
      <c r="C52" t="s">
        <v>358</v>
      </c>
      <c r="D52" t="s">
        <v>323</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6">
        <v>8.0000000000000002E-3</v>
      </c>
    </row>
    <row r="53" spans="1:36" x14ac:dyDescent="0.25">
      <c r="A53" t="s">
        <v>283</v>
      </c>
      <c r="B53" t="s">
        <v>309</v>
      </c>
      <c r="C53" t="s">
        <v>359</v>
      </c>
      <c r="D53" t="s">
        <v>323</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6">
        <v>1.4E-2</v>
      </c>
    </row>
    <row r="54" spans="1:36" x14ac:dyDescent="0.25">
      <c r="A54" t="s">
        <v>285</v>
      </c>
      <c r="B54" t="s">
        <v>310</v>
      </c>
      <c r="C54" t="s">
        <v>360</v>
      </c>
      <c r="D54" t="s">
        <v>323</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6">
        <v>-2.7E-2</v>
      </c>
    </row>
    <row r="55" spans="1:36" x14ac:dyDescent="0.25">
      <c r="A55" t="s">
        <v>20</v>
      </c>
      <c r="B55" t="s">
        <v>311</v>
      </c>
      <c r="C55" t="s">
        <v>361</v>
      </c>
      <c r="D55" t="s">
        <v>323</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312</v>
      </c>
      <c r="C56" t="s">
        <v>362</v>
      </c>
      <c r="D56" t="s">
        <v>323</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6">
        <v>0.245</v>
      </c>
    </row>
    <row r="57" spans="1:36" x14ac:dyDescent="0.25">
      <c r="A57" t="s">
        <v>313</v>
      </c>
      <c r="B57" t="s">
        <v>314</v>
      </c>
      <c r="C57" t="s">
        <v>363</v>
      </c>
      <c r="D57" t="s">
        <v>323</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6">
        <v>2.1999999999999999E-2</v>
      </c>
    </row>
    <row r="58" spans="1:36" x14ac:dyDescent="0.25">
      <c r="A58" t="s">
        <v>236</v>
      </c>
      <c r="B58" t="s">
        <v>315</v>
      </c>
      <c r="C58" t="s">
        <v>364</v>
      </c>
      <c r="D58" t="s">
        <v>323</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6">
        <v>0.01</v>
      </c>
    </row>
    <row r="59" spans="1:36" x14ac:dyDescent="0.25">
      <c r="A59" t="s">
        <v>237</v>
      </c>
      <c r="B59" t="s">
        <v>316</v>
      </c>
      <c r="C59" t="s">
        <v>365</v>
      </c>
      <c r="D59" t="s">
        <v>323</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6">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workbookViewId="0">
      <selection activeCell="C14" sqref="C14"/>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1401</v>
      </c>
    </row>
    <row r="2" spans="1:36" x14ac:dyDescent="0.25">
      <c r="A2" t="s">
        <v>1400</v>
      </c>
    </row>
    <row r="3" spans="1:36" x14ac:dyDescent="0.25">
      <c r="A3" t="s">
        <v>1399</v>
      </c>
    </row>
    <row r="4" spans="1:36" x14ac:dyDescent="0.25">
      <c r="A4" t="s">
        <v>257</v>
      </c>
    </row>
    <row r="5" spans="1:36" x14ac:dyDescent="0.25">
      <c r="B5" t="s">
        <v>258</v>
      </c>
      <c r="C5" t="s">
        <v>317</v>
      </c>
      <c r="D5" t="s">
        <v>318</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319</v>
      </c>
    </row>
    <row r="6" spans="1:36" x14ac:dyDescent="0.25">
      <c r="A6" s="41" t="s">
        <v>1398</v>
      </c>
      <c r="C6" t="s">
        <v>1397</v>
      </c>
    </row>
    <row r="7" spans="1:36" ht="15.75" thickBot="1" x14ac:dyDescent="0.3">
      <c r="A7" s="39" t="s">
        <v>260</v>
      </c>
      <c r="B7" s="42"/>
      <c r="C7" s="39" t="s">
        <v>1396</v>
      </c>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40"/>
    </row>
    <row r="8" spans="1:36" ht="15.75" thickTop="1" x14ac:dyDescent="0.25">
      <c r="A8" t="s">
        <v>261</v>
      </c>
      <c r="B8" t="s">
        <v>1395</v>
      </c>
      <c r="C8" t="s">
        <v>1394</v>
      </c>
      <c r="D8" t="s">
        <v>1259</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6">
        <v>-1E-3</v>
      </c>
    </row>
    <row r="9" spans="1:36" x14ac:dyDescent="0.25">
      <c r="A9" t="s">
        <v>263</v>
      </c>
      <c r="B9" t="s">
        <v>1393</v>
      </c>
      <c r="C9" t="s">
        <v>1392</v>
      </c>
      <c r="D9" t="s">
        <v>1259</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6">
        <v>-8.9999999999999993E-3</v>
      </c>
    </row>
    <row r="10" spans="1:36" x14ac:dyDescent="0.25">
      <c r="A10" t="s">
        <v>265</v>
      </c>
      <c r="B10" t="s">
        <v>1391</v>
      </c>
      <c r="C10" t="s">
        <v>1390</v>
      </c>
      <c r="D10" t="s">
        <v>1259</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6">
        <v>-1E-3</v>
      </c>
    </row>
    <row r="11" spans="1:36" ht="15.75" thickBot="1" x14ac:dyDescent="0.3">
      <c r="A11" s="39" t="s">
        <v>267</v>
      </c>
      <c r="B11" s="42"/>
      <c r="C11" s="39" t="s">
        <v>1389</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40"/>
    </row>
    <row r="12" spans="1:36" ht="15.75" thickTop="1" x14ac:dyDescent="0.25">
      <c r="A12" t="s">
        <v>268</v>
      </c>
      <c r="B12" t="s">
        <v>1388</v>
      </c>
      <c r="C12" t="s">
        <v>1387</v>
      </c>
      <c r="D12" t="s">
        <v>1259</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6">
        <v>2E-3</v>
      </c>
    </row>
    <row r="13" spans="1:36" x14ac:dyDescent="0.25">
      <c r="A13" t="s">
        <v>24</v>
      </c>
      <c r="B13" t="s">
        <v>1386</v>
      </c>
      <c r="C13" t="s">
        <v>1385</v>
      </c>
      <c r="D13" t="s">
        <v>1259</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6">
        <v>0.02</v>
      </c>
    </row>
    <row r="14" spans="1:36" x14ac:dyDescent="0.25">
      <c r="A14" t="s">
        <v>23</v>
      </c>
      <c r="B14" t="s">
        <v>1384</v>
      </c>
      <c r="C14" t="s">
        <v>1383</v>
      </c>
      <c r="D14" t="s">
        <v>1259</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6">
        <v>4.9000000000000002E-2</v>
      </c>
    </row>
    <row r="15" spans="1:36" x14ac:dyDescent="0.25">
      <c r="A15" t="s">
        <v>200</v>
      </c>
      <c r="B15" t="s">
        <v>1382</v>
      </c>
      <c r="C15" t="s">
        <v>1381</v>
      </c>
      <c r="D15" t="s">
        <v>1259</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6">
        <v>7.5999999999999998E-2</v>
      </c>
    </row>
    <row r="16" spans="1:36" x14ac:dyDescent="0.25">
      <c r="A16" t="s">
        <v>31</v>
      </c>
      <c r="B16" t="s">
        <v>1380</v>
      </c>
      <c r="C16" t="s">
        <v>1379</v>
      </c>
      <c r="D16" t="s">
        <v>1259</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6">
        <v>3.4000000000000002E-2</v>
      </c>
    </row>
    <row r="17" spans="1:36" x14ac:dyDescent="0.25">
      <c r="A17" t="s">
        <v>30</v>
      </c>
      <c r="B17" t="s">
        <v>1378</v>
      </c>
      <c r="C17" t="s">
        <v>1377</v>
      </c>
      <c r="D17" t="s">
        <v>1259</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6">
        <v>1.0999999999999999E-2</v>
      </c>
    </row>
    <row r="18" spans="1:36" x14ac:dyDescent="0.25">
      <c r="A18" t="s">
        <v>275</v>
      </c>
      <c r="B18" t="s">
        <v>1376</v>
      </c>
      <c r="C18" t="s">
        <v>1375</v>
      </c>
      <c r="D18" t="s">
        <v>1259</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277</v>
      </c>
      <c r="B19" t="s">
        <v>1374</v>
      </c>
      <c r="C19" t="s">
        <v>1373</v>
      </c>
      <c r="D19" t="s">
        <v>1259</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6">
        <v>4.9000000000000002E-2</v>
      </c>
    </row>
    <row r="20" spans="1:36" x14ac:dyDescent="0.25">
      <c r="A20" t="s">
        <v>279</v>
      </c>
      <c r="B20" t="s">
        <v>1372</v>
      </c>
      <c r="C20" t="s">
        <v>1371</v>
      </c>
      <c r="D20" t="s">
        <v>1259</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6">
        <v>1.2E-2</v>
      </c>
    </row>
    <row r="21" spans="1:36" x14ac:dyDescent="0.25">
      <c r="A21" t="s">
        <v>281</v>
      </c>
      <c r="B21" t="s">
        <v>1370</v>
      </c>
      <c r="C21" t="s">
        <v>1369</v>
      </c>
      <c r="D21" t="s">
        <v>1259</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6">
        <v>5.0000000000000001E-3</v>
      </c>
    </row>
    <row r="22" spans="1:36" x14ac:dyDescent="0.25">
      <c r="A22" t="s">
        <v>283</v>
      </c>
      <c r="B22" t="s">
        <v>1367</v>
      </c>
      <c r="C22" t="s">
        <v>1368</v>
      </c>
      <c r="D22" t="s">
        <v>1259</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6">
        <v>8.0000000000000002E-3</v>
      </c>
    </row>
    <row r="23" spans="1:36" x14ac:dyDescent="0.25">
      <c r="A23" t="s">
        <v>285</v>
      </c>
      <c r="B23" t="s">
        <v>1367</v>
      </c>
      <c r="C23" t="s">
        <v>1366</v>
      </c>
      <c r="D23" t="s">
        <v>1259</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6">
        <v>5.0000000000000001E-3</v>
      </c>
    </row>
    <row r="24" spans="1:36" x14ac:dyDescent="0.25">
      <c r="A24" t="s">
        <v>20</v>
      </c>
      <c r="B24" t="s">
        <v>1365</v>
      </c>
      <c r="C24" t="s">
        <v>1364</v>
      </c>
      <c r="D24" t="s">
        <v>1259</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1363</v>
      </c>
      <c r="C25" t="s">
        <v>1362</v>
      </c>
      <c r="D25" t="s">
        <v>1259</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6">
        <v>6.8000000000000005E-2</v>
      </c>
    </row>
    <row r="26" spans="1:36" x14ac:dyDescent="0.25">
      <c r="A26" t="s">
        <v>289</v>
      </c>
      <c r="B26" t="s">
        <v>1361</v>
      </c>
      <c r="C26" t="s">
        <v>1360</v>
      </c>
      <c r="D26" t="s">
        <v>1259</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6">
        <v>4.9000000000000002E-2</v>
      </c>
    </row>
    <row r="27" spans="1:36" x14ac:dyDescent="0.25">
      <c r="A27" t="s">
        <v>1359</v>
      </c>
      <c r="B27" t="s">
        <v>1358</v>
      </c>
      <c r="C27" t="s">
        <v>1357</v>
      </c>
      <c r="D27" t="s">
        <v>544</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6">
        <v>4.2999999999999997E-2</v>
      </c>
    </row>
    <row r="28" spans="1:36" s="46" customFormat="1" x14ac:dyDescent="0.25">
      <c r="A28" s="46" t="s">
        <v>1356</v>
      </c>
      <c r="B28" s="46" t="s">
        <v>1355</v>
      </c>
      <c r="C28" s="46" t="s">
        <v>1354</v>
      </c>
      <c r="D28" s="46" t="s">
        <v>1259</v>
      </c>
      <c r="E28" s="46">
        <v>4777.5668949999999</v>
      </c>
      <c r="F28" s="46">
        <v>5135.2470700000003</v>
      </c>
      <c r="G28" s="46">
        <v>5659.9975590000004</v>
      </c>
      <c r="H28" s="46">
        <v>5713.5405270000001</v>
      </c>
      <c r="I28" s="46">
        <v>5792.4189450000003</v>
      </c>
      <c r="J28" s="46">
        <v>5849.501953</v>
      </c>
      <c r="K28" s="46">
        <v>5778.6196289999998</v>
      </c>
      <c r="L28" s="46">
        <v>5683.4472660000001</v>
      </c>
      <c r="M28" s="46">
        <v>5729.2172849999997</v>
      </c>
      <c r="N28" s="46">
        <v>5752.921875</v>
      </c>
      <c r="O28" s="46">
        <v>5794.1308589999999</v>
      </c>
      <c r="P28" s="46">
        <v>5815.1259769999997</v>
      </c>
      <c r="Q28" s="46">
        <v>5853.7866210000002</v>
      </c>
      <c r="R28" s="46">
        <v>5884.1684569999998</v>
      </c>
      <c r="S28" s="46">
        <v>5935.794922</v>
      </c>
      <c r="T28" s="46">
        <v>5942.1479490000002</v>
      </c>
      <c r="U28" s="46">
        <v>5899.8701170000004</v>
      </c>
      <c r="V28" s="46">
        <v>5865.5498049999997</v>
      </c>
      <c r="W28" s="46">
        <v>5877.4335940000001</v>
      </c>
      <c r="X28" s="46">
        <v>5865.1044920000004</v>
      </c>
      <c r="Y28" s="46">
        <v>5848.2705079999996</v>
      </c>
      <c r="Z28" s="46">
        <v>5836.1997069999998</v>
      </c>
      <c r="AA28" s="46">
        <v>5822.5346680000002</v>
      </c>
      <c r="AB28" s="46">
        <v>5797.5927730000003</v>
      </c>
      <c r="AC28" s="46">
        <v>5787.5117190000001</v>
      </c>
      <c r="AD28" s="46">
        <v>5840.4858400000003</v>
      </c>
      <c r="AE28" s="46">
        <v>5808.4165039999998</v>
      </c>
      <c r="AF28" s="46">
        <v>5768.8120120000003</v>
      </c>
      <c r="AG28" s="46">
        <v>5784.9287109999996</v>
      </c>
      <c r="AH28" s="46">
        <v>5746.5708009999998</v>
      </c>
      <c r="AI28" s="46">
        <v>5701.9614259999998</v>
      </c>
      <c r="AJ28" s="47">
        <v>6.0000000000000001E-3</v>
      </c>
    </row>
    <row r="29" spans="1:36" ht="15.75" thickBot="1" x14ac:dyDescent="0.3">
      <c r="A29" s="39" t="s">
        <v>1353</v>
      </c>
      <c r="B29" s="42"/>
      <c r="C29" s="39" t="s">
        <v>1352</v>
      </c>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40"/>
    </row>
    <row r="30" spans="1:36" ht="15.75" thickTop="1" x14ac:dyDescent="0.25">
      <c r="A30" t="s">
        <v>293</v>
      </c>
      <c r="C30" t="s">
        <v>1351</v>
      </c>
    </row>
    <row r="31" spans="1:36" x14ac:dyDescent="0.25">
      <c r="A31" t="s">
        <v>261</v>
      </c>
      <c r="B31" t="s">
        <v>1350</v>
      </c>
      <c r="C31" t="s">
        <v>1349</v>
      </c>
      <c r="D31" t="s">
        <v>1259</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6">
        <v>3.0000000000000001E-3</v>
      </c>
    </row>
    <row r="32" spans="1:36" x14ac:dyDescent="0.25">
      <c r="A32" t="s">
        <v>263</v>
      </c>
      <c r="B32" t="s">
        <v>1348</v>
      </c>
      <c r="C32" t="s">
        <v>1347</v>
      </c>
      <c r="D32" t="s">
        <v>1259</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6">
        <v>3.1E-2</v>
      </c>
    </row>
    <row r="33" spans="1:36" x14ac:dyDescent="0.25">
      <c r="A33" t="s">
        <v>296</v>
      </c>
      <c r="B33" t="s">
        <v>1346</v>
      </c>
      <c r="C33" t="s">
        <v>1345</v>
      </c>
      <c r="D33" t="s">
        <v>1259</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6">
        <v>3.0000000000000001E-3</v>
      </c>
    </row>
    <row r="34" spans="1:36" ht="15.75" thickBot="1" x14ac:dyDescent="0.3">
      <c r="A34" s="39" t="s">
        <v>298</v>
      </c>
      <c r="B34" s="42"/>
      <c r="C34" s="39" t="s">
        <v>1344</v>
      </c>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40"/>
    </row>
    <row r="35" spans="1:36" ht="15.75" thickTop="1" x14ac:dyDescent="0.25">
      <c r="A35" t="s">
        <v>268</v>
      </c>
      <c r="B35" t="s">
        <v>1343</v>
      </c>
      <c r="C35" t="s">
        <v>1342</v>
      </c>
      <c r="D35" t="s">
        <v>1259</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6">
        <v>1E-3</v>
      </c>
    </row>
    <row r="36" spans="1:36" x14ac:dyDescent="0.25">
      <c r="A36" t="s">
        <v>24</v>
      </c>
      <c r="B36" t="s">
        <v>1341</v>
      </c>
      <c r="C36" t="s">
        <v>1340</v>
      </c>
      <c r="D36" t="s">
        <v>1259</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1339</v>
      </c>
      <c r="C37" t="s">
        <v>1338</v>
      </c>
      <c r="D37" t="s">
        <v>1259</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6">
        <v>8.8999999999999996E-2</v>
      </c>
    </row>
    <row r="38" spans="1:36" x14ac:dyDescent="0.25">
      <c r="A38" t="s">
        <v>200</v>
      </c>
      <c r="B38" t="s">
        <v>1337</v>
      </c>
      <c r="C38" t="s">
        <v>1336</v>
      </c>
      <c r="D38" t="s">
        <v>1259</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6">
        <v>9.7000000000000003E-2</v>
      </c>
    </row>
    <row r="39" spans="1:36" x14ac:dyDescent="0.25">
      <c r="A39" t="s">
        <v>31</v>
      </c>
      <c r="B39" t="s">
        <v>1335</v>
      </c>
      <c r="C39" t="s">
        <v>1334</v>
      </c>
      <c r="D39" t="s">
        <v>1259</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6">
        <v>9.2999999999999999E-2</v>
      </c>
    </row>
    <row r="40" spans="1:36" x14ac:dyDescent="0.25">
      <c r="A40" t="s">
        <v>30</v>
      </c>
      <c r="B40" t="s">
        <v>1333</v>
      </c>
      <c r="C40" t="s">
        <v>1332</v>
      </c>
      <c r="D40" t="s">
        <v>1259</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6">
        <v>7.0000000000000007E-2</v>
      </c>
    </row>
    <row r="41" spans="1:36" x14ac:dyDescent="0.25">
      <c r="A41" t="s">
        <v>275</v>
      </c>
      <c r="B41" t="s">
        <v>1331</v>
      </c>
      <c r="C41" t="s">
        <v>1330</v>
      </c>
      <c r="D41" t="s">
        <v>1259</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277</v>
      </c>
      <c r="B42" t="s">
        <v>1329</v>
      </c>
      <c r="C42" t="s">
        <v>1328</v>
      </c>
      <c r="D42" t="s">
        <v>1259</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6">
        <v>3.9E-2</v>
      </c>
    </row>
    <row r="43" spans="1:36" x14ac:dyDescent="0.25">
      <c r="A43" t="s">
        <v>279</v>
      </c>
      <c r="B43" t="s">
        <v>1327</v>
      </c>
      <c r="C43" t="s">
        <v>1326</v>
      </c>
      <c r="D43" t="s">
        <v>1259</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6">
        <v>1.2E-2</v>
      </c>
    </row>
    <row r="44" spans="1:36" x14ac:dyDescent="0.25">
      <c r="A44" t="s">
        <v>281</v>
      </c>
      <c r="B44" t="s">
        <v>1325</v>
      </c>
      <c r="C44" t="s">
        <v>1324</v>
      </c>
      <c r="D44" t="s">
        <v>1259</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6">
        <v>7.0000000000000001E-3</v>
      </c>
    </row>
    <row r="45" spans="1:36" x14ac:dyDescent="0.25">
      <c r="A45" t="s">
        <v>283</v>
      </c>
      <c r="B45" t="s">
        <v>1323</v>
      </c>
      <c r="C45" t="s">
        <v>1322</v>
      </c>
      <c r="D45" t="s">
        <v>1259</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6">
        <v>2.3E-2</v>
      </c>
    </row>
    <row r="46" spans="1:36" x14ac:dyDescent="0.25">
      <c r="A46" t="s">
        <v>285</v>
      </c>
      <c r="B46" t="s">
        <v>1321</v>
      </c>
      <c r="C46" t="s">
        <v>1320</v>
      </c>
      <c r="D46" t="s">
        <v>1259</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6">
        <v>7.0000000000000001E-3</v>
      </c>
    </row>
    <row r="47" spans="1:36" x14ac:dyDescent="0.25">
      <c r="A47" t="s">
        <v>20</v>
      </c>
      <c r="B47" t="s">
        <v>1319</v>
      </c>
      <c r="C47" t="s">
        <v>1318</v>
      </c>
      <c r="D47" t="s">
        <v>1259</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1317</v>
      </c>
      <c r="C48" t="s">
        <v>1316</v>
      </c>
      <c r="D48" t="s">
        <v>1259</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6">
        <v>0.14599999999999999</v>
      </c>
    </row>
    <row r="49" spans="1:36" x14ac:dyDescent="0.25">
      <c r="A49" t="s">
        <v>313</v>
      </c>
      <c r="B49" t="s">
        <v>1315</v>
      </c>
      <c r="C49" t="s">
        <v>1314</v>
      </c>
      <c r="D49" t="s">
        <v>1259</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6">
        <v>2.8000000000000001E-2</v>
      </c>
    </row>
    <row r="50" spans="1:36" x14ac:dyDescent="0.25">
      <c r="A50" t="s">
        <v>1313</v>
      </c>
      <c r="B50" t="s">
        <v>1312</v>
      </c>
      <c r="C50" t="s">
        <v>1311</v>
      </c>
      <c r="D50" t="s">
        <v>544</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6">
        <v>0.02</v>
      </c>
    </row>
    <row r="51" spans="1:36" s="46" customFormat="1" x14ac:dyDescent="0.25">
      <c r="A51" s="46" t="s">
        <v>1310</v>
      </c>
      <c r="B51" s="46" t="s">
        <v>1309</v>
      </c>
      <c r="C51" s="46" t="s">
        <v>1308</v>
      </c>
      <c r="D51" s="46" t="s">
        <v>1259</v>
      </c>
      <c r="E51" s="46">
        <v>7503.9414059999999</v>
      </c>
      <c r="F51" s="46">
        <v>8394.1142579999996</v>
      </c>
      <c r="G51" s="46">
        <v>8708.0390619999998</v>
      </c>
      <c r="H51" s="46">
        <v>8924.9150389999995</v>
      </c>
      <c r="I51" s="46">
        <v>9272.9472659999992</v>
      </c>
      <c r="J51" s="46">
        <v>9546.3652340000008</v>
      </c>
      <c r="K51" s="46">
        <v>9567.3603519999997</v>
      </c>
      <c r="L51" s="46">
        <v>9412.8291019999997</v>
      </c>
      <c r="M51" s="46">
        <v>9461.5009769999997</v>
      </c>
      <c r="N51" s="46">
        <v>9456.7802730000003</v>
      </c>
      <c r="O51" s="46">
        <v>9277.3457030000009</v>
      </c>
      <c r="P51" s="46">
        <v>9276.0136719999991</v>
      </c>
      <c r="Q51" s="46">
        <v>9291.4375</v>
      </c>
      <c r="R51" s="46">
        <v>9294.3056639999995</v>
      </c>
      <c r="S51" s="46">
        <v>9284.4033199999994</v>
      </c>
      <c r="T51" s="46">
        <v>9355.8242190000001</v>
      </c>
      <c r="U51" s="46">
        <v>9354.5185550000006</v>
      </c>
      <c r="V51" s="46">
        <v>9316.0439449999994</v>
      </c>
      <c r="W51" s="46">
        <v>9335.7333980000003</v>
      </c>
      <c r="X51" s="46">
        <v>9368.1982420000004</v>
      </c>
      <c r="Y51" s="46">
        <v>9366.0957030000009</v>
      </c>
      <c r="Z51" s="46">
        <v>9366.5068360000005</v>
      </c>
      <c r="AA51" s="46">
        <v>9386.3359380000002</v>
      </c>
      <c r="AB51" s="46">
        <v>9376.5830079999996</v>
      </c>
      <c r="AC51" s="46">
        <v>9372.5556639999995</v>
      </c>
      <c r="AD51" s="46">
        <v>9444.1005860000005</v>
      </c>
      <c r="AE51" s="46">
        <v>9422.7324219999991</v>
      </c>
      <c r="AF51" s="46">
        <v>9389.0859380000002</v>
      </c>
      <c r="AG51" s="46">
        <v>9460.1953119999998</v>
      </c>
      <c r="AH51" s="46">
        <v>9411.0273440000001</v>
      </c>
      <c r="AI51" s="46">
        <v>9346.6884769999997</v>
      </c>
      <c r="AJ51" s="47">
        <v>7.0000000000000001E-3</v>
      </c>
    </row>
    <row r="52" spans="1:36" x14ac:dyDescent="0.25">
      <c r="A52" t="s">
        <v>1307</v>
      </c>
      <c r="B52" t="s">
        <v>1306</v>
      </c>
      <c r="C52" t="s">
        <v>1305</v>
      </c>
      <c r="D52" t="s">
        <v>544</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6">
        <v>2.8000000000000001E-2</v>
      </c>
    </row>
    <row r="53" spans="1:36" x14ac:dyDescent="0.25">
      <c r="A53" t="s">
        <v>1304</v>
      </c>
      <c r="B53" t="s">
        <v>1303</v>
      </c>
      <c r="C53" t="s">
        <v>1302</v>
      </c>
      <c r="D53" t="s">
        <v>1259</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6">
        <v>3.1E-2</v>
      </c>
    </row>
    <row r="54" spans="1:36" x14ac:dyDescent="0.25">
      <c r="A54" t="s">
        <v>1301</v>
      </c>
      <c r="B54" t="s">
        <v>1300</v>
      </c>
      <c r="C54" t="s">
        <v>1299</v>
      </c>
      <c r="D54" t="s">
        <v>1259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s="32" customFormat="1" ht="15.75" thickBot="1" x14ac:dyDescent="0.3">
      <c r="A55" s="43" t="s">
        <v>1298</v>
      </c>
      <c r="B55" s="44" t="s">
        <v>1297</v>
      </c>
      <c r="C55" s="43"/>
      <c r="D55" s="43" t="s">
        <v>1296</v>
      </c>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5"/>
    </row>
    <row r="56" spans="1:36" ht="15.75" thickTop="1" x14ac:dyDescent="0.25">
      <c r="A56" t="s">
        <v>1295</v>
      </c>
      <c r="B56" t="s">
        <v>1294</v>
      </c>
      <c r="C56" t="s">
        <v>1293</v>
      </c>
      <c r="D56" t="s">
        <v>1259</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6">
        <v>1E-3</v>
      </c>
    </row>
    <row r="57" spans="1:36" x14ac:dyDescent="0.25">
      <c r="A57" t="s">
        <v>1292</v>
      </c>
      <c r="B57" t="s">
        <v>1291</v>
      </c>
      <c r="C57" t="s">
        <v>1290</v>
      </c>
      <c r="D57" t="s">
        <v>1259</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6">
        <v>3.1E-2</v>
      </c>
    </row>
    <row r="58" spans="1:36" x14ac:dyDescent="0.25">
      <c r="A58" t="s">
        <v>1289</v>
      </c>
      <c r="B58" t="s">
        <v>1288</v>
      </c>
      <c r="C58" t="s">
        <v>1287</v>
      </c>
      <c r="D58" t="s">
        <v>1259</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6">
        <v>2E-3</v>
      </c>
    </row>
    <row r="59" spans="1:36" x14ac:dyDescent="0.25">
      <c r="A59" t="s">
        <v>1286</v>
      </c>
      <c r="B59" t="s">
        <v>1285</v>
      </c>
      <c r="C59" t="s">
        <v>1284</v>
      </c>
      <c r="D59" t="s">
        <v>1259</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6">
        <v>7.5999999999999998E-2</v>
      </c>
    </row>
    <row r="60" spans="1:36" x14ac:dyDescent="0.25">
      <c r="A60" t="s">
        <v>1283</v>
      </c>
      <c r="B60" t="s">
        <v>1282</v>
      </c>
      <c r="C60" t="s">
        <v>1281</v>
      </c>
      <c r="D60" t="s">
        <v>1259</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6">
        <v>5.8000000000000003E-2</v>
      </c>
    </row>
    <row r="61" spans="1:36" x14ac:dyDescent="0.25">
      <c r="A61" t="s">
        <v>1280</v>
      </c>
      <c r="B61" t="s">
        <v>1279</v>
      </c>
      <c r="C61" t="s">
        <v>1278</v>
      </c>
      <c r="D61" t="s">
        <v>1259</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6">
        <v>4.2999999999999997E-2</v>
      </c>
    </row>
    <row r="62" spans="1:36" x14ac:dyDescent="0.25">
      <c r="A62" t="s">
        <v>1277</v>
      </c>
      <c r="B62" t="s">
        <v>1276</v>
      </c>
      <c r="C62" t="s">
        <v>1275</v>
      </c>
      <c r="D62" t="s">
        <v>1259</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6">
        <v>8.9999999999999993E-3</v>
      </c>
    </row>
    <row r="63" spans="1:36" x14ac:dyDescent="0.25">
      <c r="A63" t="s">
        <v>1274</v>
      </c>
      <c r="B63" t="s">
        <v>1273</v>
      </c>
      <c r="C63" t="s">
        <v>1272</v>
      </c>
      <c r="D63" t="s">
        <v>1259</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6">
        <v>7.3999999999999996E-2</v>
      </c>
    </row>
    <row r="64" spans="1:36" x14ac:dyDescent="0.25">
      <c r="A64" t="s">
        <v>1271</v>
      </c>
      <c r="B64" t="s">
        <v>1270</v>
      </c>
      <c r="C64" t="s">
        <v>1269</v>
      </c>
      <c r="D64" t="s">
        <v>1259</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6">
        <v>7.0000000000000001E-3</v>
      </c>
    </row>
    <row r="65" spans="1:36" x14ac:dyDescent="0.25">
      <c r="A65" t="s">
        <v>1268</v>
      </c>
      <c r="B65" t="s">
        <v>1267</v>
      </c>
      <c r="C65" t="s">
        <v>1266</v>
      </c>
      <c r="D65" t="s">
        <v>1259</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6">
        <v>1.6E-2</v>
      </c>
    </row>
    <row r="66" spans="1:36" x14ac:dyDescent="0.25">
      <c r="A66" t="s">
        <v>1265</v>
      </c>
      <c r="B66" t="s">
        <v>1264</v>
      </c>
      <c r="C66" t="s">
        <v>1263</v>
      </c>
      <c r="D66" t="s">
        <v>1259</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1262</v>
      </c>
      <c r="B67" t="s">
        <v>1261</v>
      </c>
      <c r="C67" t="s">
        <v>1260</v>
      </c>
      <c r="D67" t="s">
        <v>1259</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6">
        <v>2.1999999999999999E-2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workbookViewId="0"/>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x14ac:dyDescent="0.25">
      <c r="A10" t="s">
        <v>366</v>
      </c>
    </row>
    <row r="11" spans="1:36" x14ac:dyDescent="0.25">
      <c r="A11" t="s">
        <v>367</v>
      </c>
    </row>
    <row r="12" spans="1:36" x14ac:dyDescent="0.25">
      <c r="A12" t="s">
        <v>368</v>
      </c>
    </row>
    <row r="13" spans="1:36" x14ac:dyDescent="0.25">
      <c r="A13" t="s">
        <v>257</v>
      </c>
    </row>
    <row r="14" spans="1:36" x14ac:dyDescent="0.2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hidden="1" x14ac:dyDescent="0.25">
      <c r="A15" t="s">
        <v>161</v>
      </c>
      <c r="C15" t="s">
        <v>484</v>
      </c>
    </row>
    <row r="16" spans="1:36" hidden="1" x14ac:dyDescent="0.25">
      <c r="A16" t="s">
        <v>369</v>
      </c>
      <c r="C16" t="s">
        <v>485</v>
      </c>
    </row>
    <row r="17" spans="1:36" hidden="1" x14ac:dyDescent="0.25">
      <c r="A17" t="s">
        <v>370</v>
      </c>
      <c r="C17" t="s">
        <v>486</v>
      </c>
    </row>
    <row r="18" spans="1:36" hidden="1" x14ac:dyDescent="0.25">
      <c r="A18" t="s">
        <v>371</v>
      </c>
      <c r="B18" t="s">
        <v>372</v>
      </c>
      <c r="C18" t="s">
        <v>487</v>
      </c>
      <c r="D18" t="s">
        <v>488</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6">
        <v>5.0000000000000001E-3</v>
      </c>
    </row>
    <row r="19" spans="1:36" hidden="1" x14ac:dyDescent="0.25">
      <c r="A19" t="s">
        <v>373</v>
      </c>
      <c r="B19" t="s">
        <v>374</v>
      </c>
      <c r="C19" t="s">
        <v>489</v>
      </c>
      <c r="D19" t="s">
        <v>488</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6">
        <v>4.0000000000000001E-3</v>
      </c>
    </row>
    <row r="20" spans="1:36" hidden="1" x14ac:dyDescent="0.25">
      <c r="A20" t="s">
        <v>375</v>
      </c>
      <c r="B20" t="s">
        <v>376</v>
      </c>
      <c r="C20" t="s">
        <v>490</v>
      </c>
      <c r="D20" t="s">
        <v>488</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6">
        <v>3.0000000000000001E-3</v>
      </c>
    </row>
    <row r="21" spans="1:36" hidden="1" x14ac:dyDescent="0.25">
      <c r="A21" t="s">
        <v>377</v>
      </c>
      <c r="B21" t="s">
        <v>378</v>
      </c>
      <c r="C21" t="s">
        <v>491</v>
      </c>
      <c r="D21" t="s">
        <v>488</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6">
        <v>2E-3</v>
      </c>
    </row>
    <row r="22" spans="1:36" hidden="1" x14ac:dyDescent="0.25">
      <c r="A22" t="s">
        <v>379</v>
      </c>
      <c r="B22" t="s">
        <v>380</v>
      </c>
      <c r="C22" t="s">
        <v>492</v>
      </c>
      <c r="D22" t="s">
        <v>488</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6">
        <v>3.0000000000000001E-3</v>
      </c>
    </row>
    <row r="23" spans="1:36" hidden="1" x14ac:dyDescent="0.25">
      <c r="A23" t="s">
        <v>381</v>
      </c>
      <c r="B23" t="s">
        <v>382</v>
      </c>
      <c r="C23" t="s">
        <v>493</v>
      </c>
      <c r="D23" t="s">
        <v>488</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6">
        <v>3.0000000000000001E-3</v>
      </c>
    </row>
    <row r="24" spans="1:36" hidden="1" x14ac:dyDescent="0.25">
      <c r="A24" t="s">
        <v>201</v>
      </c>
      <c r="B24" t="s">
        <v>383</v>
      </c>
      <c r="C24" t="s">
        <v>494</v>
      </c>
      <c r="D24" t="s">
        <v>488</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6">
        <v>3.0000000000000001E-3</v>
      </c>
    </row>
    <row r="25" spans="1:36" hidden="1" x14ac:dyDescent="0.25">
      <c r="A25" t="s">
        <v>202</v>
      </c>
      <c r="B25" t="s">
        <v>384</v>
      </c>
      <c r="C25" t="s">
        <v>495</v>
      </c>
      <c r="D25" t="s">
        <v>488</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6">
        <v>5.0000000000000001E-3</v>
      </c>
    </row>
    <row r="26" spans="1:36" hidden="1" x14ac:dyDescent="0.25">
      <c r="A26" t="s">
        <v>385</v>
      </c>
      <c r="B26" t="s">
        <v>386</v>
      </c>
      <c r="C26" t="s">
        <v>496</v>
      </c>
      <c r="D26" t="s">
        <v>488</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6">
        <v>3.0000000000000001E-3</v>
      </c>
    </row>
    <row r="27" spans="1:36" hidden="1" x14ac:dyDescent="0.25">
      <c r="A27" t="s">
        <v>387</v>
      </c>
      <c r="B27" t="s">
        <v>388</v>
      </c>
      <c r="C27" t="s">
        <v>497</v>
      </c>
      <c r="D27" t="s">
        <v>488</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6">
        <v>3.0000000000000001E-3</v>
      </c>
    </row>
    <row r="28" spans="1:36" hidden="1" x14ac:dyDescent="0.25">
      <c r="A28" t="s">
        <v>293</v>
      </c>
      <c r="C28" t="s">
        <v>498</v>
      </c>
    </row>
    <row r="29" spans="1:36" hidden="1" x14ac:dyDescent="0.25">
      <c r="A29" t="s">
        <v>167</v>
      </c>
      <c r="B29" t="s">
        <v>389</v>
      </c>
      <c r="C29" t="s">
        <v>499</v>
      </c>
      <c r="D29" t="s">
        <v>488</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6">
        <v>2E-3</v>
      </c>
    </row>
    <row r="30" spans="1:36" hidden="1" x14ac:dyDescent="0.25">
      <c r="A30" t="s">
        <v>174</v>
      </c>
      <c r="B30" t="s">
        <v>390</v>
      </c>
      <c r="C30" t="s">
        <v>500</v>
      </c>
      <c r="D30" t="s">
        <v>488</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6">
        <v>2E-3</v>
      </c>
    </row>
    <row r="31" spans="1:36" hidden="1" x14ac:dyDescent="0.25">
      <c r="A31" t="s">
        <v>175</v>
      </c>
      <c r="B31" t="s">
        <v>391</v>
      </c>
      <c r="C31" t="s">
        <v>501</v>
      </c>
      <c r="D31" t="s">
        <v>488</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6">
        <v>4.0000000000000001E-3</v>
      </c>
    </row>
    <row r="32" spans="1:36" hidden="1" x14ac:dyDescent="0.25">
      <c r="A32" t="s">
        <v>176</v>
      </c>
      <c r="B32" t="s">
        <v>392</v>
      </c>
      <c r="C32" t="s">
        <v>502</v>
      </c>
      <c r="D32" t="s">
        <v>488</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6">
        <v>4.0000000000000001E-3</v>
      </c>
    </row>
    <row r="33" spans="1:36" hidden="1" x14ac:dyDescent="0.25">
      <c r="A33" t="s">
        <v>177</v>
      </c>
      <c r="B33" t="s">
        <v>393</v>
      </c>
      <c r="C33" t="s">
        <v>503</v>
      </c>
      <c r="D33" t="s">
        <v>488</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6">
        <v>1E-3</v>
      </c>
    </row>
    <row r="34" spans="1:36" hidden="1" x14ac:dyDescent="0.25">
      <c r="A34" t="s">
        <v>178</v>
      </c>
      <c r="B34" t="s">
        <v>394</v>
      </c>
      <c r="C34" t="s">
        <v>504</v>
      </c>
      <c r="D34" t="s">
        <v>488</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6">
        <v>2E-3</v>
      </c>
    </row>
    <row r="35" spans="1:36" hidden="1" x14ac:dyDescent="0.25">
      <c r="A35" t="s">
        <v>201</v>
      </c>
      <c r="B35" t="s">
        <v>395</v>
      </c>
      <c r="C35" t="s">
        <v>505</v>
      </c>
      <c r="D35" t="s">
        <v>488</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6">
        <v>2E-3</v>
      </c>
    </row>
    <row r="36" spans="1:36" hidden="1" x14ac:dyDescent="0.25">
      <c r="A36" t="s">
        <v>202</v>
      </c>
      <c r="B36" t="s">
        <v>396</v>
      </c>
      <c r="C36" t="s">
        <v>506</v>
      </c>
      <c r="D36" t="s">
        <v>488</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6">
        <v>3.0000000000000001E-3</v>
      </c>
    </row>
    <row r="37" spans="1:36" hidden="1" x14ac:dyDescent="0.25">
      <c r="A37" t="s">
        <v>397</v>
      </c>
      <c r="B37" t="s">
        <v>398</v>
      </c>
      <c r="C37" t="s">
        <v>507</v>
      </c>
      <c r="D37" t="s">
        <v>488</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6">
        <v>2E-3</v>
      </c>
    </row>
    <row r="38" spans="1:36" hidden="1" x14ac:dyDescent="0.25">
      <c r="A38" t="s">
        <v>399</v>
      </c>
      <c r="B38" t="s">
        <v>400</v>
      </c>
      <c r="C38" t="s">
        <v>508</v>
      </c>
      <c r="D38" t="s">
        <v>488</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6">
        <v>2E-3</v>
      </c>
    </row>
    <row r="39" spans="1:36" hidden="1" x14ac:dyDescent="0.25">
      <c r="A39" t="s">
        <v>401</v>
      </c>
      <c r="C39" t="s">
        <v>509</v>
      </c>
    </row>
    <row r="40" spans="1:36" hidden="1" x14ac:dyDescent="0.25">
      <c r="A40" t="s">
        <v>162</v>
      </c>
      <c r="B40" t="s">
        <v>402</v>
      </c>
      <c r="C40" t="s">
        <v>510</v>
      </c>
      <c r="D40" t="s">
        <v>511</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6">
        <v>0</v>
      </c>
    </row>
    <row r="41" spans="1:36" hidden="1" x14ac:dyDescent="0.25">
      <c r="A41" t="s">
        <v>163</v>
      </c>
      <c r="B41" t="s">
        <v>403</v>
      </c>
      <c r="C41" t="s">
        <v>512</v>
      </c>
      <c r="D41" t="s">
        <v>511</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6">
        <v>0</v>
      </c>
    </row>
    <row r="42" spans="1:36" hidden="1" x14ac:dyDescent="0.25">
      <c r="A42" t="s">
        <v>404</v>
      </c>
      <c r="C42" t="s">
        <v>513</v>
      </c>
    </row>
    <row r="43" spans="1:36" hidden="1" x14ac:dyDescent="0.25">
      <c r="A43" t="s">
        <v>267</v>
      </c>
      <c r="C43" t="s">
        <v>514</v>
      </c>
    </row>
    <row r="44" spans="1:36" hidden="1" x14ac:dyDescent="0.25">
      <c r="A44" t="s">
        <v>371</v>
      </c>
      <c r="B44" t="s">
        <v>405</v>
      </c>
      <c r="C44" t="s">
        <v>515</v>
      </c>
      <c r="D44" t="s">
        <v>488</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6">
        <v>7.0000000000000001E-3</v>
      </c>
    </row>
    <row r="45" spans="1:36" hidden="1" x14ac:dyDescent="0.25">
      <c r="A45" t="s">
        <v>373</v>
      </c>
      <c r="B45" t="s">
        <v>406</v>
      </c>
      <c r="C45" t="s">
        <v>516</v>
      </c>
      <c r="D45" t="s">
        <v>488</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6">
        <v>0.01</v>
      </c>
    </row>
    <row r="46" spans="1:36" hidden="1" x14ac:dyDescent="0.25">
      <c r="A46" t="s">
        <v>375</v>
      </c>
      <c r="B46" t="s">
        <v>407</v>
      </c>
      <c r="C46" t="s">
        <v>517</v>
      </c>
      <c r="D46" t="s">
        <v>488</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6">
        <v>7.0000000000000001E-3</v>
      </c>
    </row>
    <row r="47" spans="1:36" hidden="1" x14ac:dyDescent="0.25">
      <c r="A47" t="s">
        <v>377</v>
      </c>
      <c r="B47" t="s">
        <v>408</v>
      </c>
      <c r="C47" t="s">
        <v>518</v>
      </c>
      <c r="D47" t="s">
        <v>488</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6">
        <v>7.0000000000000001E-3</v>
      </c>
    </row>
    <row r="48" spans="1:36" hidden="1" x14ac:dyDescent="0.25">
      <c r="A48" t="s">
        <v>379</v>
      </c>
      <c r="B48" t="s">
        <v>409</v>
      </c>
      <c r="C48" t="s">
        <v>519</v>
      </c>
      <c r="D48" t="s">
        <v>488</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6">
        <v>0.01</v>
      </c>
    </row>
    <row r="49" spans="1:36" hidden="1" x14ac:dyDescent="0.25">
      <c r="A49" t="s">
        <v>381</v>
      </c>
      <c r="B49" t="s">
        <v>410</v>
      </c>
      <c r="C49" t="s">
        <v>520</v>
      </c>
      <c r="D49" t="s">
        <v>488</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6">
        <v>1.2E-2</v>
      </c>
    </row>
    <row r="50" spans="1:36" hidden="1" x14ac:dyDescent="0.25">
      <c r="A50" t="s">
        <v>201</v>
      </c>
      <c r="B50" t="s">
        <v>411</v>
      </c>
      <c r="C50" t="s">
        <v>521</v>
      </c>
      <c r="D50" t="s">
        <v>488</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6">
        <v>7.0000000000000001E-3</v>
      </c>
    </row>
    <row r="51" spans="1:36" hidden="1" x14ac:dyDescent="0.25">
      <c r="A51" t="s">
        <v>202</v>
      </c>
      <c r="B51" t="s">
        <v>412</v>
      </c>
      <c r="C51" t="s">
        <v>522</v>
      </c>
      <c r="D51" t="s">
        <v>488</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6">
        <v>1.0999999999999999E-2</v>
      </c>
    </row>
    <row r="52" spans="1:36" hidden="1" x14ac:dyDescent="0.25">
      <c r="A52" t="s">
        <v>413</v>
      </c>
      <c r="B52" t="s">
        <v>414</v>
      </c>
      <c r="C52" t="s">
        <v>523</v>
      </c>
      <c r="D52" t="s">
        <v>488</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6">
        <v>7.0000000000000001E-3</v>
      </c>
    </row>
    <row r="53" spans="1:36" hidden="1" x14ac:dyDescent="0.25">
      <c r="A53" t="s">
        <v>298</v>
      </c>
      <c r="C53" t="s">
        <v>524</v>
      </c>
    </row>
    <row r="54" spans="1:36" hidden="1" x14ac:dyDescent="0.25">
      <c r="A54" t="s">
        <v>167</v>
      </c>
      <c r="B54" t="s">
        <v>415</v>
      </c>
      <c r="C54" t="s">
        <v>525</v>
      </c>
      <c r="D54" t="s">
        <v>488</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6">
        <v>5.0000000000000001E-3</v>
      </c>
    </row>
    <row r="55" spans="1:36" hidden="1" x14ac:dyDescent="0.25">
      <c r="A55" t="s">
        <v>174</v>
      </c>
      <c r="B55" t="s">
        <v>416</v>
      </c>
      <c r="C55" t="s">
        <v>526</v>
      </c>
      <c r="D55" t="s">
        <v>488</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6">
        <v>5.0000000000000001E-3</v>
      </c>
    </row>
    <row r="56" spans="1:36" hidden="1" x14ac:dyDescent="0.25">
      <c r="A56" t="s">
        <v>175</v>
      </c>
      <c r="B56" t="s">
        <v>417</v>
      </c>
      <c r="C56" t="s">
        <v>527</v>
      </c>
      <c r="D56" t="s">
        <v>488</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6">
        <v>0.01</v>
      </c>
    </row>
    <row r="57" spans="1:36" hidden="1" x14ac:dyDescent="0.25">
      <c r="A57" t="s">
        <v>176</v>
      </c>
      <c r="B57" t="s">
        <v>418</v>
      </c>
      <c r="C57" t="s">
        <v>528</v>
      </c>
      <c r="D57" t="s">
        <v>488</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6">
        <v>3.0000000000000001E-3</v>
      </c>
    </row>
    <row r="58" spans="1:36" hidden="1" x14ac:dyDescent="0.25">
      <c r="A58" t="s">
        <v>177</v>
      </c>
      <c r="B58" t="s">
        <v>419</v>
      </c>
      <c r="C58" t="s">
        <v>529</v>
      </c>
      <c r="D58" t="s">
        <v>488</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6">
        <v>1.4E-2</v>
      </c>
    </row>
    <row r="59" spans="1:36" hidden="1" x14ac:dyDescent="0.25">
      <c r="A59" t="s">
        <v>178</v>
      </c>
      <c r="B59" t="s">
        <v>420</v>
      </c>
      <c r="C59" t="s">
        <v>530</v>
      </c>
      <c r="D59" t="s">
        <v>488</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6">
        <v>7.0000000000000001E-3</v>
      </c>
    </row>
    <row r="60" spans="1:36" hidden="1" x14ac:dyDescent="0.25">
      <c r="A60" t="s">
        <v>201</v>
      </c>
      <c r="B60" t="s">
        <v>421</v>
      </c>
      <c r="C60" t="s">
        <v>531</v>
      </c>
      <c r="D60" t="s">
        <v>488</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6">
        <v>1.2999999999999999E-2</v>
      </c>
    </row>
    <row r="61" spans="1:36" hidden="1" x14ac:dyDescent="0.25">
      <c r="A61" t="s">
        <v>202</v>
      </c>
      <c r="B61" t="s">
        <v>422</v>
      </c>
      <c r="C61" t="s">
        <v>532</v>
      </c>
      <c r="D61" t="s">
        <v>488</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6">
        <v>1.0999999999999999E-2</v>
      </c>
    </row>
    <row r="62" spans="1:36" hidden="1" x14ac:dyDescent="0.25">
      <c r="A62" t="s">
        <v>423</v>
      </c>
      <c r="B62" t="s">
        <v>424</v>
      </c>
      <c r="C62" t="s">
        <v>533</v>
      </c>
      <c r="D62" t="s">
        <v>488</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6">
        <v>1.0999999999999999E-2</v>
      </c>
    </row>
    <row r="63" spans="1:36" hidden="1" x14ac:dyDescent="0.25">
      <c r="A63" t="s">
        <v>160</v>
      </c>
      <c r="C63" t="s">
        <v>534</v>
      </c>
    </row>
    <row r="64" spans="1:36" hidden="1" x14ac:dyDescent="0.25">
      <c r="A64" t="s">
        <v>369</v>
      </c>
      <c r="C64" t="s">
        <v>535</v>
      </c>
    </row>
    <row r="65" spans="1:36" hidden="1" x14ac:dyDescent="0.25">
      <c r="A65" t="s">
        <v>162</v>
      </c>
      <c r="B65" t="s">
        <v>425</v>
      </c>
      <c r="C65" t="s">
        <v>536</v>
      </c>
      <c r="D65" t="s">
        <v>488</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6">
        <v>5.0000000000000001E-3</v>
      </c>
    </row>
    <row r="66" spans="1:36" hidden="1" x14ac:dyDescent="0.25">
      <c r="A66" t="s">
        <v>163</v>
      </c>
      <c r="B66" t="s">
        <v>426</v>
      </c>
      <c r="C66" t="s">
        <v>537</v>
      </c>
      <c r="D66" t="s">
        <v>488</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6">
        <v>5.0000000000000001E-3</v>
      </c>
    </row>
    <row r="67" spans="1:36" hidden="1" x14ac:dyDescent="0.25">
      <c r="A67" t="s">
        <v>427</v>
      </c>
      <c r="C67" t="s">
        <v>538</v>
      </c>
    </row>
    <row r="68" spans="1:36" hidden="1" x14ac:dyDescent="0.25">
      <c r="A68" t="s">
        <v>162</v>
      </c>
      <c r="B68" t="s">
        <v>428</v>
      </c>
      <c r="C68" t="s">
        <v>539</v>
      </c>
      <c r="D68" t="s">
        <v>488</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6">
        <v>8.0000000000000002E-3</v>
      </c>
    </row>
    <row r="69" spans="1:36" hidden="1" x14ac:dyDescent="0.25">
      <c r="A69" t="s">
        <v>163</v>
      </c>
      <c r="B69" t="s">
        <v>429</v>
      </c>
      <c r="C69" t="s">
        <v>540</v>
      </c>
      <c r="D69" t="s">
        <v>488</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6">
        <v>7.0000000000000001E-3</v>
      </c>
    </row>
    <row r="70" spans="1:36" ht="15.75" thickBot="1" x14ac:dyDescent="0.3">
      <c r="A70" s="39" t="s">
        <v>159</v>
      </c>
      <c r="C70" t="s">
        <v>541</v>
      </c>
    </row>
    <row r="71" spans="1:36" ht="15.75" thickTop="1" x14ac:dyDescent="0.25">
      <c r="A71" s="41" t="s">
        <v>162</v>
      </c>
      <c r="C71" t="s">
        <v>542</v>
      </c>
    </row>
    <row r="72" spans="1:36" x14ac:dyDescent="0.25">
      <c r="A72" t="s">
        <v>371</v>
      </c>
      <c r="B72" t="s">
        <v>430</v>
      </c>
      <c r="C72" t="s">
        <v>543</v>
      </c>
      <c r="D72" t="s">
        <v>544</v>
      </c>
      <c r="E72" s="48">
        <v>0.38119799999999998</v>
      </c>
      <c r="F72" s="48">
        <v>0.50863599999999998</v>
      </c>
      <c r="G72" s="48">
        <v>0.48288599999999998</v>
      </c>
      <c r="H72" s="48">
        <v>0.470885</v>
      </c>
      <c r="I72" s="48">
        <v>0.47548400000000002</v>
      </c>
      <c r="J72" s="48">
        <v>0.478406</v>
      </c>
      <c r="K72" s="48">
        <v>0.485958</v>
      </c>
      <c r="L72" s="48">
        <v>0.49329299999999998</v>
      </c>
      <c r="M72" s="48">
        <v>0.49388799999999999</v>
      </c>
      <c r="N72" s="48">
        <v>0.497172</v>
      </c>
      <c r="O72" s="48">
        <v>0.51247500000000001</v>
      </c>
      <c r="P72" s="48">
        <v>0.49870300000000001</v>
      </c>
      <c r="Q72" s="48">
        <v>0.50542299999999996</v>
      </c>
      <c r="R72" s="48">
        <v>0.50539100000000003</v>
      </c>
      <c r="S72" s="48">
        <v>0.50949599999999995</v>
      </c>
      <c r="T72" s="48">
        <v>0.50375400000000004</v>
      </c>
      <c r="U72" s="48">
        <v>0.50839699999999999</v>
      </c>
      <c r="V72" s="48">
        <v>0.51125500000000001</v>
      </c>
      <c r="W72" s="48">
        <v>0.51268000000000002</v>
      </c>
      <c r="X72" s="48">
        <v>0.51165799999999995</v>
      </c>
      <c r="Y72" s="48">
        <v>0.51473199999999997</v>
      </c>
      <c r="Z72" s="48">
        <v>0.51539900000000005</v>
      </c>
      <c r="AA72" s="48">
        <v>0.51532</v>
      </c>
      <c r="AB72" s="48">
        <v>0.51734800000000003</v>
      </c>
      <c r="AC72" s="48">
        <v>0.51866599999999996</v>
      </c>
      <c r="AD72" s="48">
        <v>0.52046599999999998</v>
      </c>
      <c r="AE72" s="48">
        <v>0.51905599999999996</v>
      </c>
      <c r="AF72" s="48">
        <v>0.52053300000000002</v>
      </c>
      <c r="AG72" s="48">
        <v>0.52028399999999997</v>
      </c>
      <c r="AH72" s="48">
        <v>0.52308900000000003</v>
      </c>
      <c r="AI72" s="48">
        <v>0.52311099999999999</v>
      </c>
      <c r="AJ72" s="49">
        <v>1.0999999999999999E-2</v>
      </c>
    </row>
    <row r="73" spans="1:36" x14ac:dyDescent="0.25">
      <c r="A73" t="s">
        <v>373</v>
      </c>
      <c r="B73" t="s">
        <v>431</v>
      </c>
      <c r="C73" t="s">
        <v>545</v>
      </c>
      <c r="D73" t="s">
        <v>544</v>
      </c>
      <c r="E73" s="48">
        <v>3.763023</v>
      </c>
      <c r="F73" s="48">
        <v>5.13089</v>
      </c>
      <c r="G73" s="48">
        <v>4.7299870000000004</v>
      </c>
      <c r="H73" s="48">
        <v>4.5008650000000001</v>
      </c>
      <c r="I73" s="48">
        <v>4.4961580000000003</v>
      </c>
      <c r="J73" s="48">
        <v>4.5100850000000001</v>
      </c>
      <c r="K73" s="48">
        <v>4.5102529999999996</v>
      </c>
      <c r="L73" s="48">
        <v>4.5190020000000004</v>
      </c>
      <c r="M73" s="48">
        <v>4.497325</v>
      </c>
      <c r="N73" s="48">
        <v>4.4990779999999999</v>
      </c>
      <c r="O73" s="48">
        <v>4.5784549999999999</v>
      </c>
      <c r="P73" s="48">
        <v>4.4433259999999999</v>
      </c>
      <c r="Q73" s="48">
        <v>4.4816580000000004</v>
      </c>
      <c r="R73" s="48">
        <v>4.4626999999999999</v>
      </c>
      <c r="S73" s="48">
        <v>4.484102</v>
      </c>
      <c r="T73" s="48">
        <v>4.4064050000000003</v>
      </c>
      <c r="U73" s="48">
        <v>4.4344700000000001</v>
      </c>
      <c r="V73" s="48">
        <v>4.4469960000000004</v>
      </c>
      <c r="W73" s="48">
        <v>4.4434589999999998</v>
      </c>
      <c r="X73" s="48">
        <v>4.4192819999999999</v>
      </c>
      <c r="Y73" s="48">
        <v>4.4340510000000002</v>
      </c>
      <c r="Z73" s="48">
        <v>4.4273939999999996</v>
      </c>
      <c r="AA73" s="48">
        <v>4.4129880000000004</v>
      </c>
      <c r="AB73" s="48">
        <v>4.4198510000000004</v>
      </c>
      <c r="AC73" s="48">
        <v>4.421354</v>
      </c>
      <c r="AD73" s="48">
        <v>4.4275190000000002</v>
      </c>
      <c r="AE73" s="48">
        <v>4.4028660000000004</v>
      </c>
      <c r="AF73" s="48">
        <v>4.4067189999999998</v>
      </c>
      <c r="AG73" s="48">
        <v>4.3936609999999998</v>
      </c>
      <c r="AH73" s="48">
        <v>4.4110509999999996</v>
      </c>
      <c r="AI73" s="48">
        <v>4.4015519999999997</v>
      </c>
      <c r="AJ73" s="49">
        <v>5.0000000000000001E-3</v>
      </c>
    </row>
    <row r="74" spans="1:36" x14ac:dyDescent="0.25">
      <c r="A74" t="s">
        <v>375</v>
      </c>
      <c r="B74" t="s">
        <v>432</v>
      </c>
      <c r="C74" t="s">
        <v>546</v>
      </c>
      <c r="D74" t="s">
        <v>544</v>
      </c>
      <c r="E74" s="48">
        <v>12.655756999999999</v>
      </c>
      <c r="F74" s="48">
        <v>15.749613</v>
      </c>
      <c r="G74" s="48">
        <v>15.053502999999999</v>
      </c>
      <c r="H74" s="48">
        <v>14.445978</v>
      </c>
      <c r="I74" s="48">
        <v>14.346140999999999</v>
      </c>
      <c r="J74" s="48">
        <v>14.282969</v>
      </c>
      <c r="K74" s="48">
        <v>14.332499</v>
      </c>
      <c r="L74" s="48">
        <v>14.386108</v>
      </c>
      <c r="M74" s="48">
        <v>14.298081</v>
      </c>
      <c r="N74" s="48">
        <v>14.292039000000001</v>
      </c>
      <c r="O74" s="48">
        <v>14.498136000000001</v>
      </c>
      <c r="P74" s="48">
        <v>14.128282</v>
      </c>
      <c r="Q74" s="48">
        <v>14.216086000000001</v>
      </c>
      <c r="R74" s="48">
        <v>14.156200999999999</v>
      </c>
      <c r="S74" s="48">
        <v>14.202545000000001</v>
      </c>
      <c r="T74" s="48">
        <v>14.00071</v>
      </c>
      <c r="U74" s="48">
        <v>14.058935</v>
      </c>
      <c r="V74" s="48">
        <v>14.077121</v>
      </c>
      <c r="W74" s="48">
        <v>14.066295999999999</v>
      </c>
      <c r="X74" s="48">
        <v>13.995536</v>
      </c>
      <c r="Y74" s="48">
        <v>14.026719</v>
      </c>
      <c r="Z74" s="48">
        <v>14.00182</v>
      </c>
      <c r="AA74" s="48">
        <v>13.961112999999999</v>
      </c>
      <c r="AB74" s="48">
        <v>13.968531</v>
      </c>
      <c r="AC74" s="48">
        <v>13.965405000000001</v>
      </c>
      <c r="AD74" s="48">
        <v>13.976241999999999</v>
      </c>
      <c r="AE74" s="48">
        <v>13.907899</v>
      </c>
      <c r="AF74" s="48">
        <v>13.909675999999999</v>
      </c>
      <c r="AG74" s="48">
        <v>13.874599999999999</v>
      </c>
      <c r="AH74" s="48">
        <v>13.911678</v>
      </c>
      <c r="AI74" s="48">
        <v>13.885448</v>
      </c>
      <c r="AJ74" s="49">
        <v>3.0000000000000001E-3</v>
      </c>
    </row>
    <row r="75" spans="1:36" x14ac:dyDescent="0.25">
      <c r="A75" t="s">
        <v>377</v>
      </c>
      <c r="B75" t="s">
        <v>433</v>
      </c>
      <c r="C75" t="s">
        <v>547</v>
      </c>
      <c r="D75" t="s">
        <v>544</v>
      </c>
      <c r="E75" s="48">
        <v>40.561222000000001</v>
      </c>
      <c r="F75" s="48">
        <v>34.081916999999997</v>
      </c>
      <c r="G75" s="48">
        <v>34.664538999999998</v>
      </c>
      <c r="H75" s="48">
        <v>35.627372999999999</v>
      </c>
      <c r="I75" s="48">
        <v>35.422890000000002</v>
      </c>
      <c r="J75" s="48">
        <v>35.267204</v>
      </c>
      <c r="K75" s="48">
        <v>35.041392999999999</v>
      </c>
      <c r="L75" s="48">
        <v>34.654797000000002</v>
      </c>
      <c r="M75" s="48">
        <v>34.641334999999998</v>
      </c>
      <c r="N75" s="48">
        <v>34.484566000000001</v>
      </c>
      <c r="O75" s="48">
        <v>33.917769999999997</v>
      </c>
      <c r="P75" s="48">
        <v>34.550251000000003</v>
      </c>
      <c r="Q75" s="48">
        <v>34.228149000000002</v>
      </c>
      <c r="R75" s="48">
        <v>34.227718000000003</v>
      </c>
      <c r="S75" s="48">
        <v>33.993198</v>
      </c>
      <c r="T75" s="48">
        <v>34.309196</v>
      </c>
      <c r="U75" s="48">
        <v>34.077010999999999</v>
      </c>
      <c r="V75" s="48">
        <v>33.931702000000001</v>
      </c>
      <c r="W75" s="48">
        <v>33.867289999999997</v>
      </c>
      <c r="X75" s="48">
        <v>33.921779999999998</v>
      </c>
      <c r="Y75" s="48">
        <v>33.765354000000002</v>
      </c>
      <c r="Z75" s="48">
        <v>33.732104999999997</v>
      </c>
      <c r="AA75" s="48">
        <v>33.743603</v>
      </c>
      <c r="AB75" s="48">
        <v>33.643177000000001</v>
      </c>
      <c r="AC75" s="48">
        <v>33.579376000000003</v>
      </c>
      <c r="AD75" s="48">
        <v>33.480286</v>
      </c>
      <c r="AE75" s="48">
        <v>33.560485999999997</v>
      </c>
      <c r="AF75" s="48">
        <v>33.488441000000002</v>
      </c>
      <c r="AG75" s="48">
        <v>33.493465</v>
      </c>
      <c r="AH75" s="48">
        <v>33.349074999999999</v>
      </c>
      <c r="AI75" s="48">
        <v>33.331726000000003</v>
      </c>
      <c r="AJ75" s="49">
        <v>-7.0000000000000001E-3</v>
      </c>
    </row>
    <row r="76" spans="1:36" x14ac:dyDescent="0.25">
      <c r="A76" t="s">
        <v>379</v>
      </c>
      <c r="B76" t="s">
        <v>434</v>
      </c>
      <c r="C76" t="s">
        <v>548</v>
      </c>
      <c r="D76" t="s">
        <v>544</v>
      </c>
      <c r="E76" s="48">
        <v>16.779509000000001</v>
      </c>
      <c r="F76" s="48">
        <v>11.653591</v>
      </c>
      <c r="G76" s="48">
        <v>12.495990000000001</v>
      </c>
      <c r="H76" s="48">
        <v>12.952127000000001</v>
      </c>
      <c r="I76" s="48">
        <v>12.79486</v>
      </c>
      <c r="J76" s="48">
        <v>12.720704</v>
      </c>
      <c r="K76" s="48">
        <v>12.505386</v>
      </c>
      <c r="L76" s="48">
        <v>12.261494000000001</v>
      </c>
      <c r="M76" s="48">
        <v>12.243095</v>
      </c>
      <c r="N76" s="48">
        <v>12.125607</v>
      </c>
      <c r="O76" s="48">
        <v>11.778345</v>
      </c>
      <c r="P76" s="48">
        <v>12.120578999999999</v>
      </c>
      <c r="Q76" s="48">
        <v>11.918768</v>
      </c>
      <c r="R76" s="48">
        <v>11.904552000000001</v>
      </c>
      <c r="S76" s="48">
        <v>11.765393</v>
      </c>
      <c r="T76" s="48">
        <v>11.943541</v>
      </c>
      <c r="U76" s="48">
        <v>11.795347</v>
      </c>
      <c r="V76" s="48">
        <v>11.700193000000001</v>
      </c>
      <c r="W76" s="48">
        <v>11.650690000000001</v>
      </c>
      <c r="X76" s="48">
        <v>11.67728</v>
      </c>
      <c r="Y76" s="48">
        <v>11.580914</v>
      </c>
      <c r="Z76" s="48">
        <v>11.554307</v>
      </c>
      <c r="AA76" s="48">
        <v>11.552464000000001</v>
      </c>
      <c r="AB76" s="48">
        <v>11.489737</v>
      </c>
      <c r="AC76" s="48">
        <v>11.444134</v>
      </c>
      <c r="AD76" s="48">
        <v>11.385206999999999</v>
      </c>
      <c r="AE76" s="48">
        <v>11.421873</v>
      </c>
      <c r="AF76" s="48">
        <v>11.374452</v>
      </c>
      <c r="AG76" s="48">
        <v>11.380476</v>
      </c>
      <c r="AH76" s="48">
        <v>11.291508</v>
      </c>
      <c r="AI76" s="48">
        <v>11.28698</v>
      </c>
      <c r="AJ76" s="49">
        <v>-1.2999999999999999E-2</v>
      </c>
    </row>
    <row r="77" spans="1:36" x14ac:dyDescent="0.25">
      <c r="A77" t="s">
        <v>381</v>
      </c>
      <c r="B77" t="s">
        <v>435</v>
      </c>
      <c r="C77" t="s">
        <v>549</v>
      </c>
      <c r="D77" t="s">
        <v>544</v>
      </c>
      <c r="E77" s="48">
        <v>1.0023880000000001</v>
      </c>
      <c r="F77" s="48">
        <v>0.89892300000000003</v>
      </c>
      <c r="G77" s="48">
        <v>0.92616699999999996</v>
      </c>
      <c r="H77" s="48">
        <v>0.93547800000000003</v>
      </c>
      <c r="I77" s="48">
        <v>0.93484999999999996</v>
      </c>
      <c r="J77" s="48">
        <v>0.93932000000000004</v>
      </c>
      <c r="K77" s="48">
        <v>0.93601500000000004</v>
      </c>
      <c r="L77" s="48">
        <v>0.92828100000000002</v>
      </c>
      <c r="M77" s="48">
        <v>0.92837700000000001</v>
      </c>
      <c r="N77" s="48">
        <v>0.92685799999999996</v>
      </c>
      <c r="O77" s="48">
        <v>0.92224499999999998</v>
      </c>
      <c r="P77" s="48">
        <v>0.93003100000000005</v>
      </c>
      <c r="Q77" s="48">
        <v>0.92702600000000002</v>
      </c>
      <c r="R77" s="48">
        <v>0.92727099999999996</v>
      </c>
      <c r="S77" s="48">
        <v>0.92419700000000005</v>
      </c>
      <c r="T77" s="48">
        <v>0.92781800000000003</v>
      </c>
      <c r="U77" s="48">
        <v>0.92540900000000004</v>
      </c>
      <c r="V77" s="48">
        <v>0.92365200000000003</v>
      </c>
      <c r="W77" s="48">
        <v>0.92255799999999999</v>
      </c>
      <c r="X77" s="48">
        <v>0.92341799999999996</v>
      </c>
      <c r="Y77" s="48">
        <v>0.92164699999999999</v>
      </c>
      <c r="Z77" s="48">
        <v>0.921149</v>
      </c>
      <c r="AA77" s="48">
        <v>0.92120400000000002</v>
      </c>
      <c r="AB77" s="48">
        <v>0.92008900000000005</v>
      </c>
      <c r="AC77" s="48">
        <v>0.91912799999999995</v>
      </c>
      <c r="AD77" s="48">
        <v>0.918018</v>
      </c>
      <c r="AE77" s="48">
        <v>0.91869400000000001</v>
      </c>
      <c r="AF77" s="48">
        <v>0.91774800000000001</v>
      </c>
      <c r="AG77" s="48">
        <v>0.91809700000000005</v>
      </c>
      <c r="AH77" s="48">
        <v>0.91625000000000001</v>
      </c>
      <c r="AI77" s="48">
        <v>0.91554599999999997</v>
      </c>
      <c r="AJ77" s="49">
        <v>-3.0000000000000001E-3</v>
      </c>
    </row>
    <row r="78" spans="1:36" x14ac:dyDescent="0.25">
      <c r="A78" t="s">
        <v>201</v>
      </c>
      <c r="B78" t="s">
        <v>436</v>
      </c>
      <c r="C78" t="s">
        <v>550</v>
      </c>
      <c r="D78" t="s">
        <v>544</v>
      </c>
      <c r="E78" s="48">
        <v>19.449375</v>
      </c>
      <c r="F78" s="48">
        <v>27.112916999999999</v>
      </c>
      <c r="G78" s="48">
        <v>26.442458999999999</v>
      </c>
      <c r="H78" s="48">
        <v>25.631868000000001</v>
      </c>
      <c r="I78" s="48">
        <v>25.984446999999999</v>
      </c>
      <c r="J78" s="48">
        <v>26.164835</v>
      </c>
      <c r="K78" s="48">
        <v>26.510155000000001</v>
      </c>
      <c r="L78" s="48">
        <v>27.027781999999998</v>
      </c>
      <c r="M78" s="48">
        <v>27.100425999999999</v>
      </c>
      <c r="N78" s="48">
        <v>27.334658000000001</v>
      </c>
      <c r="O78" s="48">
        <v>27.978045000000002</v>
      </c>
      <c r="P78" s="48">
        <v>27.364954000000001</v>
      </c>
      <c r="Q78" s="48">
        <v>27.755859000000001</v>
      </c>
      <c r="R78" s="48">
        <v>27.801006000000001</v>
      </c>
      <c r="S78" s="48">
        <v>28.089424000000001</v>
      </c>
      <c r="T78" s="48">
        <v>27.782689999999999</v>
      </c>
      <c r="U78" s="48">
        <v>28.068294999999999</v>
      </c>
      <c r="V78" s="48">
        <v>28.25498</v>
      </c>
      <c r="W78" s="48">
        <v>28.364388000000002</v>
      </c>
      <c r="X78" s="48">
        <v>28.330622000000002</v>
      </c>
      <c r="Y78" s="48">
        <v>28.527045999999999</v>
      </c>
      <c r="Z78" s="48">
        <v>28.588919000000001</v>
      </c>
      <c r="AA78" s="48">
        <v>28.606307999999999</v>
      </c>
      <c r="AB78" s="48">
        <v>28.733046000000002</v>
      </c>
      <c r="AC78" s="48">
        <v>28.832160999999999</v>
      </c>
      <c r="AD78" s="48">
        <v>28.960896000000002</v>
      </c>
      <c r="AE78" s="48">
        <v>28.897631000000001</v>
      </c>
      <c r="AF78" s="48">
        <v>28.996744</v>
      </c>
      <c r="AG78" s="48">
        <v>29.006443000000001</v>
      </c>
      <c r="AH78" s="48">
        <v>29.184146999999999</v>
      </c>
      <c r="AI78" s="48">
        <v>29.214037000000001</v>
      </c>
      <c r="AJ78" s="49">
        <v>1.4E-2</v>
      </c>
    </row>
    <row r="79" spans="1:36" x14ac:dyDescent="0.25">
      <c r="A79" t="s">
        <v>202</v>
      </c>
      <c r="B79" t="s">
        <v>437</v>
      </c>
      <c r="C79" t="s">
        <v>551</v>
      </c>
      <c r="D79" t="s">
        <v>544</v>
      </c>
      <c r="E79" s="48">
        <v>5.4075179999999996</v>
      </c>
      <c r="F79" s="48">
        <v>4.8635279999999996</v>
      </c>
      <c r="G79" s="48">
        <v>5.2044649999999999</v>
      </c>
      <c r="H79" s="48">
        <v>5.4354060000000004</v>
      </c>
      <c r="I79" s="48">
        <v>5.5451940000000004</v>
      </c>
      <c r="J79" s="48">
        <v>5.6365059999999998</v>
      </c>
      <c r="K79" s="48">
        <v>5.6783400000000004</v>
      </c>
      <c r="L79" s="48">
        <v>5.7292639999999997</v>
      </c>
      <c r="M79" s="48">
        <v>5.797485</v>
      </c>
      <c r="N79" s="48">
        <v>5.8400299999999996</v>
      </c>
      <c r="O79" s="48">
        <v>5.8145530000000001</v>
      </c>
      <c r="P79" s="48">
        <v>5.9638540000000004</v>
      </c>
      <c r="Q79" s="48">
        <v>5.9670490000000003</v>
      </c>
      <c r="R79" s="48">
        <v>6.0151450000000004</v>
      </c>
      <c r="S79" s="48">
        <v>6.0316029999999996</v>
      </c>
      <c r="T79" s="48">
        <v>6.1259160000000001</v>
      </c>
      <c r="U79" s="48">
        <v>6.1321729999999999</v>
      </c>
      <c r="V79" s="48">
        <v>6.1541259999999998</v>
      </c>
      <c r="W79" s="48">
        <v>6.1726190000000001</v>
      </c>
      <c r="X79" s="48">
        <v>6.2204499999999996</v>
      </c>
      <c r="Y79" s="48">
        <v>6.2295780000000001</v>
      </c>
      <c r="Z79" s="48">
        <v>6.2589319999999997</v>
      </c>
      <c r="AA79" s="48">
        <v>6.2869700000000002</v>
      </c>
      <c r="AB79" s="48">
        <v>6.3082690000000001</v>
      </c>
      <c r="AC79" s="48">
        <v>6.3197840000000003</v>
      </c>
      <c r="AD79" s="48">
        <v>6.3313470000000001</v>
      </c>
      <c r="AE79" s="48">
        <v>6.3714769999999996</v>
      </c>
      <c r="AF79" s="48">
        <v>6.3856669999999998</v>
      </c>
      <c r="AG79" s="48">
        <v>6.4129930000000002</v>
      </c>
      <c r="AH79" s="48">
        <v>6.4132150000000001</v>
      </c>
      <c r="AI79" s="48">
        <v>6.44156</v>
      </c>
      <c r="AJ79" s="49">
        <v>6.0000000000000001E-3</v>
      </c>
    </row>
    <row r="80" spans="1:36" x14ac:dyDescent="0.25">
      <c r="A80" s="41" t="s">
        <v>163</v>
      </c>
      <c r="C80" t="s">
        <v>552</v>
      </c>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row>
    <row r="81" spans="1:36" x14ac:dyDescent="0.25">
      <c r="A81" t="s">
        <v>167</v>
      </c>
      <c r="B81" t="s">
        <v>438</v>
      </c>
      <c r="C81" t="s">
        <v>553</v>
      </c>
      <c r="D81" t="s">
        <v>544</v>
      </c>
      <c r="E81" s="48">
        <v>4.2103299999999999</v>
      </c>
      <c r="F81" s="48">
        <v>3.2916470000000002</v>
      </c>
      <c r="G81" s="48">
        <v>3.4469919999999998</v>
      </c>
      <c r="H81" s="48">
        <v>3.5666090000000001</v>
      </c>
      <c r="I81" s="48">
        <v>3.5521310000000001</v>
      </c>
      <c r="J81" s="48">
        <v>3.5461860000000001</v>
      </c>
      <c r="K81" s="48">
        <v>3.5138129999999999</v>
      </c>
      <c r="L81" s="48">
        <v>3.468966</v>
      </c>
      <c r="M81" s="48">
        <v>3.4711959999999999</v>
      </c>
      <c r="N81" s="48">
        <v>3.453802</v>
      </c>
      <c r="O81" s="48">
        <v>3.3960729999999999</v>
      </c>
      <c r="P81" s="48">
        <v>3.4688289999999999</v>
      </c>
      <c r="Q81" s="48">
        <v>3.4323980000000001</v>
      </c>
      <c r="R81" s="48">
        <v>3.4334199999999999</v>
      </c>
      <c r="S81" s="48">
        <v>3.410069</v>
      </c>
      <c r="T81" s="48">
        <v>3.454987</v>
      </c>
      <c r="U81" s="48">
        <v>3.425281</v>
      </c>
      <c r="V81" s="48">
        <v>3.4087670000000001</v>
      </c>
      <c r="W81" s="48">
        <v>3.4014820000000001</v>
      </c>
      <c r="X81" s="48">
        <v>3.4109690000000001</v>
      </c>
      <c r="Y81" s="48">
        <v>3.3926569999999998</v>
      </c>
      <c r="Z81" s="48">
        <v>3.3898969999999999</v>
      </c>
      <c r="AA81" s="48">
        <v>3.3923619999999999</v>
      </c>
      <c r="AB81" s="48">
        <v>3.3818679999999999</v>
      </c>
      <c r="AC81" s="48">
        <v>3.3741620000000001</v>
      </c>
      <c r="AD81" s="48">
        <v>3.3630879999999999</v>
      </c>
      <c r="AE81" s="48">
        <v>3.3746019999999999</v>
      </c>
      <c r="AF81" s="48">
        <v>3.3665970000000001</v>
      </c>
      <c r="AG81" s="48">
        <v>3.3692829999999998</v>
      </c>
      <c r="AH81" s="48">
        <v>3.351575</v>
      </c>
      <c r="AI81" s="48">
        <v>3.3520629999999998</v>
      </c>
      <c r="AJ81" s="49">
        <v>-8.0000000000000002E-3</v>
      </c>
    </row>
    <row r="82" spans="1:36" x14ac:dyDescent="0.25">
      <c r="A82" t="s">
        <v>174</v>
      </c>
      <c r="B82" t="s">
        <v>439</v>
      </c>
      <c r="C82" t="s">
        <v>554</v>
      </c>
      <c r="D82" t="s">
        <v>544</v>
      </c>
      <c r="E82" s="48">
        <v>19.353148999999998</v>
      </c>
      <c r="F82" s="48">
        <v>20.653473000000002</v>
      </c>
      <c r="G82" s="48">
        <v>20.317778000000001</v>
      </c>
      <c r="H82" s="48">
        <v>20.393046999999999</v>
      </c>
      <c r="I82" s="48">
        <v>20.541886999999999</v>
      </c>
      <c r="J82" s="48">
        <v>20.622263</v>
      </c>
      <c r="K82" s="48">
        <v>20.700775</v>
      </c>
      <c r="L82" s="48">
        <v>20.790581</v>
      </c>
      <c r="M82" s="48">
        <v>20.836575</v>
      </c>
      <c r="N82" s="48">
        <v>20.895060999999998</v>
      </c>
      <c r="O82" s="48">
        <v>20.980824999999999</v>
      </c>
      <c r="P82" s="48">
        <v>20.998251</v>
      </c>
      <c r="Q82" s="48">
        <v>21.053888000000001</v>
      </c>
      <c r="R82" s="48">
        <v>21.088066000000001</v>
      </c>
      <c r="S82" s="48">
        <v>21.138838</v>
      </c>
      <c r="T82" s="48">
        <v>21.145273</v>
      </c>
      <c r="U82" s="48">
        <v>21.197731000000001</v>
      </c>
      <c r="V82" s="48">
        <v>21.23068</v>
      </c>
      <c r="W82" s="48">
        <v>21.252707000000001</v>
      </c>
      <c r="X82" s="48">
        <v>21.27298</v>
      </c>
      <c r="Y82" s="48">
        <v>21.302063</v>
      </c>
      <c r="Z82" s="48">
        <v>21.325185999999999</v>
      </c>
      <c r="AA82" s="48">
        <v>21.341681000000001</v>
      </c>
      <c r="AB82" s="48">
        <v>21.370097999999999</v>
      </c>
      <c r="AC82" s="48">
        <v>21.392714000000002</v>
      </c>
      <c r="AD82" s="48">
        <v>21.411987</v>
      </c>
      <c r="AE82" s="48">
        <v>21.425934000000002</v>
      </c>
      <c r="AF82" s="48">
        <v>21.448274999999999</v>
      </c>
      <c r="AG82" s="48">
        <v>21.456593000000002</v>
      </c>
      <c r="AH82" s="48">
        <v>21.481760000000001</v>
      </c>
      <c r="AI82" s="48">
        <v>21.498138000000001</v>
      </c>
      <c r="AJ82" s="49">
        <v>4.0000000000000001E-3</v>
      </c>
    </row>
    <row r="83" spans="1:36" x14ac:dyDescent="0.25">
      <c r="A83" t="s">
        <v>175</v>
      </c>
      <c r="B83" t="s">
        <v>440</v>
      </c>
      <c r="C83" t="s">
        <v>555</v>
      </c>
      <c r="D83" t="s">
        <v>544</v>
      </c>
      <c r="E83" s="48">
        <v>2.9349660000000002</v>
      </c>
      <c r="F83" s="48">
        <v>4.1113109999999997</v>
      </c>
      <c r="G83" s="48">
        <v>3.9510710000000002</v>
      </c>
      <c r="H83" s="48">
        <v>3.7297410000000002</v>
      </c>
      <c r="I83" s="48">
        <v>3.7331099999999999</v>
      </c>
      <c r="J83" s="48">
        <v>3.6631879999999999</v>
      </c>
      <c r="K83" s="48">
        <v>3.767185</v>
      </c>
      <c r="L83" s="48">
        <v>3.825272</v>
      </c>
      <c r="M83" s="48">
        <v>3.8090290000000002</v>
      </c>
      <c r="N83" s="48">
        <v>3.8211379999999999</v>
      </c>
      <c r="O83" s="48">
        <v>3.898504</v>
      </c>
      <c r="P83" s="48">
        <v>3.7791239999999999</v>
      </c>
      <c r="Q83" s="48">
        <v>3.824471</v>
      </c>
      <c r="R83" s="48">
        <v>3.8182710000000002</v>
      </c>
      <c r="S83" s="48">
        <v>3.8667859999999998</v>
      </c>
      <c r="T83" s="48">
        <v>3.7964280000000001</v>
      </c>
      <c r="U83" s="48">
        <v>3.8260139999999998</v>
      </c>
      <c r="V83" s="48">
        <v>3.8434819999999998</v>
      </c>
      <c r="W83" s="48">
        <v>3.8468559999999998</v>
      </c>
      <c r="X83" s="48">
        <v>3.8258079999999999</v>
      </c>
      <c r="Y83" s="48">
        <v>3.8466529999999999</v>
      </c>
      <c r="Z83" s="48">
        <v>3.8441169999999998</v>
      </c>
      <c r="AA83" s="48">
        <v>3.833685</v>
      </c>
      <c r="AB83" s="48">
        <v>3.84422</v>
      </c>
      <c r="AC83" s="48">
        <v>3.8498489999999999</v>
      </c>
      <c r="AD83" s="48">
        <v>3.8611200000000001</v>
      </c>
      <c r="AE83" s="48">
        <v>3.8379880000000002</v>
      </c>
      <c r="AF83" s="48">
        <v>3.8451759999999999</v>
      </c>
      <c r="AG83" s="48">
        <v>3.8361800000000001</v>
      </c>
      <c r="AH83" s="48">
        <v>3.8581780000000001</v>
      </c>
      <c r="AI83" s="48">
        <v>3.8551540000000002</v>
      </c>
      <c r="AJ83" s="49">
        <v>8.9999999999999993E-3</v>
      </c>
    </row>
    <row r="84" spans="1:36" x14ac:dyDescent="0.25">
      <c r="A84" t="s">
        <v>176</v>
      </c>
      <c r="B84" t="s">
        <v>441</v>
      </c>
      <c r="C84" t="s">
        <v>556</v>
      </c>
      <c r="D84" t="s">
        <v>544</v>
      </c>
      <c r="E84" s="48">
        <v>4.1268370000000001</v>
      </c>
      <c r="F84" s="48">
        <v>4.1738929999999996</v>
      </c>
      <c r="G84" s="48">
        <v>4.1346670000000003</v>
      </c>
      <c r="H84" s="48">
        <v>4.1135529999999996</v>
      </c>
      <c r="I84" s="48">
        <v>4.0969920000000002</v>
      </c>
      <c r="J84" s="48">
        <v>4.0572910000000002</v>
      </c>
      <c r="K84" s="48">
        <v>4.0748139999999999</v>
      </c>
      <c r="L84" s="48">
        <v>4.0621739999999997</v>
      </c>
      <c r="M84" s="48">
        <v>4.0508879999999996</v>
      </c>
      <c r="N84" s="48">
        <v>4.0408670000000004</v>
      </c>
      <c r="O84" s="48">
        <v>4.0333370000000004</v>
      </c>
      <c r="P84" s="48">
        <v>4.0251890000000001</v>
      </c>
      <c r="Q84" s="48">
        <v>4.0177639999999997</v>
      </c>
      <c r="R84" s="48">
        <v>4.0102080000000004</v>
      </c>
      <c r="S84" s="48">
        <v>4.0105250000000003</v>
      </c>
      <c r="T84" s="48">
        <v>4.0050850000000002</v>
      </c>
      <c r="U84" s="48">
        <v>3.9992969999999999</v>
      </c>
      <c r="V84" s="48">
        <v>3.9938349999999998</v>
      </c>
      <c r="W84" s="48">
        <v>3.9894500000000002</v>
      </c>
      <c r="X84" s="48">
        <v>3.9838269999999998</v>
      </c>
      <c r="Y84" s="48">
        <v>3.9792800000000002</v>
      </c>
      <c r="Z84" s="48">
        <v>3.9751820000000002</v>
      </c>
      <c r="AA84" s="48">
        <v>3.9707050000000002</v>
      </c>
      <c r="AB84" s="48">
        <v>3.9667599999999998</v>
      </c>
      <c r="AC84" s="48">
        <v>3.9628899999999998</v>
      </c>
      <c r="AD84" s="48">
        <v>3.958933</v>
      </c>
      <c r="AE84" s="48">
        <v>3.955314</v>
      </c>
      <c r="AF84" s="48">
        <v>3.9519329999999999</v>
      </c>
      <c r="AG84" s="48">
        <v>3.9482249999999999</v>
      </c>
      <c r="AH84" s="48">
        <v>3.9450729999999998</v>
      </c>
      <c r="AI84" s="48">
        <v>3.9426369999999999</v>
      </c>
      <c r="AJ84" s="49">
        <v>-2E-3</v>
      </c>
    </row>
    <row r="85" spans="1:36" x14ac:dyDescent="0.25">
      <c r="A85" t="s">
        <v>177</v>
      </c>
      <c r="B85" t="s">
        <v>442</v>
      </c>
      <c r="C85" t="s">
        <v>557</v>
      </c>
      <c r="D85" t="s">
        <v>544</v>
      </c>
      <c r="E85" s="48">
        <v>4.9863569999999999</v>
      </c>
      <c r="F85" s="48">
        <v>4.4351209999999996</v>
      </c>
      <c r="G85" s="48">
        <v>4.4623020000000002</v>
      </c>
      <c r="H85" s="48">
        <v>4.447616</v>
      </c>
      <c r="I85" s="48">
        <v>4.3887039999999997</v>
      </c>
      <c r="J85" s="48">
        <v>4.3816870000000003</v>
      </c>
      <c r="K85" s="48">
        <v>4.30288</v>
      </c>
      <c r="L85" s="48">
        <v>4.2586830000000004</v>
      </c>
      <c r="M85" s="48">
        <v>4.2337249999999997</v>
      </c>
      <c r="N85" s="48">
        <v>4.2047220000000003</v>
      </c>
      <c r="O85" s="48">
        <v>4.1677710000000001</v>
      </c>
      <c r="P85" s="48">
        <v>4.1692650000000002</v>
      </c>
      <c r="Q85" s="48">
        <v>4.1399030000000003</v>
      </c>
      <c r="R85" s="48">
        <v>4.1226349999999998</v>
      </c>
      <c r="S85" s="48">
        <v>4.0946319999999998</v>
      </c>
      <c r="T85" s="48">
        <v>4.0939889999999997</v>
      </c>
      <c r="U85" s="48">
        <v>4.0703940000000003</v>
      </c>
      <c r="V85" s="48">
        <v>4.0522090000000004</v>
      </c>
      <c r="W85" s="48">
        <v>4.0372070000000004</v>
      </c>
      <c r="X85" s="48">
        <v>4.0280550000000002</v>
      </c>
      <c r="Y85" s="48">
        <v>4.0111549999999996</v>
      </c>
      <c r="Z85" s="48">
        <v>3.9992589999999999</v>
      </c>
      <c r="AA85" s="48">
        <v>3.9901049999999998</v>
      </c>
      <c r="AB85" s="48">
        <v>3.976229</v>
      </c>
      <c r="AC85" s="48">
        <v>3.9641320000000002</v>
      </c>
      <c r="AD85" s="48">
        <v>3.9521220000000001</v>
      </c>
      <c r="AE85" s="48">
        <v>3.9466039999999998</v>
      </c>
      <c r="AF85" s="48">
        <v>3.9351729999999998</v>
      </c>
      <c r="AG85" s="48">
        <v>3.9288249999999998</v>
      </c>
      <c r="AH85" s="48">
        <v>3.915124</v>
      </c>
      <c r="AI85" s="48">
        <v>3.906949</v>
      </c>
      <c r="AJ85" s="49">
        <v>-8.0000000000000002E-3</v>
      </c>
    </row>
    <row r="86" spans="1:36" x14ac:dyDescent="0.25">
      <c r="A86" t="s">
        <v>178</v>
      </c>
      <c r="B86" t="s">
        <v>443</v>
      </c>
      <c r="C86" t="s">
        <v>558</v>
      </c>
      <c r="D86" t="s">
        <v>544</v>
      </c>
      <c r="E86" s="48">
        <v>4.8188930000000001</v>
      </c>
      <c r="F86" s="48">
        <v>4.7105069999999998</v>
      </c>
      <c r="G86" s="48">
        <v>4.7028800000000004</v>
      </c>
      <c r="H86" s="48">
        <v>4.6509999999999998</v>
      </c>
      <c r="I86" s="48">
        <v>4.6145379999999996</v>
      </c>
      <c r="J86" s="48">
        <v>4.5927680000000004</v>
      </c>
      <c r="K86" s="48">
        <v>4.566154</v>
      </c>
      <c r="L86" s="48">
        <v>4.5473869999999996</v>
      </c>
      <c r="M86" s="48">
        <v>4.5287249999999997</v>
      </c>
      <c r="N86" s="48">
        <v>4.5122499999999999</v>
      </c>
      <c r="O86" s="48">
        <v>4.5027629999999998</v>
      </c>
      <c r="P86" s="48">
        <v>4.4823500000000003</v>
      </c>
      <c r="Q86" s="48">
        <v>4.4722580000000001</v>
      </c>
      <c r="R86" s="48">
        <v>4.4594550000000002</v>
      </c>
      <c r="S86" s="48">
        <v>4.4479749999999996</v>
      </c>
      <c r="T86" s="48">
        <v>4.4339560000000002</v>
      </c>
      <c r="U86" s="48">
        <v>4.4250379999999998</v>
      </c>
      <c r="V86" s="48">
        <v>4.4169580000000002</v>
      </c>
      <c r="W86" s="48">
        <v>4.4072690000000003</v>
      </c>
      <c r="X86" s="48">
        <v>4.3979229999999996</v>
      </c>
      <c r="Y86" s="48">
        <v>4.3910729999999996</v>
      </c>
      <c r="Z86" s="48">
        <v>4.382638</v>
      </c>
      <c r="AA86" s="48">
        <v>4.3748329999999997</v>
      </c>
      <c r="AB86" s="48">
        <v>4.3680440000000003</v>
      </c>
      <c r="AC86" s="48">
        <v>4.3612219999999997</v>
      </c>
      <c r="AD86" s="48">
        <v>4.3556340000000002</v>
      </c>
      <c r="AE86" s="48">
        <v>4.3478060000000003</v>
      </c>
      <c r="AF86" s="48">
        <v>4.3417219999999999</v>
      </c>
      <c r="AG86" s="48">
        <v>4.3362610000000004</v>
      </c>
      <c r="AH86" s="48">
        <v>4.3313389999999998</v>
      </c>
      <c r="AI86" s="48">
        <v>4.3252079999999999</v>
      </c>
      <c r="AJ86" s="49">
        <v>-4.0000000000000001E-3</v>
      </c>
    </row>
    <row r="87" spans="1:36" x14ac:dyDescent="0.25">
      <c r="A87" t="s">
        <v>201</v>
      </c>
      <c r="B87" t="s">
        <v>444</v>
      </c>
      <c r="C87" t="s">
        <v>559</v>
      </c>
      <c r="D87" t="s">
        <v>544</v>
      </c>
      <c r="E87" s="48">
        <v>23.133569999999999</v>
      </c>
      <c r="F87" s="48">
        <v>22.074541</v>
      </c>
      <c r="G87" s="48">
        <v>22.414223</v>
      </c>
      <c r="H87" s="48">
        <v>22.572132</v>
      </c>
      <c r="I87" s="48">
        <v>22.580020999999999</v>
      </c>
      <c r="J87" s="48">
        <v>22.623868999999999</v>
      </c>
      <c r="K87" s="48">
        <v>22.584047000000002</v>
      </c>
      <c r="L87" s="48">
        <v>22.573141</v>
      </c>
      <c r="M87" s="48">
        <v>22.599948999999999</v>
      </c>
      <c r="N87" s="48">
        <v>22.601044000000002</v>
      </c>
      <c r="O87" s="48">
        <v>22.559878999999999</v>
      </c>
      <c r="P87" s="48">
        <v>22.644041000000001</v>
      </c>
      <c r="Q87" s="48">
        <v>22.619686000000002</v>
      </c>
      <c r="R87" s="48">
        <v>22.629662</v>
      </c>
      <c r="S87" s="48">
        <v>22.600798000000001</v>
      </c>
      <c r="T87" s="48">
        <v>22.656196999999999</v>
      </c>
      <c r="U87" s="48">
        <v>22.636410000000001</v>
      </c>
      <c r="V87" s="48">
        <v>22.628038</v>
      </c>
      <c r="W87" s="48">
        <v>22.634644999999999</v>
      </c>
      <c r="X87" s="48">
        <v>22.652176000000001</v>
      </c>
      <c r="Y87" s="48">
        <v>22.642676999999999</v>
      </c>
      <c r="Z87" s="48">
        <v>22.647649999999999</v>
      </c>
      <c r="AA87" s="48">
        <v>22.659765</v>
      </c>
      <c r="AB87" s="48">
        <v>22.653227000000001</v>
      </c>
      <c r="AC87" s="48">
        <v>22.652031000000001</v>
      </c>
      <c r="AD87" s="48">
        <v>22.649114999999998</v>
      </c>
      <c r="AE87" s="48">
        <v>22.666709999999998</v>
      </c>
      <c r="AF87" s="48">
        <v>22.662942999999999</v>
      </c>
      <c r="AG87" s="48">
        <v>22.674892</v>
      </c>
      <c r="AH87" s="48">
        <v>22.661175</v>
      </c>
      <c r="AI87" s="48">
        <v>22.664550999999999</v>
      </c>
      <c r="AJ87" s="49">
        <v>-1E-3</v>
      </c>
    </row>
    <row r="88" spans="1:36" x14ac:dyDescent="0.25">
      <c r="A88" t="s">
        <v>202</v>
      </c>
      <c r="B88" t="s">
        <v>445</v>
      </c>
      <c r="C88" t="s">
        <v>560</v>
      </c>
      <c r="D88" t="s">
        <v>544</v>
      </c>
      <c r="E88" s="48">
        <v>36.435901999999999</v>
      </c>
      <c r="F88" s="48">
        <v>36.549469000000002</v>
      </c>
      <c r="G88" s="48">
        <v>36.570121999999998</v>
      </c>
      <c r="H88" s="48">
        <v>36.526291000000001</v>
      </c>
      <c r="I88" s="48">
        <v>36.492634000000002</v>
      </c>
      <c r="J88" s="48">
        <v>36.512718</v>
      </c>
      <c r="K88" s="48">
        <v>36.490326000000003</v>
      </c>
      <c r="L88" s="48">
        <v>36.473782</v>
      </c>
      <c r="M88" s="48">
        <v>36.469901999999998</v>
      </c>
      <c r="N88" s="48">
        <v>36.471072999999997</v>
      </c>
      <c r="O88" s="48">
        <v>36.460911000000003</v>
      </c>
      <c r="P88" s="48">
        <v>36.433002000000002</v>
      </c>
      <c r="Q88" s="48">
        <v>36.439636</v>
      </c>
      <c r="R88" s="48">
        <v>36.438308999999997</v>
      </c>
      <c r="S88" s="48">
        <v>36.430377999999997</v>
      </c>
      <c r="T88" s="48">
        <v>36.414085</v>
      </c>
      <c r="U88" s="48">
        <v>36.419842000000003</v>
      </c>
      <c r="V88" s="48">
        <v>36.42606</v>
      </c>
      <c r="W88" s="48">
        <v>36.430382000000002</v>
      </c>
      <c r="X88" s="48">
        <v>36.428246000000001</v>
      </c>
      <c r="Y88" s="48">
        <v>36.434441</v>
      </c>
      <c r="Z88" s="48">
        <v>36.436089000000003</v>
      </c>
      <c r="AA88" s="48">
        <v>36.436886000000001</v>
      </c>
      <c r="AB88" s="48">
        <v>36.439532999999997</v>
      </c>
      <c r="AC88" s="48">
        <v>36.442982000000001</v>
      </c>
      <c r="AD88" s="48">
        <v>36.448031999999998</v>
      </c>
      <c r="AE88" s="48">
        <v>36.445079999999997</v>
      </c>
      <c r="AF88" s="48">
        <v>36.448180999999998</v>
      </c>
      <c r="AG88" s="48">
        <v>36.449725999999998</v>
      </c>
      <c r="AH88" s="48">
        <v>36.455840999999999</v>
      </c>
      <c r="AI88" s="48">
        <v>36.455269000000001</v>
      </c>
      <c r="AJ88" s="49">
        <v>0</v>
      </c>
    </row>
    <row r="89" spans="1:36" x14ac:dyDescent="0.25">
      <c r="A89" s="41" t="s">
        <v>158</v>
      </c>
      <c r="C89" t="s">
        <v>561</v>
      </c>
    </row>
    <row r="90" spans="1:36" x14ac:dyDescent="0.25">
      <c r="A90" s="41" t="s">
        <v>260</v>
      </c>
      <c r="C90" t="s">
        <v>562</v>
      </c>
    </row>
    <row r="91" spans="1:36" x14ac:dyDescent="0.25">
      <c r="A91" t="s">
        <v>371</v>
      </c>
      <c r="B91" t="s">
        <v>446</v>
      </c>
      <c r="C91" t="s">
        <v>563</v>
      </c>
      <c r="D91" t="s">
        <v>564</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6">
        <v>-2E-3</v>
      </c>
    </row>
    <row r="92" spans="1:36" x14ac:dyDescent="0.25">
      <c r="A92" t="s">
        <v>373</v>
      </c>
      <c r="B92" t="s">
        <v>447</v>
      </c>
      <c r="C92" t="s">
        <v>565</v>
      </c>
      <c r="D92" t="s">
        <v>564</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6">
        <v>1E-3</v>
      </c>
    </row>
    <row r="93" spans="1:36" x14ac:dyDescent="0.25">
      <c r="A93" t="s">
        <v>375</v>
      </c>
      <c r="B93" t="s">
        <v>448</v>
      </c>
      <c r="C93" t="s">
        <v>566</v>
      </c>
      <c r="D93" t="s">
        <v>564</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6">
        <v>1E-3</v>
      </c>
    </row>
    <row r="94" spans="1:36" x14ac:dyDescent="0.25">
      <c r="A94" t="s">
        <v>377</v>
      </c>
      <c r="B94" t="s">
        <v>449</v>
      </c>
      <c r="C94" t="s">
        <v>567</v>
      </c>
      <c r="D94" t="s">
        <v>564</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6">
        <v>2E-3</v>
      </c>
    </row>
    <row r="95" spans="1:36" x14ac:dyDescent="0.25">
      <c r="A95" t="s">
        <v>379</v>
      </c>
      <c r="B95" t="s">
        <v>450</v>
      </c>
      <c r="C95" t="s">
        <v>568</v>
      </c>
      <c r="D95" t="s">
        <v>564</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6">
        <v>1E-3</v>
      </c>
    </row>
    <row r="96" spans="1:36" x14ac:dyDescent="0.25">
      <c r="A96" t="s">
        <v>381</v>
      </c>
      <c r="B96" t="s">
        <v>451</v>
      </c>
      <c r="C96" t="s">
        <v>569</v>
      </c>
      <c r="D96" t="s">
        <v>564</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6">
        <v>2E-3</v>
      </c>
    </row>
    <row r="97" spans="1:36" x14ac:dyDescent="0.25">
      <c r="A97" t="s">
        <v>201</v>
      </c>
      <c r="B97" t="s">
        <v>452</v>
      </c>
      <c r="C97" t="s">
        <v>570</v>
      </c>
      <c r="D97" t="s">
        <v>564</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6">
        <v>0</v>
      </c>
    </row>
    <row r="98" spans="1:36" x14ac:dyDescent="0.25">
      <c r="A98" t="s">
        <v>202</v>
      </c>
      <c r="B98" t="s">
        <v>453</v>
      </c>
      <c r="C98" t="s">
        <v>571</v>
      </c>
      <c r="D98" t="s">
        <v>564</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6">
        <v>-1E-3</v>
      </c>
    </row>
    <row r="99" spans="1:36" x14ac:dyDescent="0.25">
      <c r="A99" t="s">
        <v>385</v>
      </c>
      <c r="B99" t="s">
        <v>454</v>
      </c>
      <c r="C99" t="s">
        <v>572</v>
      </c>
      <c r="D99" t="s">
        <v>564</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6">
        <v>0</v>
      </c>
    </row>
    <row r="100" spans="1:36" x14ac:dyDescent="0.25">
      <c r="A100" t="s">
        <v>293</v>
      </c>
      <c r="C100" t="s">
        <v>573</v>
      </c>
    </row>
    <row r="101" spans="1:36" x14ac:dyDescent="0.25">
      <c r="A101" t="s">
        <v>167</v>
      </c>
      <c r="B101" t="s">
        <v>455</v>
      </c>
      <c r="C101" t="s">
        <v>574</v>
      </c>
      <c r="D101" t="s">
        <v>564</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6">
        <v>0</v>
      </c>
    </row>
    <row r="102" spans="1:36" x14ac:dyDescent="0.25">
      <c r="A102" t="s">
        <v>174</v>
      </c>
      <c r="B102" t="s">
        <v>456</v>
      </c>
      <c r="C102" t="s">
        <v>575</v>
      </c>
      <c r="D102" t="s">
        <v>564</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6">
        <v>1E-3</v>
      </c>
    </row>
    <row r="103" spans="1:36" x14ac:dyDescent="0.25">
      <c r="A103" t="s">
        <v>175</v>
      </c>
      <c r="B103" t="s">
        <v>457</v>
      </c>
      <c r="C103" t="s">
        <v>576</v>
      </c>
      <c r="D103" t="s">
        <v>564</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6">
        <v>0</v>
      </c>
    </row>
    <row r="104" spans="1:36" x14ac:dyDescent="0.25">
      <c r="A104" t="s">
        <v>176</v>
      </c>
      <c r="B104" t="s">
        <v>458</v>
      </c>
      <c r="C104" t="s">
        <v>577</v>
      </c>
      <c r="D104" t="s">
        <v>564</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6">
        <v>1E-3</v>
      </c>
    </row>
    <row r="105" spans="1:36" x14ac:dyDescent="0.25">
      <c r="A105" t="s">
        <v>177</v>
      </c>
      <c r="B105" t="s">
        <v>459</v>
      </c>
      <c r="C105" t="s">
        <v>578</v>
      </c>
      <c r="D105" t="s">
        <v>564</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6">
        <v>0</v>
      </c>
    </row>
    <row r="106" spans="1:36" x14ac:dyDescent="0.25">
      <c r="A106" t="s">
        <v>178</v>
      </c>
      <c r="B106" t="s">
        <v>460</v>
      </c>
      <c r="C106" t="s">
        <v>579</v>
      </c>
      <c r="D106" t="s">
        <v>564</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6">
        <v>1E-3</v>
      </c>
    </row>
    <row r="107" spans="1:36" x14ac:dyDescent="0.25">
      <c r="A107" t="s">
        <v>201</v>
      </c>
      <c r="B107" t="s">
        <v>461</v>
      </c>
      <c r="C107" t="s">
        <v>580</v>
      </c>
      <c r="D107" t="s">
        <v>564</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6">
        <v>2E-3</v>
      </c>
    </row>
    <row r="108" spans="1:36" x14ac:dyDescent="0.25">
      <c r="A108" t="s">
        <v>202</v>
      </c>
      <c r="B108" t="s">
        <v>462</v>
      </c>
      <c r="C108" t="s">
        <v>581</v>
      </c>
      <c r="D108" t="s">
        <v>564</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6">
        <v>1E-3</v>
      </c>
    </row>
    <row r="109" spans="1:36" x14ac:dyDescent="0.25">
      <c r="A109" t="s">
        <v>397</v>
      </c>
      <c r="B109" t="s">
        <v>463</v>
      </c>
      <c r="C109" t="s">
        <v>582</v>
      </c>
      <c r="D109" t="s">
        <v>564</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6">
        <v>1E-3</v>
      </c>
    </row>
    <row r="110" spans="1:36" x14ac:dyDescent="0.25">
      <c r="A110" t="s">
        <v>157</v>
      </c>
      <c r="C110" t="s">
        <v>583</v>
      </c>
    </row>
    <row r="111" spans="1:36" x14ac:dyDescent="0.25">
      <c r="A111" t="s">
        <v>260</v>
      </c>
      <c r="C111" t="s">
        <v>584</v>
      </c>
    </row>
    <row r="112" spans="1:36" x14ac:dyDescent="0.25">
      <c r="A112" t="s">
        <v>371</v>
      </c>
      <c r="B112" t="s">
        <v>464</v>
      </c>
      <c r="C112" t="s">
        <v>585</v>
      </c>
      <c r="D112" t="s">
        <v>586</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6">
        <v>-1E-3</v>
      </c>
    </row>
    <row r="113" spans="1:36" x14ac:dyDescent="0.25">
      <c r="A113" t="s">
        <v>373</v>
      </c>
      <c r="B113" t="s">
        <v>465</v>
      </c>
      <c r="C113" t="s">
        <v>587</v>
      </c>
      <c r="D113" t="s">
        <v>586</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6">
        <v>-1E-3</v>
      </c>
    </row>
    <row r="114" spans="1:36" x14ac:dyDescent="0.25">
      <c r="A114" t="s">
        <v>375</v>
      </c>
      <c r="B114" t="s">
        <v>466</v>
      </c>
      <c r="C114" t="s">
        <v>588</v>
      </c>
      <c r="D114" t="s">
        <v>586</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6">
        <v>0</v>
      </c>
    </row>
    <row r="115" spans="1:36" x14ac:dyDescent="0.25">
      <c r="A115" t="s">
        <v>377</v>
      </c>
      <c r="B115" t="s">
        <v>467</v>
      </c>
      <c r="C115" t="s">
        <v>589</v>
      </c>
      <c r="D115" t="s">
        <v>586</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6">
        <v>0</v>
      </c>
    </row>
    <row r="116" spans="1:36" x14ac:dyDescent="0.25">
      <c r="A116" t="s">
        <v>379</v>
      </c>
      <c r="B116" t="s">
        <v>468</v>
      </c>
      <c r="C116" t="s">
        <v>590</v>
      </c>
      <c r="D116" t="s">
        <v>586</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6">
        <v>0</v>
      </c>
    </row>
    <row r="117" spans="1:36" x14ac:dyDescent="0.25">
      <c r="A117" t="s">
        <v>381</v>
      </c>
      <c r="B117" t="s">
        <v>469</v>
      </c>
      <c r="C117" t="s">
        <v>591</v>
      </c>
      <c r="D117" t="s">
        <v>586</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6">
        <v>0</v>
      </c>
    </row>
    <row r="118" spans="1:36" x14ac:dyDescent="0.25">
      <c r="A118" t="s">
        <v>201</v>
      </c>
      <c r="B118" t="s">
        <v>470</v>
      </c>
      <c r="C118" t="s">
        <v>592</v>
      </c>
      <c r="D118" t="s">
        <v>586</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6">
        <v>0</v>
      </c>
    </row>
    <row r="119" spans="1:36" x14ac:dyDescent="0.25">
      <c r="A119" t="s">
        <v>202</v>
      </c>
      <c r="B119" t="s">
        <v>471</v>
      </c>
      <c r="C119" t="s">
        <v>593</v>
      </c>
      <c r="D119" t="s">
        <v>586</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6">
        <v>0</v>
      </c>
    </row>
    <row r="120" spans="1:36" x14ac:dyDescent="0.25">
      <c r="A120" t="s">
        <v>385</v>
      </c>
      <c r="B120" t="s">
        <v>472</v>
      </c>
      <c r="C120" t="s">
        <v>594</v>
      </c>
      <c r="D120" t="s">
        <v>586</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6">
        <v>0</v>
      </c>
    </row>
    <row r="121" spans="1:36" x14ac:dyDescent="0.25">
      <c r="A121" t="s">
        <v>293</v>
      </c>
      <c r="C121" t="s">
        <v>595</v>
      </c>
    </row>
    <row r="122" spans="1:36" x14ac:dyDescent="0.25">
      <c r="A122" t="s">
        <v>167</v>
      </c>
      <c r="B122" t="s">
        <v>473</v>
      </c>
      <c r="C122" t="s">
        <v>596</v>
      </c>
      <c r="D122" t="s">
        <v>586</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6">
        <v>0</v>
      </c>
    </row>
    <row r="123" spans="1:36" x14ac:dyDescent="0.25">
      <c r="A123" t="s">
        <v>174</v>
      </c>
      <c r="B123" t="s">
        <v>474</v>
      </c>
      <c r="C123" t="s">
        <v>597</v>
      </c>
      <c r="D123" t="s">
        <v>586</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6">
        <v>0</v>
      </c>
    </row>
    <row r="124" spans="1:36" x14ac:dyDescent="0.25">
      <c r="A124" t="s">
        <v>175</v>
      </c>
      <c r="B124" t="s">
        <v>475</v>
      </c>
      <c r="C124" t="s">
        <v>598</v>
      </c>
      <c r="D124" t="s">
        <v>586</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6">
        <v>0</v>
      </c>
    </row>
    <row r="125" spans="1:36" x14ac:dyDescent="0.25">
      <c r="A125" t="s">
        <v>176</v>
      </c>
      <c r="B125" t="s">
        <v>476</v>
      </c>
      <c r="C125" t="s">
        <v>599</v>
      </c>
      <c r="D125" t="s">
        <v>586</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6">
        <v>0</v>
      </c>
    </row>
    <row r="126" spans="1:36" x14ac:dyDescent="0.25">
      <c r="A126" t="s">
        <v>177</v>
      </c>
      <c r="B126" t="s">
        <v>477</v>
      </c>
      <c r="C126" t="s">
        <v>600</v>
      </c>
      <c r="D126" t="s">
        <v>586</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6">
        <v>0</v>
      </c>
    </row>
    <row r="127" spans="1:36" x14ac:dyDescent="0.25">
      <c r="A127" t="s">
        <v>178</v>
      </c>
      <c r="B127" t="s">
        <v>478</v>
      </c>
      <c r="C127" t="s">
        <v>601</v>
      </c>
      <c r="D127" t="s">
        <v>586</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6">
        <v>0</v>
      </c>
    </row>
    <row r="128" spans="1:36" x14ac:dyDescent="0.25">
      <c r="A128" t="s">
        <v>201</v>
      </c>
      <c r="B128" t="s">
        <v>479</v>
      </c>
      <c r="C128" t="s">
        <v>602</v>
      </c>
      <c r="D128" t="s">
        <v>586</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6">
        <v>0</v>
      </c>
    </row>
    <row r="129" spans="1:36" x14ac:dyDescent="0.25">
      <c r="A129" t="s">
        <v>202</v>
      </c>
      <c r="B129" t="s">
        <v>480</v>
      </c>
      <c r="C129" t="s">
        <v>603</v>
      </c>
      <c r="D129" t="s">
        <v>586</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6">
        <v>0</v>
      </c>
    </row>
    <row r="130" spans="1:36" x14ac:dyDescent="0.25">
      <c r="A130" t="s">
        <v>397</v>
      </c>
      <c r="B130" t="s">
        <v>481</v>
      </c>
      <c r="C130" t="s">
        <v>604</v>
      </c>
      <c r="D130" t="s">
        <v>586</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6">
        <v>0</v>
      </c>
    </row>
    <row r="131" spans="1:36" x14ac:dyDescent="0.25">
      <c r="A131" t="s">
        <v>156</v>
      </c>
      <c r="C131" t="s">
        <v>605</v>
      </c>
    </row>
    <row r="132" spans="1:36" x14ac:dyDescent="0.25">
      <c r="A132" t="s">
        <v>260</v>
      </c>
      <c r="B132" t="s">
        <v>482</v>
      </c>
      <c r="C132" t="s">
        <v>606</v>
      </c>
      <c r="D132" t="s">
        <v>586</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6">
        <v>-1E-3</v>
      </c>
    </row>
    <row r="133" spans="1:36" x14ac:dyDescent="0.25">
      <c r="A133" t="s">
        <v>293</v>
      </c>
      <c r="B133" t="s">
        <v>483</v>
      </c>
      <c r="C133" t="s">
        <v>607</v>
      </c>
      <c r="D133" t="s">
        <v>586</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6">
        <v>-2E-3</v>
      </c>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topLeftCell="A25" workbookViewId="0">
      <selection activeCell="D16" sqref="D16"/>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x14ac:dyDescent="0.25">
      <c r="A10" t="s">
        <v>608</v>
      </c>
    </row>
    <row r="11" spans="1:36" x14ac:dyDescent="0.25">
      <c r="A11" t="s">
        <v>609</v>
      </c>
    </row>
    <row r="12" spans="1:36" x14ac:dyDescent="0.25">
      <c r="A12" t="s">
        <v>610</v>
      </c>
    </row>
    <row r="13" spans="1:36" x14ac:dyDescent="0.25">
      <c r="A13" t="s">
        <v>257</v>
      </c>
    </row>
    <row r="14" spans="1:36" x14ac:dyDescent="0.2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s="43" customFormat="1" ht="12.75" thickBot="1" x14ac:dyDescent="0.25">
      <c r="A15" s="43" t="s">
        <v>33</v>
      </c>
      <c r="C15" s="43" t="s">
        <v>872</v>
      </c>
    </row>
    <row r="16" spans="1:36" ht="15.75" thickTop="1" x14ac:dyDescent="0.25">
      <c r="A16" s="53" t="s">
        <v>168</v>
      </c>
      <c r="B16" t="s">
        <v>611</v>
      </c>
      <c r="C16" t="s">
        <v>873</v>
      </c>
      <c r="D16" t="s">
        <v>874</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6">
        <v>1E-3</v>
      </c>
    </row>
    <row r="17" spans="1:36" x14ac:dyDescent="0.25">
      <c r="A17" t="s">
        <v>169</v>
      </c>
      <c r="B17" t="s">
        <v>612</v>
      </c>
      <c r="C17" t="s">
        <v>875</v>
      </c>
      <c r="D17" t="s">
        <v>874</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6">
        <v>2E-3</v>
      </c>
    </row>
    <row r="18" spans="1:36" x14ac:dyDescent="0.25">
      <c r="A18" t="s">
        <v>170</v>
      </c>
      <c r="B18" t="s">
        <v>613</v>
      </c>
      <c r="C18" t="s">
        <v>876</v>
      </c>
      <c r="D18" t="s">
        <v>874</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6">
        <v>2E-3</v>
      </c>
    </row>
    <row r="19" spans="1:36" s="72" customFormat="1" x14ac:dyDescent="0.25">
      <c r="A19" s="72" t="s">
        <v>171</v>
      </c>
      <c r="B19" s="72" t="s">
        <v>614</v>
      </c>
      <c r="C19" s="72" t="s">
        <v>877</v>
      </c>
      <c r="D19" s="72" t="s">
        <v>874</v>
      </c>
      <c r="E19" s="72">
        <v>29.038456</v>
      </c>
      <c r="F19" s="72">
        <v>29.150925000000001</v>
      </c>
      <c r="G19" s="72">
        <v>29.245640000000002</v>
      </c>
      <c r="H19" s="72">
        <v>29.363333000000001</v>
      </c>
      <c r="I19" s="72">
        <v>29.511334999999999</v>
      </c>
      <c r="J19" s="72">
        <v>29.694559000000002</v>
      </c>
      <c r="K19" s="72">
        <v>29.867540000000002</v>
      </c>
      <c r="L19" s="72">
        <v>29.936914000000002</v>
      </c>
      <c r="M19" s="72">
        <v>30.000259</v>
      </c>
      <c r="N19" s="72">
        <v>30.065360999999999</v>
      </c>
      <c r="O19" s="72">
        <v>30.118755</v>
      </c>
      <c r="P19" s="72">
        <v>30.186163000000001</v>
      </c>
      <c r="Q19" s="72">
        <v>30.247796999999998</v>
      </c>
      <c r="R19" s="72">
        <v>30.311433999999998</v>
      </c>
      <c r="S19" s="72">
        <v>30.352619000000001</v>
      </c>
      <c r="T19" s="72">
        <v>30.400967000000001</v>
      </c>
      <c r="U19" s="72">
        <v>30.444476999999999</v>
      </c>
      <c r="V19" s="72">
        <v>30.484396</v>
      </c>
      <c r="W19" s="72">
        <v>30.521858000000002</v>
      </c>
      <c r="X19" s="72">
        <v>30.563117999999999</v>
      </c>
      <c r="Y19" s="72">
        <v>30.601649999999999</v>
      </c>
      <c r="Z19" s="72">
        <v>30.639876999999998</v>
      </c>
      <c r="AA19" s="72">
        <v>30.678352</v>
      </c>
      <c r="AB19" s="72">
        <v>30.715896999999998</v>
      </c>
      <c r="AC19" s="72">
        <v>30.751591000000001</v>
      </c>
      <c r="AD19" s="72">
        <v>30.786407000000001</v>
      </c>
      <c r="AE19" s="72">
        <v>30.822668</v>
      </c>
      <c r="AF19" s="72">
        <v>30.857595</v>
      </c>
      <c r="AG19" s="72">
        <v>30.895161000000002</v>
      </c>
      <c r="AH19" s="72">
        <v>30.929234000000001</v>
      </c>
      <c r="AI19" s="72">
        <v>30.943995000000001</v>
      </c>
      <c r="AJ19" s="73">
        <v>2E-3</v>
      </c>
    </row>
    <row r="20" spans="1:36" x14ac:dyDescent="0.25">
      <c r="A20" t="s">
        <v>172</v>
      </c>
      <c r="B20" t="s">
        <v>615</v>
      </c>
      <c r="C20" t="s">
        <v>878</v>
      </c>
      <c r="D20" t="s">
        <v>874</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6">
        <v>2E-3</v>
      </c>
    </row>
    <row r="21" spans="1:36" x14ac:dyDescent="0.25">
      <c r="A21" t="s">
        <v>173</v>
      </c>
      <c r="B21" t="s">
        <v>616</v>
      </c>
      <c r="C21" t="s">
        <v>879</v>
      </c>
      <c r="D21" t="s">
        <v>874</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6">
        <v>1E-3</v>
      </c>
    </row>
    <row r="22" spans="1:36" x14ac:dyDescent="0.25">
      <c r="A22" t="s">
        <v>219</v>
      </c>
      <c r="B22" t="s">
        <v>617</v>
      </c>
      <c r="C22" t="s">
        <v>880</v>
      </c>
      <c r="D22" t="s">
        <v>874</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6">
        <v>2E-3</v>
      </c>
    </row>
    <row r="23" spans="1:36" x14ac:dyDescent="0.25">
      <c r="A23" t="s">
        <v>220</v>
      </c>
      <c r="B23" t="s">
        <v>618</v>
      </c>
      <c r="C23" t="s">
        <v>881</v>
      </c>
      <c r="D23" t="s">
        <v>874</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6">
        <v>2E-3</v>
      </c>
    </row>
    <row r="24" spans="1:36" x14ac:dyDescent="0.25">
      <c r="A24" t="s">
        <v>167</v>
      </c>
      <c r="B24" t="s">
        <v>619</v>
      </c>
      <c r="C24" t="s">
        <v>882</v>
      </c>
      <c r="D24" t="s">
        <v>874</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6">
        <v>2E-3</v>
      </c>
    </row>
    <row r="25" spans="1:36" x14ac:dyDescent="0.25">
      <c r="A25" t="s">
        <v>174</v>
      </c>
      <c r="B25" t="s">
        <v>620</v>
      </c>
      <c r="C25" t="s">
        <v>883</v>
      </c>
      <c r="D25" t="s">
        <v>874</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6">
        <v>2E-3</v>
      </c>
    </row>
    <row r="26" spans="1:36" x14ac:dyDescent="0.25">
      <c r="A26" t="s">
        <v>175</v>
      </c>
      <c r="B26" t="s">
        <v>621</v>
      </c>
      <c r="C26" t="s">
        <v>884</v>
      </c>
      <c r="D26" t="s">
        <v>874</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6">
        <v>2E-3</v>
      </c>
    </row>
    <row r="27" spans="1:36" x14ac:dyDescent="0.25">
      <c r="A27" t="s">
        <v>176</v>
      </c>
      <c r="B27" t="s">
        <v>622</v>
      </c>
      <c r="C27" t="s">
        <v>885</v>
      </c>
      <c r="D27" t="s">
        <v>874</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6">
        <v>2E-3</v>
      </c>
    </row>
    <row r="28" spans="1:36" x14ac:dyDescent="0.25">
      <c r="A28" t="s">
        <v>177</v>
      </c>
      <c r="B28" t="s">
        <v>623</v>
      </c>
      <c r="C28" t="s">
        <v>886</v>
      </c>
      <c r="D28" t="s">
        <v>874</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6">
        <v>2E-3</v>
      </c>
    </row>
    <row r="29" spans="1:36" x14ac:dyDescent="0.25">
      <c r="A29" t="s">
        <v>178</v>
      </c>
      <c r="B29" t="s">
        <v>624</v>
      </c>
      <c r="C29" t="s">
        <v>887</v>
      </c>
      <c r="D29" t="s">
        <v>874</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6">
        <v>1E-3</v>
      </c>
    </row>
    <row r="30" spans="1:36" x14ac:dyDescent="0.25">
      <c r="A30" t="s">
        <v>221</v>
      </c>
      <c r="B30" t="s">
        <v>625</v>
      </c>
      <c r="C30" t="s">
        <v>888</v>
      </c>
      <c r="D30" t="s">
        <v>874</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6">
        <v>2E-3</v>
      </c>
    </row>
    <row r="31" spans="1:36" x14ac:dyDescent="0.25">
      <c r="A31" t="s">
        <v>222</v>
      </c>
      <c r="B31" t="s">
        <v>626</v>
      </c>
      <c r="C31" t="s">
        <v>889</v>
      </c>
      <c r="D31" t="s">
        <v>874</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6">
        <v>2E-3</v>
      </c>
    </row>
    <row r="32" spans="1:36" s="43" customFormat="1" ht="12.75" thickBot="1" x14ac:dyDescent="0.25">
      <c r="A32" s="43" t="s">
        <v>32</v>
      </c>
      <c r="C32" s="43" t="s">
        <v>890</v>
      </c>
    </row>
    <row r="33" spans="1:36" ht="15.75" thickTop="1" x14ac:dyDescent="0.25">
      <c r="A33" t="s">
        <v>168</v>
      </c>
      <c r="B33" t="s">
        <v>627</v>
      </c>
      <c r="C33" t="s">
        <v>891</v>
      </c>
      <c r="D33" t="s">
        <v>874</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628</v>
      </c>
      <c r="C34" t="s">
        <v>892</v>
      </c>
      <c r="D34" t="s">
        <v>874</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6">
        <v>1E-3</v>
      </c>
    </row>
    <row r="35" spans="1:36" x14ac:dyDescent="0.25">
      <c r="A35" t="s">
        <v>170</v>
      </c>
      <c r="B35" t="s">
        <v>629</v>
      </c>
      <c r="C35" t="s">
        <v>893</v>
      </c>
      <c r="D35" t="s">
        <v>874</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6">
        <v>2E-3</v>
      </c>
    </row>
    <row r="36" spans="1:36" s="72" customFormat="1" x14ac:dyDescent="0.25">
      <c r="A36" s="72" t="s">
        <v>171</v>
      </c>
      <c r="B36" s="72" t="s">
        <v>630</v>
      </c>
      <c r="C36" s="72" t="s">
        <v>894</v>
      </c>
      <c r="D36" s="72" t="s">
        <v>874</v>
      </c>
      <c r="E36" s="72">
        <v>33.054698999999999</v>
      </c>
      <c r="F36" s="72">
        <v>33.085921999999997</v>
      </c>
      <c r="G36" s="72">
        <v>33.149014000000001</v>
      </c>
      <c r="H36" s="72">
        <v>33.27375</v>
      </c>
      <c r="I36" s="72">
        <v>33.424011</v>
      </c>
      <c r="J36" s="72">
        <v>33.569018999999997</v>
      </c>
      <c r="K36" s="72">
        <v>33.710498999999999</v>
      </c>
      <c r="L36" s="72">
        <v>33.774653999999998</v>
      </c>
      <c r="M36" s="72">
        <v>33.84243</v>
      </c>
      <c r="N36" s="72">
        <v>33.907200000000003</v>
      </c>
      <c r="O36" s="72">
        <v>33.960521999999997</v>
      </c>
      <c r="P36" s="72">
        <v>34.027099999999997</v>
      </c>
      <c r="Q36" s="72">
        <v>34.088253000000002</v>
      </c>
      <c r="R36" s="72">
        <v>34.150635000000001</v>
      </c>
      <c r="S36" s="72">
        <v>34.190052000000001</v>
      </c>
      <c r="T36" s="72">
        <v>34.235458000000001</v>
      </c>
      <c r="U36" s="72">
        <v>34.276710999999999</v>
      </c>
      <c r="V36" s="72">
        <v>34.314663000000003</v>
      </c>
      <c r="W36" s="72">
        <v>34.351050999999998</v>
      </c>
      <c r="X36" s="72">
        <v>34.390793000000002</v>
      </c>
      <c r="Y36" s="72">
        <v>34.428089</v>
      </c>
      <c r="Z36" s="72">
        <v>34.465133999999999</v>
      </c>
      <c r="AA36" s="72">
        <v>34.503039999999999</v>
      </c>
      <c r="AB36" s="72">
        <v>34.539658000000003</v>
      </c>
      <c r="AC36" s="72">
        <v>34.574776</v>
      </c>
      <c r="AD36" s="72">
        <v>34.609336999999996</v>
      </c>
      <c r="AE36" s="72">
        <v>34.645423999999998</v>
      </c>
      <c r="AF36" s="72">
        <v>34.680003999999997</v>
      </c>
      <c r="AG36" s="72">
        <v>34.717261999999998</v>
      </c>
      <c r="AH36" s="72">
        <v>34.751224999999998</v>
      </c>
      <c r="AI36" s="72">
        <v>34.765689999999999</v>
      </c>
      <c r="AJ36" s="73">
        <v>2E-3</v>
      </c>
    </row>
    <row r="37" spans="1:36" x14ac:dyDescent="0.25">
      <c r="A37" t="s">
        <v>172</v>
      </c>
      <c r="B37" t="s">
        <v>631</v>
      </c>
      <c r="C37" t="s">
        <v>895</v>
      </c>
      <c r="D37" t="s">
        <v>874</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6">
        <v>1E-3</v>
      </c>
    </row>
    <row r="38" spans="1:36" x14ac:dyDescent="0.25">
      <c r="A38" t="s">
        <v>173</v>
      </c>
      <c r="B38" t="s">
        <v>632</v>
      </c>
      <c r="C38" t="s">
        <v>896</v>
      </c>
      <c r="D38" t="s">
        <v>874</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219</v>
      </c>
      <c r="B39" t="s">
        <v>633</v>
      </c>
      <c r="C39" t="s">
        <v>897</v>
      </c>
      <c r="D39" t="s">
        <v>874</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6">
        <v>2E-3</v>
      </c>
    </row>
    <row r="40" spans="1:36" x14ac:dyDescent="0.25">
      <c r="A40" t="s">
        <v>220</v>
      </c>
      <c r="B40" t="s">
        <v>634</v>
      </c>
      <c r="C40" t="s">
        <v>898</v>
      </c>
      <c r="D40" t="s">
        <v>874</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6">
        <v>1E-3</v>
      </c>
    </row>
    <row r="41" spans="1:36" x14ac:dyDescent="0.25">
      <c r="A41" t="s">
        <v>167</v>
      </c>
      <c r="B41" t="s">
        <v>635</v>
      </c>
      <c r="C41" t="s">
        <v>899</v>
      </c>
      <c r="D41" t="s">
        <v>874</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6">
        <v>1E-3</v>
      </c>
    </row>
    <row r="42" spans="1:36" x14ac:dyDescent="0.25">
      <c r="A42" t="s">
        <v>174</v>
      </c>
      <c r="B42" t="s">
        <v>636</v>
      </c>
      <c r="C42" t="s">
        <v>900</v>
      </c>
      <c r="D42" t="s">
        <v>874</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6">
        <v>1E-3</v>
      </c>
    </row>
    <row r="43" spans="1:36" x14ac:dyDescent="0.25">
      <c r="A43" t="s">
        <v>175</v>
      </c>
      <c r="B43" t="s">
        <v>637</v>
      </c>
      <c r="C43" t="s">
        <v>901</v>
      </c>
      <c r="D43" t="s">
        <v>874</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6">
        <v>1E-3</v>
      </c>
    </row>
    <row r="44" spans="1:36" x14ac:dyDescent="0.25">
      <c r="A44" t="s">
        <v>176</v>
      </c>
      <c r="B44" t="s">
        <v>638</v>
      </c>
      <c r="C44" t="s">
        <v>902</v>
      </c>
      <c r="D44" t="s">
        <v>874</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6">
        <v>2E-3</v>
      </c>
    </row>
    <row r="45" spans="1:36" x14ac:dyDescent="0.25">
      <c r="A45" t="s">
        <v>177</v>
      </c>
      <c r="B45" t="s">
        <v>639</v>
      </c>
      <c r="C45" t="s">
        <v>903</v>
      </c>
      <c r="D45" t="s">
        <v>874</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6">
        <v>1E-3</v>
      </c>
    </row>
    <row r="46" spans="1:36" x14ac:dyDescent="0.25">
      <c r="A46" t="s">
        <v>178</v>
      </c>
      <c r="B46" t="s">
        <v>640</v>
      </c>
      <c r="C46" t="s">
        <v>904</v>
      </c>
      <c r="D46" t="s">
        <v>874</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6">
        <v>1E-3</v>
      </c>
    </row>
    <row r="47" spans="1:36" x14ac:dyDescent="0.25">
      <c r="A47" t="s">
        <v>221</v>
      </c>
      <c r="B47" t="s">
        <v>641</v>
      </c>
      <c r="C47" t="s">
        <v>905</v>
      </c>
      <c r="D47" t="s">
        <v>874</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6">
        <v>1E-3</v>
      </c>
    </row>
    <row r="48" spans="1:36" x14ac:dyDescent="0.25">
      <c r="A48" t="s">
        <v>222</v>
      </c>
      <c r="B48" t="s">
        <v>642</v>
      </c>
      <c r="C48" t="s">
        <v>906</v>
      </c>
      <c r="D48" t="s">
        <v>874</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6">
        <v>1E-3</v>
      </c>
    </row>
    <row r="49" spans="1:36" hidden="1" x14ac:dyDescent="0.25">
      <c r="A49" t="s">
        <v>31</v>
      </c>
      <c r="C49" t="s">
        <v>907</v>
      </c>
    </row>
    <row r="50" spans="1:36" hidden="1" x14ac:dyDescent="0.25">
      <c r="A50" t="s">
        <v>168</v>
      </c>
      <c r="B50" t="s">
        <v>643</v>
      </c>
      <c r="C50" t="s">
        <v>908</v>
      </c>
      <c r="D50" t="s">
        <v>874</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hidden="1" x14ac:dyDescent="0.25">
      <c r="A51" t="s">
        <v>169</v>
      </c>
      <c r="B51" t="s">
        <v>644</v>
      </c>
      <c r="C51" t="s">
        <v>909</v>
      </c>
      <c r="D51" t="s">
        <v>874</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hidden="1" x14ac:dyDescent="0.25">
      <c r="A52" t="s">
        <v>170</v>
      </c>
      <c r="B52" t="s">
        <v>645</v>
      </c>
      <c r="C52" t="s">
        <v>910</v>
      </c>
      <c r="D52" t="s">
        <v>874</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6">
        <v>0</v>
      </c>
    </row>
    <row r="53" spans="1:36" hidden="1" x14ac:dyDescent="0.25">
      <c r="A53" t="s">
        <v>171</v>
      </c>
      <c r="B53" t="s">
        <v>646</v>
      </c>
      <c r="C53" t="s">
        <v>911</v>
      </c>
      <c r="D53" t="s">
        <v>874</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6">
        <v>-1E-3</v>
      </c>
    </row>
    <row r="54" spans="1:36" hidden="1" x14ac:dyDescent="0.25">
      <c r="A54" t="s">
        <v>172</v>
      </c>
      <c r="B54" t="s">
        <v>647</v>
      </c>
      <c r="C54" t="s">
        <v>912</v>
      </c>
      <c r="D54" t="s">
        <v>874</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6">
        <v>-2E-3</v>
      </c>
    </row>
    <row r="55" spans="1:36" hidden="1" x14ac:dyDescent="0.25">
      <c r="A55" t="s">
        <v>173</v>
      </c>
      <c r="B55" t="s">
        <v>648</v>
      </c>
      <c r="C55" t="s">
        <v>913</v>
      </c>
      <c r="D55" t="s">
        <v>874</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6">
        <v>-1E-3</v>
      </c>
    </row>
    <row r="56" spans="1:36" hidden="1" x14ac:dyDescent="0.25">
      <c r="A56" t="s">
        <v>219</v>
      </c>
      <c r="B56" t="s">
        <v>649</v>
      </c>
      <c r="C56" t="s">
        <v>914</v>
      </c>
      <c r="D56" t="s">
        <v>874</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6">
        <v>0</v>
      </c>
    </row>
    <row r="57" spans="1:36" hidden="1" x14ac:dyDescent="0.25">
      <c r="A57" t="s">
        <v>220</v>
      </c>
      <c r="B57" t="s">
        <v>650</v>
      </c>
      <c r="C57" t="s">
        <v>915</v>
      </c>
      <c r="D57" t="s">
        <v>874</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6">
        <v>-1E-3</v>
      </c>
    </row>
    <row r="58" spans="1:36" hidden="1" x14ac:dyDescent="0.25">
      <c r="A58" t="s">
        <v>167</v>
      </c>
      <c r="B58" t="s">
        <v>651</v>
      </c>
      <c r="C58" t="s">
        <v>916</v>
      </c>
      <c r="D58" t="s">
        <v>874</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hidden="1" x14ac:dyDescent="0.25">
      <c r="A59" t="s">
        <v>174</v>
      </c>
      <c r="B59" t="s">
        <v>652</v>
      </c>
      <c r="C59" t="s">
        <v>917</v>
      </c>
      <c r="D59" t="s">
        <v>874</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hidden="1" x14ac:dyDescent="0.25">
      <c r="A60" t="s">
        <v>175</v>
      </c>
      <c r="B60" t="s">
        <v>653</v>
      </c>
      <c r="C60" t="s">
        <v>918</v>
      </c>
      <c r="D60" t="s">
        <v>874</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6">
        <v>-1E-3</v>
      </c>
    </row>
    <row r="61" spans="1:36" hidden="1" x14ac:dyDescent="0.25">
      <c r="A61" t="s">
        <v>176</v>
      </c>
      <c r="B61" t="s">
        <v>654</v>
      </c>
      <c r="C61" t="s">
        <v>919</v>
      </c>
      <c r="D61" t="s">
        <v>874</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hidden="1" x14ac:dyDescent="0.25">
      <c r="A62" t="s">
        <v>177</v>
      </c>
      <c r="B62" t="s">
        <v>655</v>
      </c>
      <c r="C62" t="s">
        <v>920</v>
      </c>
      <c r="D62" t="s">
        <v>874</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6">
        <v>-1E-3</v>
      </c>
    </row>
    <row r="63" spans="1:36" hidden="1" x14ac:dyDescent="0.25">
      <c r="A63" t="s">
        <v>178</v>
      </c>
      <c r="B63" t="s">
        <v>656</v>
      </c>
      <c r="C63" t="s">
        <v>921</v>
      </c>
      <c r="D63" t="s">
        <v>874</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hidden="1" x14ac:dyDescent="0.25">
      <c r="A64" t="s">
        <v>221</v>
      </c>
      <c r="B64" t="s">
        <v>657</v>
      </c>
      <c r="C64" t="s">
        <v>922</v>
      </c>
      <c r="D64" t="s">
        <v>874</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6">
        <v>0</v>
      </c>
    </row>
    <row r="65" spans="1:36" hidden="1" x14ac:dyDescent="0.25">
      <c r="A65" t="s">
        <v>222</v>
      </c>
      <c r="B65" t="s">
        <v>658</v>
      </c>
      <c r="C65" t="s">
        <v>923</v>
      </c>
      <c r="D65" t="s">
        <v>874</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6">
        <v>0</v>
      </c>
    </row>
    <row r="66" spans="1:36" hidden="1" x14ac:dyDescent="0.25">
      <c r="A66" t="s">
        <v>30</v>
      </c>
      <c r="C66" t="s">
        <v>924</v>
      </c>
    </row>
    <row r="67" spans="1:36" hidden="1" x14ac:dyDescent="0.25">
      <c r="A67" t="s">
        <v>168</v>
      </c>
      <c r="B67" t="s">
        <v>659</v>
      </c>
      <c r="C67" t="s">
        <v>925</v>
      </c>
      <c r="D67" t="s">
        <v>874</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hidden="1" x14ac:dyDescent="0.25">
      <c r="A68" t="s">
        <v>169</v>
      </c>
      <c r="B68" t="s">
        <v>660</v>
      </c>
      <c r="C68" t="s">
        <v>926</v>
      </c>
      <c r="D68" t="s">
        <v>874</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6">
        <v>-1E-3</v>
      </c>
    </row>
    <row r="69" spans="1:36" hidden="1" x14ac:dyDescent="0.25">
      <c r="A69" t="s">
        <v>170</v>
      </c>
      <c r="B69" t="s">
        <v>661</v>
      </c>
      <c r="C69" t="s">
        <v>927</v>
      </c>
      <c r="D69" t="s">
        <v>874</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6">
        <v>-1E-3</v>
      </c>
    </row>
    <row r="70" spans="1:36" hidden="1" x14ac:dyDescent="0.25">
      <c r="A70" t="s">
        <v>171</v>
      </c>
      <c r="B70" t="s">
        <v>662</v>
      </c>
      <c r="C70" t="s">
        <v>928</v>
      </c>
      <c r="D70" t="s">
        <v>874</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6">
        <v>-2E-3</v>
      </c>
    </row>
    <row r="71" spans="1:36" hidden="1" x14ac:dyDescent="0.25">
      <c r="A71" t="s">
        <v>172</v>
      </c>
      <c r="B71" t="s">
        <v>663</v>
      </c>
      <c r="C71" t="s">
        <v>929</v>
      </c>
      <c r="D71" t="s">
        <v>874</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6">
        <v>-2E-3</v>
      </c>
    </row>
    <row r="72" spans="1:36" hidden="1" x14ac:dyDescent="0.25">
      <c r="A72" t="s">
        <v>173</v>
      </c>
      <c r="B72" t="s">
        <v>664</v>
      </c>
      <c r="C72" t="s">
        <v>930</v>
      </c>
      <c r="D72" t="s">
        <v>874</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6">
        <v>-1E-3</v>
      </c>
    </row>
    <row r="73" spans="1:36" hidden="1" x14ac:dyDescent="0.25">
      <c r="A73" t="s">
        <v>219</v>
      </c>
      <c r="B73" t="s">
        <v>665</v>
      </c>
      <c r="C73" t="s">
        <v>931</v>
      </c>
      <c r="D73" t="s">
        <v>874</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6">
        <v>-1E-3</v>
      </c>
    </row>
    <row r="74" spans="1:36" hidden="1" x14ac:dyDescent="0.25">
      <c r="A74" t="s">
        <v>220</v>
      </c>
      <c r="B74" t="s">
        <v>666</v>
      </c>
      <c r="C74" t="s">
        <v>932</v>
      </c>
      <c r="D74" t="s">
        <v>874</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6">
        <v>-1E-3</v>
      </c>
    </row>
    <row r="75" spans="1:36" hidden="1" x14ac:dyDescent="0.25">
      <c r="A75" t="s">
        <v>167</v>
      </c>
      <c r="B75" t="s">
        <v>667</v>
      </c>
      <c r="C75" t="s">
        <v>933</v>
      </c>
      <c r="D75" t="s">
        <v>874</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6">
        <v>-2E-3</v>
      </c>
    </row>
    <row r="76" spans="1:36" hidden="1" x14ac:dyDescent="0.25">
      <c r="A76" t="s">
        <v>174</v>
      </c>
      <c r="B76" t="s">
        <v>668</v>
      </c>
      <c r="C76" t="s">
        <v>934</v>
      </c>
      <c r="D76" t="s">
        <v>874</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hidden="1" x14ac:dyDescent="0.25">
      <c r="A77" t="s">
        <v>175</v>
      </c>
      <c r="B77" t="s">
        <v>669</v>
      </c>
      <c r="C77" t="s">
        <v>935</v>
      </c>
      <c r="D77" t="s">
        <v>874</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hidden="1" x14ac:dyDescent="0.25">
      <c r="A78" t="s">
        <v>176</v>
      </c>
      <c r="B78" t="s">
        <v>670</v>
      </c>
      <c r="C78" t="s">
        <v>936</v>
      </c>
      <c r="D78" t="s">
        <v>874</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6">
        <v>0</v>
      </c>
    </row>
    <row r="79" spans="1:36" hidden="1" x14ac:dyDescent="0.25">
      <c r="A79" t="s">
        <v>177</v>
      </c>
      <c r="B79" t="s">
        <v>671</v>
      </c>
      <c r="C79" t="s">
        <v>937</v>
      </c>
      <c r="D79" t="s">
        <v>874</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6">
        <v>-2E-3</v>
      </c>
    </row>
    <row r="80" spans="1:36" hidden="1" x14ac:dyDescent="0.25">
      <c r="A80" t="s">
        <v>178</v>
      </c>
      <c r="B80" t="s">
        <v>672</v>
      </c>
      <c r="C80" t="s">
        <v>938</v>
      </c>
      <c r="D80" t="s">
        <v>874</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hidden="1" x14ac:dyDescent="0.25">
      <c r="A81" t="s">
        <v>221</v>
      </c>
      <c r="B81" t="s">
        <v>673</v>
      </c>
      <c r="C81" t="s">
        <v>939</v>
      </c>
      <c r="D81" t="s">
        <v>874</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hidden="1" x14ac:dyDescent="0.25">
      <c r="A82" t="s">
        <v>222</v>
      </c>
      <c r="B82" t="s">
        <v>674</v>
      </c>
      <c r="C82" t="s">
        <v>940</v>
      </c>
      <c r="D82" t="s">
        <v>874</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hidden="1" x14ac:dyDescent="0.25">
      <c r="A83" t="s">
        <v>29</v>
      </c>
      <c r="C83" t="s">
        <v>941</v>
      </c>
    </row>
    <row r="84" spans="1:36" hidden="1" x14ac:dyDescent="0.25">
      <c r="A84" t="s">
        <v>168</v>
      </c>
      <c r="B84" t="s">
        <v>675</v>
      </c>
      <c r="C84" t="s">
        <v>942</v>
      </c>
      <c r="D84" t="s">
        <v>874</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6">
        <v>1E-3</v>
      </c>
    </row>
    <row r="85" spans="1:36" hidden="1" x14ac:dyDescent="0.25">
      <c r="A85" t="s">
        <v>169</v>
      </c>
      <c r="B85" t="s">
        <v>676</v>
      </c>
      <c r="C85" t="s">
        <v>943</v>
      </c>
      <c r="D85" t="s">
        <v>874</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6">
        <v>2E-3</v>
      </c>
    </row>
    <row r="86" spans="1:36" hidden="1" x14ac:dyDescent="0.25">
      <c r="A86" t="s">
        <v>170</v>
      </c>
      <c r="B86" t="s">
        <v>677</v>
      </c>
      <c r="C86" t="s">
        <v>944</v>
      </c>
      <c r="D86" t="s">
        <v>874</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6">
        <v>2E-3</v>
      </c>
    </row>
    <row r="87" spans="1:36" hidden="1" x14ac:dyDescent="0.25">
      <c r="A87" t="s">
        <v>171</v>
      </c>
      <c r="B87" t="s">
        <v>678</v>
      </c>
      <c r="C87" t="s">
        <v>945</v>
      </c>
      <c r="D87" t="s">
        <v>874</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6">
        <v>2E-3</v>
      </c>
    </row>
    <row r="88" spans="1:36" hidden="1" x14ac:dyDescent="0.25">
      <c r="A88" t="s">
        <v>172</v>
      </c>
      <c r="B88" t="s">
        <v>679</v>
      </c>
      <c r="C88" t="s">
        <v>946</v>
      </c>
      <c r="D88" t="s">
        <v>874</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6">
        <v>2E-3</v>
      </c>
    </row>
    <row r="89" spans="1:36" hidden="1" x14ac:dyDescent="0.25">
      <c r="A89" t="s">
        <v>173</v>
      </c>
      <c r="B89" t="s">
        <v>680</v>
      </c>
      <c r="C89" t="s">
        <v>947</v>
      </c>
      <c r="D89" t="s">
        <v>874</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6">
        <v>1E-3</v>
      </c>
    </row>
    <row r="90" spans="1:36" hidden="1" x14ac:dyDescent="0.25">
      <c r="A90" t="s">
        <v>219</v>
      </c>
      <c r="B90" t="s">
        <v>681</v>
      </c>
      <c r="C90" t="s">
        <v>948</v>
      </c>
      <c r="D90" t="s">
        <v>874</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6">
        <v>2E-3</v>
      </c>
    </row>
    <row r="91" spans="1:36" hidden="1" x14ac:dyDescent="0.25">
      <c r="A91" t="s">
        <v>220</v>
      </c>
      <c r="B91" t="s">
        <v>682</v>
      </c>
      <c r="C91" t="s">
        <v>949</v>
      </c>
      <c r="D91" t="s">
        <v>874</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6">
        <v>2E-3</v>
      </c>
    </row>
    <row r="92" spans="1:36" hidden="1" x14ac:dyDescent="0.25">
      <c r="A92" t="s">
        <v>167</v>
      </c>
      <c r="B92" t="s">
        <v>683</v>
      </c>
      <c r="C92" t="s">
        <v>950</v>
      </c>
      <c r="D92" t="s">
        <v>874</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6">
        <v>2E-3</v>
      </c>
    </row>
    <row r="93" spans="1:36" hidden="1" x14ac:dyDescent="0.25">
      <c r="A93" t="s">
        <v>174</v>
      </c>
      <c r="B93" t="s">
        <v>684</v>
      </c>
      <c r="C93" t="s">
        <v>951</v>
      </c>
      <c r="D93" t="s">
        <v>874</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6">
        <v>1E-3</v>
      </c>
    </row>
    <row r="94" spans="1:36" hidden="1" x14ac:dyDescent="0.25">
      <c r="A94" t="s">
        <v>175</v>
      </c>
      <c r="B94" t="s">
        <v>685</v>
      </c>
      <c r="C94" t="s">
        <v>952</v>
      </c>
      <c r="D94" t="s">
        <v>874</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6">
        <v>2E-3</v>
      </c>
    </row>
    <row r="95" spans="1:36" hidden="1" x14ac:dyDescent="0.25">
      <c r="A95" t="s">
        <v>176</v>
      </c>
      <c r="B95" t="s">
        <v>686</v>
      </c>
      <c r="C95" t="s">
        <v>953</v>
      </c>
      <c r="D95" t="s">
        <v>874</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6">
        <v>2E-3</v>
      </c>
    </row>
    <row r="96" spans="1:36" hidden="1" x14ac:dyDescent="0.25">
      <c r="A96" t="s">
        <v>177</v>
      </c>
      <c r="B96" t="s">
        <v>687</v>
      </c>
      <c r="C96" t="s">
        <v>954</v>
      </c>
      <c r="D96" t="s">
        <v>874</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6">
        <v>2E-3</v>
      </c>
    </row>
    <row r="97" spans="1:36" hidden="1" x14ac:dyDescent="0.25">
      <c r="A97" t="s">
        <v>178</v>
      </c>
      <c r="B97" t="s">
        <v>688</v>
      </c>
      <c r="C97" t="s">
        <v>955</v>
      </c>
      <c r="D97" t="s">
        <v>874</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6">
        <v>1E-3</v>
      </c>
    </row>
    <row r="98" spans="1:36" hidden="1" x14ac:dyDescent="0.25">
      <c r="A98" t="s">
        <v>221</v>
      </c>
      <c r="B98" t="s">
        <v>689</v>
      </c>
      <c r="C98" t="s">
        <v>956</v>
      </c>
      <c r="D98" t="s">
        <v>874</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6">
        <v>2E-3</v>
      </c>
    </row>
    <row r="99" spans="1:36" hidden="1" x14ac:dyDescent="0.25">
      <c r="A99" t="s">
        <v>222</v>
      </c>
      <c r="B99" t="s">
        <v>690</v>
      </c>
      <c r="C99" t="s">
        <v>957</v>
      </c>
      <c r="D99" t="s">
        <v>874</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6">
        <v>2E-3</v>
      </c>
    </row>
    <row r="100" spans="1:36" hidden="1" x14ac:dyDescent="0.25">
      <c r="A100" t="s">
        <v>28</v>
      </c>
      <c r="C100" t="s">
        <v>958</v>
      </c>
    </row>
    <row r="101" spans="1:36" hidden="1" x14ac:dyDescent="0.25">
      <c r="A101" t="s">
        <v>168</v>
      </c>
      <c r="B101" t="s">
        <v>691</v>
      </c>
      <c r="C101" t="s">
        <v>959</v>
      </c>
      <c r="D101" t="s">
        <v>874</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hidden="1" x14ac:dyDescent="0.25">
      <c r="A102" t="s">
        <v>169</v>
      </c>
      <c r="B102" t="s">
        <v>692</v>
      </c>
      <c r="C102" t="s">
        <v>960</v>
      </c>
      <c r="D102" t="s">
        <v>874</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hidden="1" x14ac:dyDescent="0.25">
      <c r="A103" t="s">
        <v>170</v>
      </c>
      <c r="B103" t="s">
        <v>693</v>
      </c>
      <c r="C103" t="s">
        <v>961</v>
      </c>
      <c r="D103" t="s">
        <v>874</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6">
        <v>2E-3</v>
      </c>
    </row>
    <row r="104" spans="1:36" hidden="1" x14ac:dyDescent="0.25">
      <c r="A104" t="s">
        <v>171</v>
      </c>
      <c r="B104" t="s">
        <v>694</v>
      </c>
      <c r="C104" t="s">
        <v>962</v>
      </c>
      <c r="D104" t="s">
        <v>874</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hidden="1" x14ac:dyDescent="0.25">
      <c r="A105" t="s">
        <v>172</v>
      </c>
      <c r="B105" t="s">
        <v>695</v>
      </c>
      <c r="C105" t="s">
        <v>963</v>
      </c>
      <c r="D105" t="s">
        <v>874</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6">
        <v>1E-3</v>
      </c>
    </row>
    <row r="106" spans="1:36" hidden="1" x14ac:dyDescent="0.25">
      <c r="A106" t="s">
        <v>173</v>
      </c>
      <c r="B106" t="s">
        <v>696</v>
      </c>
      <c r="C106" t="s">
        <v>964</v>
      </c>
      <c r="D106" t="s">
        <v>874</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hidden="1" x14ac:dyDescent="0.25">
      <c r="A107" t="s">
        <v>219</v>
      </c>
      <c r="B107" t="s">
        <v>697</v>
      </c>
      <c r="C107" t="s">
        <v>965</v>
      </c>
      <c r="D107" t="s">
        <v>874</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hidden="1" x14ac:dyDescent="0.25">
      <c r="A108" t="s">
        <v>220</v>
      </c>
      <c r="B108" t="s">
        <v>698</v>
      </c>
      <c r="C108" t="s">
        <v>966</v>
      </c>
      <c r="D108" t="s">
        <v>874</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hidden="1" x14ac:dyDescent="0.25">
      <c r="A109" t="s">
        <v>167</v>
      </c>
      <c r="B109" t="s">
        <v>699</v>
      </c>
      <c r="C109" t="s">
        <v>967</v>
      </c>
      <c r="D109" t="s">
        <v>874</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hidden="1" x14ac:dyDescent="0.25">
      <c r="A110" t="s">
        <v>174</v>
      </c>
      <c r="B110" t="s">
        <v>700</v>
      </c>
      <c r="C110" t="s">
        <v>968</v>
      </c>
      <c r="D110" t="s">
        <v>874</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6">
        <v>1E-3</v>
      </c>
    </row>
    <row r="111" spans="1:36" hidden="1" x14ac:dyDescent="0.25">
      <c r="A111" t="s">
        <v>175</v>
      </c>
      <c r="B111" t="s">
        <v>701</v>
      </c>
      <c r="C111" t="s">
        <v>969</v>
      </c>
      <c r="D111" t="s">
        <v>874</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hidden="1" x14ac:dyDescent="0.25">
      <c r="A112" t="s">
        <v>176</v>
      </c>
      <c r="B112" t="s">
        <v>702</v>
      </c>
      <c r="C112" t="s">
        <v>970</v>
      </c>
      <c r="D112" t="s">
        <v>874</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6">
        <v>2E-3</v>
      </c>
    </row>
    <row r="113" spans="1:36" hidden="1" x14ac:dyDescent="0.25">
      <c r="A113" t="s">
        <v>177</v>
      </c>
      <c r="B113" t="s">
        <v>703</v>
      </c>
      <c r="C113" t="s">
        <v>971</v>
      </c>
      <c r="D113" t="s">
        <v>874</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hidden="1" x14ac:dyDescent="0.25">
      <c r="A114" t="s">
        <v>178</v>
      </c>
      <c r="B114" t="s">
        <v>704</v>
      </c>
      <c r="C114" t="s">
        <v>972</v>
      </c>
      <c r="D114" t="s">
        <v>874</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hidden="1" x14ac:dyDescent="0.25">
      <c r="A115" t="s">
        <v>221</v>
      </c>
      <c r="B115" t="s">
        <v>705</v>
      </c>
      <c r="C115" t="s">
        <v>973</v>
      </c>
      <c r="D115" t="s">
        <v>874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hidden="1" x14ac:dyDescent="0.25">
      <c r="A116" t="s">
        <v>222</v>
      </c>
      <c r="B116" t="s">
        <v>706</v>
      </c>
      <c r="C116" t="s">
        <v>974</v>
      </c>
      <c r="D116" t="s">
        <v>874</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hidden="1" x14ac:dyDescent="0.25">
      <c r="A117" t="s">
        <v>27</v>
      </c>
      <c r="C117" t="s">
        <v>975</v>
      </c>
    </row>
    <row r="118" spans="1:36" hidden="1" x14ac:dyDescent="0.25">
      <c r="A118" t="s">
        <v>168</v>
      </c>
      <c r="B118" t="s">
        <v>707</v>
      </c>
      <c r="C118" t="s">
        <v>976</v>
      </c>
      <c r="D118" t="s">
        <v>874</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hidden="1" x14ac:dyDescent="0.25">
      <c r="A119" t="s">
        <v>169</v>
      </c>
      <c r="B119" t="s">
        <v>708</v>
      </c>
      <c r="C119" t="s">
        <v>977</v>
      </c>
      <c r="D119" t="s">
        <v>874</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hidden="1" x14ac:dyDescent="0.25">
      <c r="A120" t="s">
        <v>170</v>
      </c>
      <c r="B120" t="s">
        <v>709</v>
      </c>
      <c r="C120" t="s">
        <v>978</v>
      </c>
      <c r="D120" t="s">
        <v>874</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6">
        <v>2E-3</v>
      </c>
    </row>
    <row r="121" spans="1:36" hidden="1" x14ac:dyDescent="0.25">
      <c r="A121" t="s">
        <v>171</v>
      </c>
      <c r="B121" t="s">
        <v>710</v>
      </c>
      <c r="C121" t="s">
        <v>979</v>
      </c>
      <c r="D121" t="s">
        <v>874</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hidden="1" x14ac:dyDescent="0.25">
      <c r="A122" t="s">
        <v>172</v>
      </c>
      <c r="B122" t="s">
        <v>711</v>
      </c>
      <c r="C122" t="s">
        <v>980</v>
      </c>
      <c r="D122" t="s">
        <v>874</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6">
        <v>2E-3</v>
      </c>
    </row>
    <row r="123" spans="1:36" hidden="1" x14ac:dyDescent="0.25">
      <c r="A123" t="s">
        <v>173</v>
      </c>
      <c r="B123" t="s">
        <v>712</v>
      </c>
      <c r="C123" t="s">
        <v>981</v>
      </c>
      <c r="D123" t="s">
        <v>874</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hidden="1" x14ac:dyDescent="0.25">
      <c r="A124" t="s">
        <v>219</v>
      </c>
      <c r="B124" t="s">
        <v>713</v>
      </c>
      <c r="C124" t="s">
        <v>982</v>
      </c>
      <c r="D124" t="s">
        <v>874</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hidden="1" x14ac:dyDescent="0.25">
      <c r="A125" t="s">
        <v>220</v>
      </c>
      <c r="B125" t="s">
        <v>714</v>
      </c>
      <c r="C125" t="s">
        <v>983</v>
      </c>
      <c r="D125" t="s">
        <v>874</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hidden="1" x14ac:dyDescent="0.25">
      <c r="A126" t="s">
        <v>167</v>
      </c>
      <c r="B126" t="s">
        <v>715</v>
      </c>
      <c r="C126" t="s">
        <v>984</v>
      </c>
      <c r="D126" t="s">
        <v>874</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hidden="1" x14ac:dyDescent="0.25">
      <c r="A127" t="s">
        <v>174</v>
      </c>
      <c r="B127" t="s">
        <v>716</v>
      </c>
      <c r="C127" t="s">
        <v>985</v>
      </c>
      <c r="D127" t="s">
        <v>874</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6">
        <v>1E-3</v>
      </c>
    </row>
    <row r="128" spans="1:36" hidden="1" x14ac:dyDescent="0.25">
      <c r="A128" t="s">
        <v>175</v>
      </c>
      <c r="B128" t="s">
        <v>717</v>
      </c>
      <c r="C128" t="s">
        <v>986</v>
      </c>
      <c r="D128" t="s">
        <v>874</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hidden="1" x14ac:dyDescent="0.25">
      <c r="A129" t="s">
        <v>176</v>
      </c>
      <c r="B129" t="s">
        <v>718</v>
      </c>
      <c r="C129" t="s">
        <v>987</v>
      </c>
      <c r="D129" t="s">
        <v>874</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6">
        <v>2E-3</v>
      </c>
    </row>
    <row r="130" spans="1:36" hidden="1" x14ac:dyDescent="0.25">
      <c r="A130" t="s">
        <v>177</v>
      </c>
      <c r="B130" t="s">
        <v>719</v>
      </c>
      <c r="C130" t="s">
        <v>988</v>
      </c>
      <c r="D130" t="s">
        <v>874</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hidden="1" x14ac:dyDescent="0.25">
      <c r="A131" t="s">
        <v>178</v>
      </c>
      <c r="B131" t="s">
        <v>720</v>
      </c>
      <c r="C131" t="s">
        <v>989</v>
      </c>
      <c r="D131" t="s">
        <v>874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hidden="1" x14ac:dyDescent="0.25">
      <c r="A132" t="s">
        <v>221</v>
      </c>
      <c r="B132" t="s">
        <v>721</v>
      </c>
      <c r="C132" t="s">
        <v>990</v>
      </c>
      <c r="D132" t="s">
        <v>874</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hidden="1" x14ac:dyDescent="0.25">
      <c r="A133" t="s">
        <v>222</v>
      </c>
      <c r="B133" t="s">
        <v>722</v>
      </c>
      <c r="C133" t="s">
        <v>991</v>
      </c>
      <c r="D133" t="s">
        <v>874</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hidden="1" x14ac:dyDescent="0.25">
      <c r="A134" t="s">
        <v>26</v>
      </c>
      <c r="C134" t="s">
        <v>992</v>
      </c>
    </row>
    <row r="135" spans="1:36" hidden="1" x14ac:dyDescent="0.25">
      <c r="A135" t="s">
        <v>168</v>
      </c>
      <c r="B135" t="s">
        <v>723</v>
      </c>
      <c r="C135" t="s">
        <v>993</v>
      </c>
      <c r="D135" t="s">
        <v>874</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hidden="1" x14ac:dyDescent="0.25">
      <c r="A136" t="s">
        <v>169</v>
      </c>
      <c r="B136" t="s">
        <v>724</v>
      </c>
      <c r="C136" t="s">
        <v>994</v>
      </c>
      <c r="D136" t="s">
        <v>874</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hidden="1" x14ac:dyDescent="0.25">
      <c r="A137" t="s">
        <v>170</v>
      </c>
      <c r="B137" t="s">
        <v>725</v>
      </c>
      <c r="C137" t="s">
        <v>995</v>
      </c>
      <c r="D137" t="s">
        <v>874</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hidden="1" x14ac:dyDescent="0.25">
      <c r="A138" t="s">
        <v>171</v>
      </c>
      <c r="B138" t="s">
        <v>726</v>
      </c>
      <c r="C138" t="s">
        <v>996</v>
      </c>
      <c r="D138" t="s">
        <v>874</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hidden="1" x14ac:dyDescent="0.25">
      <c r="A139" t="s">
        <v>172</v>
      </c>
      <c r="B139" t="s">
        <v>727</v>
      </c>
      <c r="C139" t="s">
        <v>997</v>
      </c>
      <c r="D139" t="s">
        <v>874</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6">
        <v>2E-3</v>
      </c>
    </row>
    <row r="140" spans="1:36" hidden="1" x14ac:dyDescent="0.25">
      <c r="A140" t="s">
        <v>173</v>
      </c>
      <c r="B140" t="s">
        <v>728</v>
      </c>
      <c r="C140" t="s">
        <v>998</v>
      </c>
      <c r="D140" t="s">
        <v>874</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hidden="1" x14ac:dyDescent="0.25">
      <c r="A141" t="s">
        <v>219</v>
      </c>
      <c r="B141" t="s">
        <v>729</v>
      </c>
      <c r="C141" t="s">
        <v>999</v>
      </c>
      <c r="D141" t="s">
        <v>874</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hidden="1" x14ac:dyDescent="0.25">
      <c r="A142" t="s">
        <v>220</v>
      </c>
      <c r="B142" t="s">
        <v>730</v>
      </c>
      <c r="C142" t="s">
        <v>1000</v>
      </c>
      <c r="D142" t="s">
        <v>874</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hidden="1" x14ac:dyDescent="0.25">
      <c r="A143" t="s">
        <v>167</v>
      </c>
      <c r="B143" t="s">
        <v>731</v>
      </c>
      <c r="C143" t="s">
        <v>1001</v>
      </c>
      <c r="D143" t="s">
        <v>874</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hidden="1" x14ac:dyDescent="0.25">
      <c r="A144" t="s">
        <v>174</v>
      </c>
      <c r="B144" t="s">
        <v>732</v>
      </c>
      <c r="C144" t="s">
        <v>1002</v>
      </c>
      <c r="D144" t="s">
        <v>874</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6">
        <v>1E-3</v>
      </c>
    </row>
    <row r="145" spans="1:36" hidden="1" x14ac:dyDescent="0.25">
      <c r="A145" t="s">
        <v>175</v>
      </c>
      <c r="B145" t="s">
        <v>733</v>
      </c>
      <c r="C145" t="s">
        <v>1003</v>
      </c>
      <c r="D145" t="s">
        <v>874</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hidden="1" x14ac:dyDescent="0.25">
      <c r="A146" t="s">
        <v>176</v>
      </c>
      <c r="B146" t="s">
        <v>734</v>
      </c>
      <c r="C146" t="s">
        <v>1004</v>
      </c>
      <c r="D146" t="s">
        <v>874</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6">
        <v>2E-3</v>
      </c>
    </row>
    <row r="147" spans="1:36" hidden="1" x14ac:dyDescent="0.25">
      <c r="A147" t="s">
        <v>177</v>
      </c>
      <c r="B147" t="s">
        <v>735</v>
      </c>
      <c r="C147" t="s">
        <v>1005</v>
      </c>
      <c r="D147" t="s">
        <v>874</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hidden="1" x14ac:dyDescent="0.25">
      <c r="A148" t="s">
        <v>178</v>
      </c>
      <c r="B148" t="s">
        <v>736</v>
      </c>
      <c r="C148" t="s">
        <v>1006</v>
      </c>
      <c r="D148" t="s">
        <v>874</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hidden="1" x14ac:dyDescent="0.25">
      <c r="A149" t="s">
        <v>221</v>
      </c>
      <c r="B149" t="s">
        <v>737</v>
      </c>
      <c r="C149" t="s">
        <v>1007</v>
      </c>
      <c r="D149" t="s">
        <v>874</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hidden="1" x14ac:dyDescent="0.25">
      <c r="A150" t="s">
        <v>222</v>
      </c>
      <c r="B150" t="s">
        <v>738</v>
      </c>
      <c r="C150" t="s">
        <v>1008</v>
      </c>
      <c r="D150" t="s">
        <v>874</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hidden="1" x14ac:dyDescent="0.25">
      <c r="A151" t="s">
        <v>25</v>
      </c>
      <c r="C151" t="s">
        <v>1009</v>
      </c>
    </row>
    <row r="152" spans="1:36" hidden="1" x14ac:dyDescent="0.25">
      <c r="A152" t="s">
        <v>168</v>
      </c>
      <c r="B152" t="s">
        <v>739</v>
      </c>
      <c r="C152" t="s">
        <v>1010</v>
      </c>
      <c r="D152" t="s">
        <v>874</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hidden="1" x14ac:dyDescent="0.25">
      <c r="A153" t="s">
        <v>169</v>
      </c>
      <c r="B153" t="s">
        <v>740</v>
      </c>
      <c r="C153" t="s">
        <v>1011</v>
      </c>
      <c r="D153" t="s">
        <v>874</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hidden="1" x14ac:dyDescent="0.25">
      <c r="A154" t="s">
        <v>170</v>
      </c>
      <c r="B154" t="s">
        <v>741</v>
      </c>
      <c r="C154" t="s">
        <v>1012</v>
      </c>
      <c r="D154" t="s">
        <v>874</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6">
        <v>2E-3</v>
      </c>
    </row>
    <row r="155" spans="1:36" hidden="1" x14ac:dyDescent="0.25">
      <c r="A155" t="s">
        <v>171</v>
      </c>
      <c r="B155" t="s">
        <v>742</v>
      </c>
      <c r="C155" t="s">
        <v>1013</v>
      </c>
      <c r="D155" t="s">
        <v>874</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6">
        <v>2E-3</v>
      </c>
    </row>
    <row r="156" spans="1:36" hidden="1" x14ac:dyDescent="0.25">
      <c r="A156" t="s">
        <v>172</v>
      </c>
      <c r="B156" t="s">
        <v>743</v>
      </c>
      <c r="C156" t="s">
        <v>1014</v>
      </c>
      <c r="D156" t="s">
        <v>874</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6">
        <v>2E-3</v>
      </c>
    </row>
    <row r="157" spans="1:36" hidden="1" x14ac:dyDescent="0.25">
      <c r="A157" t="s">
        <v>173</v>
      </c>
      <c r="B157" t="s">
        <v>744</v>
      </c>
      <c r="C157" t="s">
        <v>1015</v>
      </c>
      <c r="D157" t="s">
        <v>874</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hidden="1" x14ac:dyDescent="0.25">
      <c r="A158" t="s">
        <v>219</v>
      </c>
      <c r="B158" t="s">
        <v>745</v>
      </c>
      <c r="C158" t="s">
        <v>1016</v>
      </c>
      <c r="D158" t="s">
        <v>874</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hidden="1" x14ac:dyDescent="0.25">
      <c r="A159" t="s">
        <v>220</v>
      </c>
      <c r="B159" t="s">
        <v>746</v>
      </c>
      <c r="C159" t="s">
        <v>1017</v>
      </c>
      <c r="D159" t="s">
        <v>874</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hidden="1" x14ac:dyDescent="0.25">
      <c r="A160" t="s">
        <v>167</v>
      </c>
      <c r="B160" t="s">
        <v>747</v>
      </c>
      <c r="C160" t="s">
        <v>1018</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hidden="1" x14ac:dyDescent="0.25">
      <c r="A161" t="s">
        <v>174</v>
      </c>
      <c r="B161" t="s">
        <v>748</v>
      </c>
      <c r="C161" t="s">
        <v>1019</v>
      </c>
      <c r="D161" t="s">
        <v>874</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6">
        <v>1E-3</v>
      </c>
    </row>
    <row r="162" spans="1:36" hidden="1" x14ac:dyDescent="0.25">
      <c r="A162" t="s">
        <v>175</v>
      </c>
      <c r="B162" t="s">
        <v>749</v>
      </c>
      <c r="C162" t="s">
        <v>1020</v>
      </c>
      <c r="D162" t="s">
        <v>874</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hidden="1" x14ac:dyDescent="0.25">
      <c r="A163" t="s">
        <v>176</v>
      </c>
      <c r="B163" t="s">
        <v>750</v>
      </c>
      <c r="C163" t="s">
        <v>1021</v>
      </c>
      <c r="D163" t="s">
        <v>874</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6">
        <v>2E-3</v>
      </c>
    </row>
    <row r="164" spans="1:36" hidden="1" x14ac:dyDescent="0.25">
      <c r="A164" t="s">
        <v>177</v>
      </c>
      <c r="B164" t="s">
        <v>751</v>
      </c>
      <c r="C164" t="s">
        <v>1022</v>
      </c>
      <c r="D164" t="s">
        <v>874</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hidden="1" x14ac:dyDescent="0.25">
      <c r="A165" t="s">
        <v>178</v>
      </c>
      <c r="B165" t="s">
        <v>752</v>
      </c>
      <c r="C165" t="s">
        <v>1023</v>
      </c>
      <c r="D165" t="s">
        <v>874</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hidden="1" x14ac:dyDescent="0.25">
      <c r="A166" t="s">
        <v>221</v>
      </c>
      <c r="B166" t="s">
        <v>753</v>
      </c>
      <c r="C166" t="s">
        <v>1024</v>
      </c>
      <c r="D166" t="s">
        <v>874</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hidden="1" x14ac:dyDescent="0.25">
      <c r="A167" t="s">
        <v>222</v>
      </c>
      <c r="B167" t="s">
        <v>754</v>
      </c>
      <c r="C167" t="s">
        <v>1025</v>
      </c>
      <c r="D167" t="s">
        <v>874</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hidden="1" x14ac:dyDescent="0.25">
      <c r="A168" t="s">
        <v>24</v>
      </c>
      <c r="C168" t="s">
        <v>1026</v>
      </c>
    </row>
    <row r="169" spans="1:36" hidden="1" x14ac:dyDescent="0.25">
      <c r="A169" t="s">
        <v>168</v>
      </c>
      <c r="B169" t="s">
        <v>755</v>
      </c>
      <c r="C169" t="s">
        <v>1027</v>
      </c>
      <c r="D169" t="s">
        <v>874</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6">
        <v>-1E-3</v>
      </c>
    </row>
    <row r="170" spans="1:36" hidden="1" x14ac:dyDescent="0.25">
      <c r="A170" t="s">
        <v>169</v>
      </c>
      <c r="B170" t="s">
        <v>756</v>
      </c>
      <c r="C170" t="s">
        <v>1028</v>
      </c>
      <c r="D170" t="s">
        <v>874</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6">
        <v>-1E-3</v>
      </c>
    </row>
    <row r="171" spans="1:36" hidden="1" x14ac:dyDescent="0.25">
      <c r="A171" t="s">
        <v>170</v>
      </c>
      <c r="B171" t="s">
        <v>757</v>
      </c>
      <c r="C171" t="s">
        <v>1029</v>
      </c>
      <c r="D171" t="s">
        <v>874</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6">
        <v>-1E-3</v>
      </c>
    </row>
    <row r="172" spans="1:36" hidden="1" x14ac:dyDescent="0.25">
      <c r="A172" t="s">
        <v>171</v>
      </c>
      <c r="B172" t="s">
        <v>758</v>
      </c>
      <c r="C172" t="s">
        <v>1030</v>
      </c>
      <c r="D172" t="s">
        <v>874</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6">
        <v>-2E-3</v>
      </c>
    </row>
    <row r="173" spans="1:36" hidden="1" x14ac:dyDescent="0.25">
      <c r="A173" t="s">
        <v>172</v>
      </c>
      <c r="B173" t="s">
        <v>759</v>
      </c>
      <c r="C173" t="s">
        <v>1031</v>
      </c>
      <c r="D173" t="s">
        <v>874</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hidden="1" x14ac:dyDescent="0.25">
      <c r="A174" t="s">
        <v>173</v>
      </c>
      <c r="B174" t="s">
        <v>760</v>
      </c>
      <c r="C174" t="s">
        <v>1032</v>
      </c>
      <c r="D174" t="s">
        <v>874</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6">
        <v>-1E-3</v>
      </c>
    </row>
    <row r="175" spans="1:36" hidden="1" x14ac:dyDescent="0.25">
      <c r="A175" t="s">
        <v>219</v>
      </c>
      <c r="B175" t="s">
        <v>761</v>
      </c>
      <c r="C175" t="s">
        <v>1033</v>
      </c>
      <c r="D175" t="s">
        <v>874</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6">
        <v>-2E-3</v>
      </c>
    </row>
    <row r="176" spans="1:36" hidden="1" x14ac:dyDescent="0.25">
      <c r="A176" t="s">
        <v>220</v>
      </c>
      <c r="B176" t="s">
        <v>762</v>
      </c>
      <c r="C176" t="s">
        <v>1034</v>
      </c>
      <c r="D176" t="s">
        <v>874</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6">
        <v>-2E-3</v>
      </c>
    </row>
    <row r="177" spans="1:36" hidden="1" x14ac:dyDescent="0.25">
      <c r="A177" t="s">
        <v>167</v>
      </c>
      <c r="B177" t="s">
        <v>763</v>
      </c>
      <c r="C177" t="s">
        <v>1035</v>
      </c>
      <c r="D177" t="s">
        <v>874</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hidden="1" x14ac:dyDescent="0.25">
      <c r="A178" t="s">
        <v>174</v>
      </c>
      <c r="B178" t="s">
        <v>764</v>
      </c>
      <c r="C178" t="s">
        <v>1036</v>
      </c>
      <c r="D178" t="s">
        <v>874</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hidden="1" x14ac:dyDescent="0.25">
      <c r="A179" t="s">
        <v>175</v>
      </c>
      <c r="B179" t="s">
        <v>765</v>
      </c>
      <c r="C179" t="s">
        <v>1037</v>
      </c>
      <c r="D179" t="s">
        <v>874</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hidden="1" x14ac:dyDescent="0.25">
      <c r="A180" t="s">
        <v>176</v>
      </c>
      <c r="B180" t="s">
        <v>766</v>
      </c>
      <c r="C180" t="s">
        <v>1038</v>
      </c>
      <c r="D180" t="s">
        <v>874</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hidden="1" x14ac:dyDescent="0.25">
      <c r="A181" t="s">
        <v>177</v>
      </c>
      <c r="B181" t="s">
        <v>767</v>
      </c>
      <c r="C181" t="s">
        <v>1039</v>
      </c>
      <c r="D181" t="s">
        <v>874</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hidden="1" x14ac:dyDescent="0.25">
      <c r="A182" t="s">
        <v>178</v>
      </c>
      <c r="B182" t="s">
        <v>768</v>
      </c>
      <c r="C182" t="s">
        <v>1040</v>
      </c>
      <c r="D182" t="s">
        <v>874</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hidden="1" x14ac:dyDescent="0.25">
      <c r="A183" t="s">
        <v>221</v>
      </c>
      <c r="B183" t="s">
        <v>769</v>
      </c>
      <c r="C183" t="s">
        <v>1041</v>
      </c>
      <c r="D183" t="s">
        <v>874</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hidden="1" x14ac:dyDescent="0.25">
      <c r="A184" t="s">
        <v>222</v>
      </c>
      <c r="B184" t="s">
        <v>770</v>
      </c>
      <c r="C184" t="s">
        <v>1042</v>
      </c>
      <c r="D184" t="s">
        <v>874</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43" customFormat="1" ht="12.75" thickBot="1" x14ac:dyDescent="0.25">
      <c r="A185" s="43" t="s">
        <v>23</v>
      </c>
      <c r="C185" s="43" t="s">
        <v>1043</v>
      </c>
    </row>
    <row r="186" spans="1:36" ht="15.75" thickTop="1" x14ac:dyDescent="0.25">
      <c r="A186" t="s">
        <v>168</v>
      </c>
      <c r="B186" t="s">
        <v>771</v>
      </c>
      <c r="C186" t="s">
        <v>1044</v>
      </c>
      <c r="D186" t="s">
        <v>874</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772</v>
      </c>
      <c r="C187" t="s">
        <v>1045</v>
      </c>
      <c r="D187" t="s">
        <v>874</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6">
        <v>-2E-3</v>
      </c>
    </row>
    <row r="188" spans="1:36" x14ac:dyDescent="0.25">
      <c r="A188" t="s">
        <v>170</v>
      </c>
      <c r="B188" t="s">
        <v>773</v>
      </c>
      <c r="C188" t="s">
        <v>1046</v>
      </c>
      <c r="D188" t="s">
        <v>874</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6">
        <v>-3.0000000000000001E-3</v>
      </c>
    </row>
    <row r="189" spans="1:36" s="72" customFormat="1" x14ac:dyDescent="0.25">
      <c r="A189" s="72" t="s">
        <v>171</v>
      </c>
      <c r="B189" s="72" t="s">
        <v>774</v>
      </c>
      <c r="C189" s="72" t="s">
        <v>1047</v>
      </c>
      <c r="D189" s="72" t="s">
        <v>874</v>
      </c>
      <c r="E189" s="72">
        <v>46.540622999999997</v>
      </c>
      <c r="F189" s="72">
        <v>46.112476000000001</v>
      </c>
      <c r="G189" s="72">
        <v>45.679169000000002</v>
      </c>
      <c r="H189" s="72">
        <v>45.311915999999997</v>
      </c>
      <c r="I189" s="72">
        <v>44.952292999999997</v>
      </c>
      <c r="J189" s="72">
        <v>44.642952000000001</v>
      </c>
      <c r="K189" s="72">
        <v>44.328499000000001</v>
      </c>
      <c r="L189" s="72">
        <v>43.998866999999997</v>
      </c>
      <c r="M189" s="72">
        <v>43.694282999999999</v>
      </c>
      <c r="N189" s="72">
        <v>43.434325999999999</v>
      </c>
      <c r="O189" s="72">
        <v>43.211894999999998</v>
      </c>
      <c r="P189" s="72">
        <v>43.016295999999997</v>
      </c>
      <c r="Q189" s="72">
        <v>42.844577999999998</v>
      </c>
      <c r="R189" s="72">
        <v>42.694881000000002</v>
      </c>
      <c r="S189" s="72">
        <v>42.543166999999997</v>
      </c>
      <c r="T189" s="72">
        <v>42.405014000000001</v>
      </c>
      <c r="U189" s="72">
        <v>42.283546000000001</v>
      </c>
      <c r="V189" s="72">
        <v>42.177795000000003</v>
      </c>
      <c r="W189" s="72">
        <v>42.087124000000003</v>
      </c>
      <c r="X189" s="72">
        <v>42.011246</v>
      </c>
      <c r="Y189" s="72">
        <v>41.949455</v>
      </c>
      <c r="Z189" s="72">
        <v>41.956833000000003</v>
      </c>
      <c r="AA189" s="72">
        <v>41.964680000000001</v>
      </c>
      <c r="AB189" s="72">
        <v>41.973193999999999</v>
      </c>
      <c r="AC189" s="72">
        <v>41.982177999999998</v>
      </c>
      <c r="AD189" s="72">
        <v>41.991508000000003</v>
      </c>
      <c r="AE189" s="72">
        <v>42.001148000000001</v>
      </c>
      <c r="AF189" s="72">
        <v>42.011226999999998</v>
      </c>
      <c r="AG189" s="72">
        <v>42.021675000000002</v>
      </c>
      <c r="AH189" s="72">
        <v>42.032307000000003</v>
      </c>
      <c r="AI189" s="72">
        <v>42.023009999999999</v>
      </c>
      <c r="AJ189" s="73">
        <v>-3.0000000000000001E-3</v>
      </c>
    </row>
    <row r="190" spans="1:36" x14ac:dyDescent="0.25">
      <c r="A190" t="s">
        <v>172</v>
      </c>
      <c r="B190" t="s">
        <v>775</v>
      </c>
      <c r="C190" t="s">
        <v>1048</v>
      </c>
      <c r="D190" t="s">
        <v>874</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6">
        <v>-4.0000000000000001E-3</v>
      </c>
    </row>
    <row r="191" spans="1:36" x14ac:dyDescent="0.25">
      <c r="A191" t="s">
        <v>173</v>
      </c>
      <c r="B191" t="s">
        <v>776</v>
      </c>
      <c r="C191" t="s">
        <v>1049</v>
      </c>
      <c r="D191" t="s">
        <v>874</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6">
        <v>-1E-3</v>
      </c>
    </row>
    <row r="192" spans="1:36" x14ac:dyDescent="0.25">
      <c r="A192" t="s">
        <v>219</v>
      </c>
      <c r="B192" t="s">
        <v>777</v>
      </c>
      <c r="C192" t="s">
        <v>1050</v>
      </c>
      <c r="D192" t="s">
        <v>874</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6">
        <v>-4.0000000000000001E-3</v>
      </c>
    </row>
    <row r="193" spans="1:36" x14ac:dyDescent="0.25">
      <c r="A193" t="s">
        <v>220</v>
      </c>
      <c r="B193" t="s">
        <v>778</v>
      </c>
      <c r="C193" t="s">
        <v>1051</v>
      </c>
      <c r="D193" t="s">
        <v>874</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6">
        <v>-4.0000000000000001E-3</v>
      </c>
    </row>
    <row r="194" spans="1:36" x14ac:dyDescent="0.25">
      <c r="A194" t="s">
        <v>167</v>
      </c>
      <c r="B194" t="s">
        <v>779</v>
      </c>
      <c r="C194" t="s">
        <v>1052</v>
      </c>
      <c r="D194" t="s">
        <v>874</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6">
        <v>-3.0000000000000001E-3</v>
      </c>
    </row>
    <row r="195" spans="1:36" x14ac:dyDescent="0.25">
      <c r="A195" t="s">
        <v>174</v>
      </c>
      <c r="B195" t="s">
        <v>780</v>
      </c>
      <c r="C195" t="s">
        <v>1053</v>
      </c>
      <c r="D195" t="s">
        <v>874</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781</v>
      </c>
      <c r="C196" t="s">
        <v>1054</v>
      </c>
      <c r="D196" t="s">
        <v>874</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782</v>
      </c>
      <c r="C197" t="s">
        <v>1055</v>
      </c>
      <c r="D197" t="s">
        <v>874</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783</v>
      </c>
      <c r="C198" t="s">
        <v>1056</v>
      </c>
      <c r="D198" t="s">
        <v>874</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6">
        <v>-3.0000000000000001E-3</v>
      </c>
    </row>
    <row r="199" spans="1:36" x14ac:dyDescent="0.25">
      <c r="A199" t="s">
        <v>178</v>
      </c>
      <c r="B199" t="s">
        <v>784</v>
      </c>
      <c r="C199" t="s">
        <v>1057</v>
      </c>
      <c r="D199" t="s">
        <v>874</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6">
        <v>-3.0000000000000001E-3</v>
      </c>
    </row>
    <row r="200" spans="1:36" x14ac:dyDescent="0.25">
      <c r="A200" t="s">
        <v>221</v>
      </c>
      <c r="B200" t="s">
        <v>785</v>
      </c>
      <c r="C200" t="s">
        <v>1058</v>
      </c>
      <c r="D200" t="s">
        <v>874</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6">
        <v>-3.0000000000000001E-3</v>
      </c>
    </row>
    <row r="201" spans="1:36" x14ac:dyDescent="0.25">
      <c r="A201" t="s">
        <v>222</v>
      </c>
      <c r="B201" t="s">
        <v>786</v>
      </c>
      <c r="C201" t="s">
        <v>1059</v>
      </c>
      <c r="D201" t="s">
        <v>874</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6">
        <v>-3.0000000000000001E-3</v>
      </c>
    </row>
    <row r="202" spans="1:36" hidden="1" x14ac:dyDescent="0.25">
      <c r="A202" t="s">
        <v>200</v>
      </c>
      <c r="C202" t="s">
        <v>1060</v>
      </c>
    </row>
    <row r="203" spans="1:36" hidden="1" x14ac:dyDescent="0.25">
      <c r="A203" t="s">
        <v>168</v>
      </c>
      <c r="B203" t="s">
        <v>787</v>
      </c>
      <c r="C203" t="s">
        <v>1061</v>
      </c>
      <c r="D203" t="s">
        <v>874</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788</v>
      </c>
      <c r="C204" t="s">
        <v>1062</v>
      </c>
      <c r="D204" t="s">
        <v>874</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6">
        <v>-4.0000000000000001E-3</v>
      </c>
    </row>
    <row r="205" spans="1:36" hidden="1" x14ac:dyDescent="0.25">
      <c r="A205" t="s">
        <v>170</v>
      </c>
      <c r="B205" t="s">
        <v>789</v>
      </c>
      <c r="C205" t="s">
        <v>1063</v>
      </c>
      <c r="D205" t="s">
        <v>874</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6">
        <v>-4.0000000000000001E-3</v>
      </c>
    </row>
    <row r="206" spans="1:36" hidden="1" x14ac:dyDescent="0.25">
      <c r="A206" t="s">
        <v>171</v>
      </c>
      <c r="B206" t="s">
        <v>790</v>
      </c>
      <c r="C206" t="s">
        <v>1064</v>
      </c>
      <c r="D206" t="s">
        <v>874</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6">
        <v>-5.0000000000000001E-3</v>
      </c>
    </row>
    <row r="207" spans="1:36" hidden="1" x14ac:dyDescent="0.25">
      <c r="A207" t="s">
        <v>172</v>
      </c>
      <c r="B207" t="s">
        <v>791</v>
      </c>
      <c r="C207" t="s">
        <v>1065</v>
      </c>
      <c r="D207" t="s">
        <v>874</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6">
        <v>-5.0000000000000001E-3</v>
      </c>
    </row>
    <row r="208" spans="1:36" hidden="1" x14ac:dyDescent="0.25">
      <c r="A208" t="s">
        <v>173</v>
      </c>
      <c r="B208" t="s">
        <v>792</v>
      </c>
      <c r="C208" t="s">
        <v>1066</v>
      </c>
      <c r="D208" t="s">
        <v>874</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6">
        <v>-2E-3</v>
      </c>
    </row>
    <row r="209" spans="1:36" hidden="1" x14ac:dyDescent="0.25">
      <c r="A209" t="s">
        <v>219</v>
      </c>
      <c r="B209" t="s">
        <v>793</v>
      </c>
      <c r="C209" t="s">
        <v>1067</v>
      </c>
      <c r="D209" t="s">
        <v>874</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6">
        <v>-5.0000000000000001E-3</v>
      </c>
    </row>
    <row r="210" spans="1:36" hidden="1" x14ac:dyDescent="0.25">
      <c r="A210" t="s">
        <v>220</v>
      </c>
      <c r="B210" t="s">
        <v>794</v>
      </c>
      <c r="C210" t="s">
        <v>1068</v>
      </c>
      <c r="D210" t="s">
        <v>874</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6">
        <v>-5.0000000000000001E-3</v>
      </c>
    </row>
    <row r="211" spans="1:36" hidden="1" x14ac:dyDescent="0.25">
      <c r="A211" t="s">
        <v>167</v>
      </c>
      <c r="B211" t="s">
        <v>795</v>
      </c>
      <c r="C211" t="s">
        <v>1069</v>
      </c>
      <c r="D211" t="s">
        <v>874</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796</v>
      </c>
      <c r="C212" t="s">
        <v>1070</v>
      </c>
      <c r="D212" t="s">
        <v>874</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797</v>
      </c>
      <c r="C213" t="s">
        <v>1071</v>
      </c>
      <c r="D213" t="s">
        <v>874</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798</v>
      </c>
      <c r="C214" t="s">
        <v>1072</v>
      </c>
      <c r="D214" t="s">
        <v>874</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799</v>
      </c>
      <c r="C215" t="s">
        <v>1073</v>
      </c>
      <c r="D215" t="s">
        <v>874</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6">
        <v>-4.0000000000000001E-3</v>
      </c>
    </row>
    <row r="216" spans="1:36" hidden="1" x14ac:dyDescent="0.25">
      <c r="A216" t="s">
        <v>178</v>
      </c>
      <c r="B216" t="s">
        <v>800</v>
      </c>
      <c r="C216" t="s">
        <v>1074</v>
      </c>
      <c r="D216" t="s">
        <v>874</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6">
        <v>-4.0000000000000001E-3</v>
      </c>
    </row>
    <row r="217" spans="1:36" hidden="1" x14ac:dyDescent="0.25">
      <c r="A217" t="s">
        <v>221</v>
      </c>
      <c r="B217" t="s">
        <v>801</v>
      </c>
      <c r="C217" t="s">
        <v>1075</v>
      </c>
      <c r="D217" t="s">
        <v>874</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6">
        <v>-5.0000000000000001E-3</v>
      </c>
    </row>
    <row r="218" spans="1:36" hidden="1" x14ac:dyDescent="0.25">
      <c r="A218" t="s">
        <v>222</v>
      </c>
      <c r="B218" t="s">
        <v>802</v>
      </c>
      <c r="C218" t="s">
        <v>1076</v>
      </c>
      <c r="D218" t="s">
        <v>874</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6">
        <v>-4.0000000000000001E-3</v>
      </c>
    </row>
    <row r="219" spans="1:36" hidden="1" x14ac:dyDescent="0.25">
      <c r="A219" t="s">
        <v>22</v>
      </c>
      <c r="C219" t="s">
        <v>1077</v>
      </c>
    </row>
    <row r="220" spans="1:36" hidden="1" x14ac:dyDescent="0.25">
      <c r="A220" t="s">
        <v>168</v>
      </c>
      <c r="B220" t="s">
        <v>803</v>
      </c>
      <c r="C220" t="s">
        <v>1078</v>
      </c>
      <c r="D220" t="s">
        <v>874</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804</v>
      </c>
      <c r="C221" t="s">
        <v>1079</v>
      </c>
      <c r="D221" t="s">
        <v>874</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805</v>
      </c>
      <c r="C222" t="s">
        <v>1080</v>
      </c>
      <c r="D222" t="s">
        <v>874</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806</v>
      </c>
      <c r="C223" t="s">
        <v>1081</v>
      </c>
      <c r="D223" t="s">
        <v>874</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807</v>
      </c>
      <c r="C224" t="s">
        <v>1082</v>
      </c>
      <c r="D224" t="s">
        <v>874</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808</v>
      </c>
      <c r="C225" t="s">
        <v>1083</v>
      </c>
      <c r="D225" t="s">
        <v>874</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219</v>
      </c>
      <c r="B226" t="s">
        <v>809</v>
      </c>
      <c r="C226" t="s">
        <v>1084</v>
      </c>
      <c r="D226" t="s">
        <v>874</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220</v>
      </c>
      <c r="B227" t="s">
        <v>810</v>
      </c>
      <c r="C227" t="s">
        <v>1085</v>
      </c>
      <c r="D227" t="s">
        <v>874</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811</v>
      </c>
      <c r="C228" t="s">
        <v>1086</v>
      </c>
      <c r="D228" t="s">
        <v>874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812</v>
      </c>
      <c r="C229" t="s">
        <v>1087</v>
      </c>
      <c r="D229" t="s">
        <v>874</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813</v>
      </c>
      <c r="C230" t="s">
        <v>1088</v>
      </c>
      <c r="D230" t="s">
        <v>874</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814</v>
      </c>
      <c r="C231" t="s">
        <v>1089</v>
      </c>
      <c r="D231" t="s">
        <v>874</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815</v>
      </c>
      <c r="C232" t="s">
        <v>1090</v>
      </c>
      <c r="D232" t="s">
        <v>874</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816</v>
      </c>
      <c r="C233" t="s">
        <v>1091</v>
      </c>
      <c r="D233" t="s">
        <v>874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221</v>
      </c>
      <c r="B234" t="s">
        <v>817</v>
      </c>
      <c r="C234" t="s">
        <v>1092</v>
      </c>
      <c r="D234" t="s">
        <v>874</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222</v>
      </c>
      <c r="B235" t="s">
        <v>818</v>
      </c>
      <c r="C235" t="s">
        <v>1093</v>
      </c>
      <c r="D235" t="s">
        <v>874</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1094</v>
      </c>
    </row>
    <row r="237" spans="1:36" hidden="1" x14ac:dyDescent="0.25">
      <c r="A237" t="s">
        <v>168</v>
      </c>
      <c r="B237" t="s">
        <v>819</v>
      </c>
      <c r="C237" t="s">
        <v>1095</v>
      </c>
      <c r="D237" t="s">
        <v>874</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820</v>
      </c>
      <c r="C238" t="s">
        <v>1096</v>
      </c>
      <c r="D238" t="s">
        <v>874</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6">
        <v>1E-3</v>
      </c>
    </row>
    <row r="239" spans="1:36" hidden="1" x14ac:dyDescent="0.25">
      <c r="A239" t="s">
        <v>170</v>
      </c>
      <c r="B239" t="s">
        <v>821</v>
      </c>
      <c r="C239" t="s">
        <v>1097</v>
      </c>
      <c r="D239" t="s">
        <v>874</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6">
        <v>2E-3</v>
      </c>
    </row>
    <row r="240" spans="1:36" hidden="1" x14ac:dyDescent="0.25">
      <c r="A240" t="s">
        <v>171</v>
      </c>
      <c r="B240" t="s">
        <v>822</v>
      </c>
      <c r="C240" t="s">
        <v>1098</v>
      </c>
      <c r="D240" t="s">
        <v>874</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6">
        <v>1E-3</v>
      </c>
    </row>
    <row r="241" spans="1:36" hidden="1" x14ac:dyDescent="0.25">
      <c r="A241" t="s">
        <v>172</v>
      </c>
      <c r="B241" t="s">
        <v>823</v>
      </c>
      <c r="C241" t="s">
        <v>1099</v>
      </c>
      <c r="D241" t="s">
        <v>874</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6">
        <v>1E-3</v>
      </c>
    </row>
    <row r="242" spans="1:36" hidden="1" x14ac:dyDescent="0.25">
      <c r="A242" t="s">
        <v>173</v>
      </c>
      <c r="B242" t="s">
        <v>824</v>
      </c>
      <c r="C242" t="s">
        <v>1100</v>
      </c>
      <c r="D242" t="s">
        <v>874</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6">
        <v>1E-3</v>
      </c>
    </row>
    <row r="243" spans="1:36" hidden="1" x14ac:dyDescent="0.25">
      <c r="A243" t="s">
        <v>219</v>
      </c>
      <c r="B243" t="s">
        <v>825</v>
      </c>
      <c r="C243" t="s">
        <v>1101</v>
      </c>
      <c r="D243" t="s">
        <v>874</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6">
        <v>1E-3</v>
      </c>
    </row>
    <row r="244" spans="1:36" hidden="1" x14ac:dyDescent="0.25">
      <c r="A244" t="s">
        <v>220</v>
      </c>
      <c r="B244" t="s">
        <v>826</v>
      </c>
      <c r="C244" t="s">
        <v>1102</v>
      </c>
      <c r="D244" t="s">
        <v>874</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6">
        <v>1E-3</v>
      </c>
    </row>
    <row r="245" spans="1:36" hidden="1" x14ac:dyDescent="0.25">
      <c r="A245" t="s">
        <v>167</v>
      </c>
      <c r="B245" t="s">
        <v>827</v>
      </c>
      <c r="C245" t="s">
        <v>1103</v>
      </c>
      <c r="D245" t="s">
        <v>874</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6">
        <v>1E-3</v>
      </c>
    </row>
    <row r="246" spans="1:36" hidden="1" x14ac:dyDescent="0.25">
      <c r="A246" t="s">
        <v>174</v>
      </c>
      <c r="B246" t="s">
        <v>828</v>
      </c>
      <c r="C246" t="s">
        <v>1104</v>
      </c>
      <c r="D246" t="s">
        <v>874</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6">
        <v>1E-3</v>
      </c>
    </row>
    <row r="247" spans="1:36" hidden="1" x14ac:dyDescent="0.25">
      <c r="A247" t="s">
        <v>175</v>
      </c>
      <c r="B247" t="s">
        <v>829</v>
      </c>
      <c r="C247" t="s">
        <v>1105</v>
      </c>
      <c r="D247" t="s">
        <v>874</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6">
        <v>1E-3</v>
      </c>
    </row>
    <row r="248" spans="1:36" hidden="1" x14ac:dyDescent="0.25">
      <c r="A248" t="s">
        <v>176</v>
      </c>
      <c r="B248" t="s">
        <v>830</v>
      </c>
      <c r="C248" t="s">
        <v>1106</v>
      </c>
      <c r="D248" t="s">
        <v>874</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6">
        <v>1E-3</v>
      </c>
    </row>
    <row r="249" spans="1:36" hidden="1" x14ac:dyDescent="0.25">
      <c r="A249" t="s">
        <v>177</v>
      </c>
      <c r="B249" t="s">
        <v>831</v>
      </c>
      <c r="C249" t="s">
        <v>1107</v>
      </c>
      <c r="D249" t="s">
        <v>874</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6">
        <v>1E-3</v>
      </c>
    </row>
    <row r="250" spans="1:36" hidden="1" x14ac:dyDescent="0.25">
      <c r="A250" t="s">
        <v>178</v>
      </c>
      <c r="B250" t="s">
        <v>832</v>
      </c>
      <c r="C250" t="s">
        <v>1108</v>
      </c>
      <c r="D250" t="s">
        <v>874</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6">
        <v>0</v>
      </c>
    </row>
    <row r="251" spans="1:36" hidden="1" x14ac:dyDescent="0.25">
      <c r="A251" t="s">
        <v>221</v>
      </c>
      <c r="B251" t="s">
        <v>833</v>
      </c>
      <c r="C251" t="s">
        <v>1109</v>
      </c>
      <c r="D251" t="s">
        <v>874</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6">
        <v>1E-3</v>
      </c>
    </row>
    <row r="252" spans="1:36" hidden="1" x14ac:dyDescent="0.25">
      <c r="A252" t="s">
        <v>222</v>
      </c>
      <c r="B252" t="s">
        <v>834</v>
      </c>
      <c r="C252" t="s">
        <v>1110</v>
      </c>
      <c r="D252" t="s">
        <v>874</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6">
        <v>1E-3</v>
      </c>
    </row>
    <row r="253" spans="1:36" hidden="1" x14ac:dyDescent="0.25">
      <c r="A253" t="s">
        <v>20</v>
      </c>
      <c r="C253" t="s">
        <v>1111</v>
      </c>
    </row>
    <row r="254" spans="1:36" hidden="1" x14ac:dyDescent="0.25">
      <c r="A254" t="s">
        <v>168</v>
      </c>
      <c r="B254" t="s">
        <v>835</v>
      </c>
      <c r="C254" t="s">
        <v>1112</v>
      </c>
      <c r="D254" t="s">
        <v>874</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836</v>
      </c>
      <c r="C255" t="s">
        <v>1113</v>
      </c>
      <c r="D255" t="s">
        <v>874</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837</v>
      </c>
      <c r="C256" t="s">
        <v>1114</v>
      </c>
      <c r="D256" t="s">
        <v>874</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838</v>
      </c>
      <c r="C257" t="s">
        <v>1115</v>
      </c>
      <c r="D257" t="s">
        <v>874</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839</v>
      </c>
      <c r="C258" t="s">
        <v>1116</v>
      </c>
      <c r="D258" t="s">
        <v>874</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840</v>
      </c>
      <c r="C259" t="s">
        <v>1117</v>
      </c>
      <c r="D259" t="s">
        <v>874</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219</v>
      </c>
      <c r="B260" t="s">
        <v>841</v>
      </c>
      <c r="C260" t="s">
        <v>1118</v>
      </c>
      <c r="D260" t="s">
        <v>874</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220</v>
      </c>
      <c r="B261" t="s">
        <v>842</v>
      </c>
      <c r="C261" t="s">
        <v>1119</v>
      </c>
      <c r="D261" t="s">
        <v>874</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843</v>
      </c>
      <c r="C262" t="s">
        <v>1120</v>
      </c>
      <c r="D262" t="s">
        <v>874</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844</v>
      </c>
      <c r="C263" t="s">
        <v>1121</v>
      </c>
      <c r="D263" t="s">
        <v>874</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845</v>
      </c>
      <c r="C264" t="s">
        <v>1122</v>
      </c>
      <c r="D264" t="s">
        <v>874</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846</v>
      </c>
      <c r="C265" t="s">
        <v>1123</v>
      </c>
      <c r="D265" t="s">
        <v>874</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847</v>
      </c>
      <c r="C266" t="s">
        <v>1124</v>
      </c>
      <c r="D266" t="s">
        <v>874</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848</v>
      </c>
      <c r="C267" t="s">
        <v>1125</v>
      </c>
      <c r="D267" t="s">
        <v>874</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221</v>
      </c>
      <c r="B268" t="s">
        <v>849</v>
      </c>
      <c r="C268" t="s">
        <v>1126</v>
      </c>
      <c r="D268" t="s">
        <v>874</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222</v>
      </c>
      <c r="B269" t="s">
        <v>850</v>
      </c>
      <c r="C269" t="s">
        <v>1127</v>
      </c>
      <c r="D269" t="s">
        <v>874</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1128</v>
      </c>
    </row>
    <row r="271" spans="1:36" hidden="1" x14ac:dyDescent="0.25">
      <c r="A271" t="s">
        <v>168</v>
      </c>
      <c r="B271" t="s">
        <v>851</v>
      </c>
      <c r="C271" t="s">
        <v>1129</v>
      </c>
      <c r="D271" t="s">
        <v>874</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852</v>
      </c>
      <c r="C272" t="s">
        <v>1130</v>
      </c>
      <c r="D272" t="s">
        <v>874</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6">
        <v>-1.2E-2</v>
      </c>
    </row>
    <row r="273" spans="1:36" hidden="1" x14ac:dyDescent="0.25">
      <c r="A273" t="s">
        <v>170</v>
      </c>
      <c r="B273" t="s">
        <v>853</v>
      </c>
      <c r="C273" t="s">
        <v>1131</v>
      </c>
      <c r="D273" t="s">
        <v>874</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6">
        <v>-1.4E-2</v>
      </c>
    </row>
    <row r="274" spans="1:36" hidden="1" x14ac:dyDescent="0.25">
      <c r="A274" t="s">
        <v>171</v>
      </c>
      <c r="B274" t="s">
        <v>854</v>
      </c>
      <c r="C274" t="s">
        <v>1132</v>
      </c>
      <c r="D274" t="s">
        <v>874</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6">
        <v>-1.4E-2</v>
      </c>
    </row>
    <row r="275" spans="1:36" hidden="1" x14ac:dyDescent="0.25">
      <c r="A275" t="s">
        <v>172</v>
      </c>
      <c r="B275" t="s">
        <v>855</v>
      </c>
      <c r="C275" t="s">
        <v>1133</v>
      </c>
      <c r="D275" t="s">
        <v>874</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6">
        <v>-1.4E-2</v>
      </c>
    </row>
    <row r="276" spans="1:36" hidden="1" x14ac:dyDescent="0.25">
      <c r="A276" t="s">
        <v>173</v>
      </c>
      <c r="B276" t="s">
        <v>856</v>
      </c>
      <c r="C276" t="s">
        <v>1134</v>
      </c>
      <c r="D276" t="s">
        <v>874</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219</v>
      </c>
      <c r="B277" t="s">
        <v>857</v>
      </c>
      <c r="C277" t="s">
        <v>1135</v>
      </c>
      <c r="D277" t="s">
        <v>874</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220</v>
      </c>
      <c r="B278" t="s">
        <v>858</v>
      </c>
      <c r="C278" t="s">
        <v>1136</v>
      </c>
      <c r="D278" t="s">
        <v>874</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859</v>
      </c>
      <c r="C279" t="s">
        <v>1137</v>
      </c>
      <c r="D279" t="s">
        <v>874</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860</v>
      </c>
      <c r="C280" t="s">
        <v>1138</v>
      </c>
      <c r="D280" t="s">
        <v>874</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861</v>
      </c>
      <c r="C281" t="s">
        <v>1139</v>
      </c>
      <c r="D281" t="s">
        <v>874</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6">
        <v>-1.6E-2</v>
      </c>
    </row>
    <row r="282" spans="1:36" hidden="1" x14ac:dyDescent="0.25">
      <c r="A282" t="s">
        <v>176</v>
      </c>
      <c r="B282" t="s">
        <v>862</v>
      </c>
      <c r="C282" t="s">
        <v>1140</v>
      </c>
      <c r="D282" t="s">
        <v>874</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863</v>
      </c>
      <c r="C283" t="s">
        <v>1141</v>
      </c>
      <c r="D283" t="s">
        <v>874</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864</v>
      </c>
      <c r="C284" t="s">
        <v>1142</v>
      </c>
      <c r="D284" t="s">
        <v>874</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221</v>
      </c>
      <c r="B285" t="s">
        <v>865</v>
      </c>
      <c r="C285" t="s">
        <v>1143</v>
      </c>
      <c r="D285" t="s">
        <v>874</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6">
        <v>-1.4E-2</v>
      </c>
    </row>
    <row r="286" spans="1:36" hidden="1" x14ac:dyDescent="0.25">
      <c r="A286" t="s">
        <v>222</v>
      </c>
      <c r="B286" t="s">
        <v>866</v>
      </c>
      <c r="C286" t="s">
        <v>1144</v>
      </c>
      <c r="D286" t="s">
        <v>874</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1145</v>
      </c>
    </row>
    <row r="288" spans="1:36" hidden="1" x14ac:dyDescent="0.25">
      <c r="A288" t="s">
        <v>162</v>
      </c>
      <c r="B288" t="s">
        <v>867</v>
      </c>
      <c r="C288" t="s">
        <v>1146</v>
      </c>
      <c r="D288" t="s">
        <v>874</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6">
        <v>3.0000000000000001E-3</v>
      </c>
    </row>
    <row r="289" spans="1:36" hidden="1" x14ac:dyDescent="0.25">
      <c r="A289" t="s">
        <v>868</v>
      </c>
      <c r="B289" t="s">
        <v>869</v>
      </c>
      <c r="C289" t="s">
        <v>1147</v>
      </c>
      <c r="D289" t="s">
        <v>874</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6">
        <v>3.0000000000000001E-3</v>
      </c>
    </row>
    <row r="290" spans="1:36" hidden="1" x14ac:dyDescent="0.25">
      <c r="A290" t="s">
        <v>870</v>
      </c>
      <c r="B290" t="s">
        <v>871</v>
      </c>
      <c r="C290" t="s">
        <v>1148</v>
      </c>
      <c r="D290" t="s">
        <v>874</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6">
        <v>3.0000000000000001E-3</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30" bestFit="1" customWidth="1"/>
    <col min="8" max="9" width="19.7109375" bestFit="1" customWidth="1"/>
    <col min="10" max="10" width="17.7109375" bestFit="1" customWidth="1"/>
    <col min="11" max="12" width="255.7109375" bestFit="1" customWidth="1"/>
  </cols>
  <sheetData>
    <row r="1" spans="1:12" s="1" customFormat="1" ht="45" x14ac:dyDescent="0.25">
      <c r="A1" s="1" t="s">
        <v>1418</v>
      </c>
      <c r="B1" s="1" t="s">
        <v>1189</v>
      </c>
      <c r="C1" s="1" t="s">
        <v>1419</v>
      </c>
      <c r="D1" s="1" t="s">
        <v>1420</v>
      </c>
      <c r="E1" s="1" t="s">
        <v>1421</v>
      </c>
      <c r="F1" s="1" t="s">
        <v>1422</v>
      </c>
      <c r="G1" s="68" t="s">
        <v>1423</v>
      </c>
      <c r="H1" s="1" t="s">
        <v>1424</v>
      </c>
      <c r="I1" s="1" t="s">
        <v>1425</v>
      </c>
      <c r="J1" s="1" t="s">
        <v>1426</v>
      </c>
      <c r="K1" s="1" t="s">
        <v>1427</v>
      </c>
      <c r="L1" s="1" t="s">
        <v>1428</v>
      </c>
    </row>
    <row r="2" spans="1:12" hidden="1" x14ac:dyDescent="0.25">
      <c r="A2" t="s">
        <v>1429</v>
      </c>
      <c r="B2">
        <v>2020</v>
      </c>
      <c r="C2" t="s">
        <v>1430</v>
      </c>
      <c r="D2" t="s">
        <v>1431</v>
      </c>
      <c r="E2" t="s">
        <v>1432</v>
      </c>
      <c r="F2" t="s">
        <v>377</v>
      </c>
      <c r="G2" s="30">
        <v>43060</v>
      </c>
      <c r="H2">
        <v>93.4</v>
      </c>
      <c r="I2" t="s">
        <v>1433</v>
      </c>
      <c r="J2">
        <v>93.4</v>
      </c>
      <c r="K2" t="s">
        <v>1434</v>
      </c>
      <c r="L2" t="s">
        <v>1435</v>
      </c>
    </row>
    <row r="3" spans="1:12" hidden="1" x14ac:dyDescent="0.25">
      <c r="A3" t="s">
        <v>1429</v>
      </c>
      <c r="B3">
        <v>2025</v>
      </c>
      <c r="C3" t="s">
        <v>1430</v>
      </c>
      <c r="D3" t="s">
        <v>1431</v>
      </c>
      <c r="E3" t="s">
        <v>1432</v>
      </c>
      <c r="F3" t="s">
        <v>377</v>
      </c>
      <c r="G3" s="30">
        <v>37030</v>
      </c>
      <c r="H3">
        <v>117</v>
      </c>
      <c r="I3" t="s">
        <v>1433</v>
      </c>
      <c r="J3">
        <v>117</v>
      </c>
      <c r="K3" t="s">
        <v>1436</v>
      </c>
      <c r="L3" t="s">
        <v>1435</v>
      </c>
    </row>
    <row r="4" spans="1:12" hidden="1" x14ac:dyDescent="0.25">
      <c r="A4" t="s">
        <v>1429</v>
      </c>
      <c r="B4">
        <v>2030</v>
      </c>
      <c r="C4" t="s">
        <v>1430</v>
      </c>
      <c r="D4" t="s">
        <v>1431</v>
      </c>
      <c r="E4" t="s">
        <v>1432</v>
      </c>
      <c r="F4" t="s">
        <v>377</v>
      </c>
      <c r="G4" s="30">
        <v>33980</v>
      </c>
      <c r="H4">
        <v>125</v>
      </c>
      <c r="I4" t="s">
        <v>1433</v>
      </c>
      <c r="J4">
        <v>125</v>
      </c>
      <c r="K4" t="s">
        <v>1437</v>
      </c>
      <c r="L4" t="s">
        <v>1435</v>
      </c>
    </row>
    <row r="5" spans="1:12" hidden="1" x14ac:dyDescent="0.25">
      <c r="A5" t="s">
        <v>1429</v>
      </c>
      <c r="B5">
        <v>2035</v>
      </c>
      <c r="C5" t="s">
        <v>1430</v>
      </c>
      <c r="D5" t="s">
        <v>1431</v>
      </c>
      <c r="E5" t="s">
        <v>1432</v>
      </c>
      <c r="F5" t="s">
        <v>377</v>
      </c>
      <c r="G5" s="30">
        <v>32350</v>
      </c>
      <c r="H5">
        <v>133</v>
      </c>
      <c r="I5" t="s">
        <v>1433</v>
      </c>
      <c r="J5">
        <v>133</v>
      </c>
      <c r="K5" t="s">
        <v>1438</v>
      </c>
      <c r="L5" t="s">
        <v>1435</v>
      </c>
    </row>
    <row r="6" spans="1:12" hidden="1" x14ac:dyDescent="0.25">
      <c r="A6" t="s">
        <v>1429</v>
      </c>
      <c r="B6">
        <v>2040</v>
      </c>
      <c r="C6" t="s">
        <v>1430</v>
      </c>
      <c r="D6" t="s">
        <v>1431</v>
      </c>
      <c r="E6" t="s">
        <v>1432</v>
      </c>
      <c r="F6" t="s">
        <v>377</v>
      </c>
      <c r="G6" s="30">
        <v>31380</v>
      </c>
      <c r="H6">
        <v>138</v>
      </c>
      <c r="I6" t="s">
        <v>1433</v>
      </c>
      <c r="J6">
        <v>138</v>
      </c>
      <c r="K6" t="s">
        <v>1439</v>
      </c>
      <c r="L6" t="s">
        <v>1435</v>
      </c>
    </row>
    <row r="7" spans="1:12" hidden="1" x14ac:dyDescent="0.25">
      <c r="A7" t="s">
        <v>1429</v>
      </c>
      <c r="B7">
        <v>2045</v>
      </c>
      <c r="C7" t="s">
        <v>1430</v>
      </c>
      <c r="D7" t="s">
        <v>1431</v>
      </c>
      <c r="E7" t="s">
        <v>1432</v>
      </c>
      <c r="F7" t="s">
        <v>377</v>
      </c>
      <c r="G7" s="30">
        <v>30420</v>
      </c>
      <c r="H7">
        <v>143</v>
      </c>
      <c r="I7" t="s">
        <v>1433</v>
      </c>
      <c r="J7">
        <v>143</v>
      </c>
      <c r="K7" t="s">
        <v>1439</v>
      </c>
      <c r="L7" t="s">
        <v>1435</v>
      </c>
    </row>
    <row r="8" spans="1:12" hidden="1" x14ac:dyDescent="0.25">
      <c r="A8" t="s">
        <v>1429</v>
      </c>
      <c r="B8">
        <v>2050</v>
      </c>
      <c r="C8" t="s">
        <v>1430</v>
      </c>
      <c r="D8" t="s">
        <v>1431</v>
      </c>
      <c r="E8" t="s">
        <v>1432</v>
      </c>
      <c r="F8" t="s">
        <v>377</v>
      </c>
      <c r="G8" s="30">
        <v>29450</v>
      </c>
      <c r="H8">
        <v>148</v>
      </c>
      <c r="I8" t="s">
        <v>1433</v>
      </c>
      <c r="J8">
        <v>148</v>
      </c>
      <c r="K8" t="s">
        <v>1440</v>
      </c>
      <c r="L8" t="s">
        <v>1435</v>
      </c>
    </row>
    <row r="9" spans="1:12" hidden="1" x14ac:dyDescent="0.25">
      <c r="A9" t="s">
        <v>1441</v>
      </c>
      <c r="B9">
        <v>2020</v>
      </c>
      <c r="C9" t="s">
        <v>1430</v>
      </c>
      <c r="D9" t="s">
        <v>1431</v>
      </c>
      <c r="E9" t="s">
        <v>1432</v>
      </c>
      <c r="F9" t="s">
        <v>377</v>
      </c>
      <c r="G9" s="30">
        <v>43060</v>
      </c>
      <c r="H9">
        <v>93.4</v>
      </c>
      <c r="I9" t="s">
        <v>1433</v>
      </c>
      <c r="J9">
        <v>93.4</v>
      </c>
      <c r="K9" t="s">
        <v>1442</v>
      </c>
      <c r="L9" t="s">
        <v>1443</v>
      </c>
    </row>
    <row r="10" spans="1:12" hidden="1" x14ac:dyDescent="0.25">
      <c r="A10" t="s">
        <v>1441</v>
      </c>
      <c r="B10">
        <v>2025</v>
      </c>
      <c r="C10" t="s">
        <v>1430</v>
      </c>
      <c r="D10" t="s">
        <v>1431</v>
      </c>
      <c r="E10" t="s">
        <v>1432</v>
      </c>
      <c r="F10" t="s">
        <v>377</v>
      </c>
      <c r="G10" s="30">
        <v>43060</v>
      </c>
      <c r="H10">
        <v>93.4</v>
      </c>
      <c r="I10" t="s">
        <v>1433</v>
      </c>
      <c r="J10">
        <v>93.4</v>
      </c>
      <c r="K10" t="s">
        <v>1442</v>
      </c>
      <c r="L10" t="s">
        <v>1443</v>
      </c>
    </row>
    <row r="11" spans="1:12" hidden="1" x14ac:dyDescent="0.25">
      <c r="A11" t="s">
        <v>1441</v>
      </c>
      <c r="B11">
        <v>2030</v>
      </c>
      <c r="C11" t="s">
        <v>1430</v>
      </c>
      <c r="D11" t="s">
        <v>1431</v>
      </c>
      <c r="E11" t="s">
        <v>1432</v>
      </c>
      <c r="F11" t="s">
        <v>377</v>
      </c>
      <c r="G11" s="30">
        <v>43060</v>
      </c>
      <c r="H11">
        <v>93.4</v>
      </c>
      <c r="I11" t="s">
        <v>1433</v>
      </c>
      <c r="J11">
        <v>93.4</v>
      </c>
      <c r="K11" t="s">
        <v>1442</v>
      </c>
      <c r="L11" t="s">
        <v>1443</v>
      </c>
    </row>
    <row r="12" spans="1:12" hidden="1" x14ac:dyDescent="0.25">
      <c r="A12" t="s">
        <v>1441</v>
      </c>
      <c r="B12">
        <v>2035</v>
      </c>
      <c r="C12" t="s">
        <v>1430</v>
      </c>
      <c r="D12" t="s">
        <v>1431</v>
      </c>
      <c r="E12" t="s">
        <v>1432</v>
      </c>
      <c r="F12" t="s">
        <v>377</v>
      </c>
      <c r="G12" s="30">
        <v>43060</v>
      </c>
      <c r="H12">
        <v>93.4</v>
      </c>
      <c r="I12" t="s">
        <v>1433</v>
      </c>
      <c r="J12">
        <v>93.4</v>
      </c>
      <c r="K12" t="s">
        <v>1442</v>
      </c>
      <c r="L12" t="s">
        <v>1443</v>
      </c>
    </row>
    <row r="13" spans="1:12" hidden="1" x14ac:dyDescent="0.25">
      <c r="A13" t="s">
        <v>1441</v>
      </c>
      <c r="B13">
        <v>2040</v>
      </c>
      <c r="C13" t="s">
        <v>1430</v>
      </c>
      <c r="D13" t="s">
        <v>1431</v>
      </c>
      <c r="E13" t="s">
        <v>1432</v>
      </c>
      <c r="F13" t="s">
        <v>377</v>
      </c>
      <c r="G13" s="30">
        <v>43060</v>
      </c>
      <c r="H13">
        <v>93.4</v>
      </c>
      <c r="I13" t="s">
        <v>1433</v>
      </c>
      <c r="J13">
        <v>93.4</v>
      </c>
      <c r="K13" t="s">
        <v>1442</v>
      </c>
      <c r="L13" t="s">
        <v>1443</v>
      </c>
    </row>
    <row r="14" spans="1:12" hidden="1" x14ac:dyDescent="0.25">
      <c r="A14" t="s">
        <v>1441</v>
      </c>
      <c r="B14">
        <v>2045</v>
      </c>
      <c r="C14" t="s">
        <v>1430</v>
      </c>
      <c r="D14" t="s">
        <v>1431</v>
      </c>
      <c r="E14" t="s">
        <v>1432</v>
      </c>
      <c r="F14" t="s">
        <v>377</v>
      </c>
      <c r="G14" s="30">
        <v>43060</v>
      </c>
      <c r="H14">
        <v>93.4</v>
      </c>
      <c r="I14" t="s">
        <v>1433</v>
      </c>
      <c r="J14">
        <v>93.4</v>
      </c>
      <c r="K14" t="s">
        <v>1442</v>
      </c>
      <c r="L14" t="s">
        <v>1443</v>
      </c>
    </row>
    <row r="15" spans="1:12" hidden="1" x14ac:dyDescent="0.25">
      <c r="A15" t="s">
        <v>1441</v>
      </c>
      <c r="B15">
        <v>2050</v>
      </c>
      <c r="C15" t="s">
        <v>1430</v>
      </c>
      <c r="D15" t="s">
        <v>1431</v>
      </c>
      <c r="E15" t="s">
        <v>1432</v>
      </c>
      <c r="F15" t="s">
        <v>377</v>
      </c>
      <c r="G15" s="30">
        <v>43060</v>
      </c>
      <c r="H15">
        <v>93.4</v>
      </c>
      <c r="I15" t="s">
        <v>1433</v>
      </c>
      <c r="J15">
        <v>93.4</v>
      </c>
      <c r="K15" t="s">
        <v>1442</v>
      </c>
      <c r="L15" t="s">
        <v>1443</v>
      </c>
    </row>
    <row r="16" spans="1:12" hidden="1" x14ac:dyDescent="0.25">
      <c r="A16" t="s">
        <v>1444</v>
      </c>
      <c r="B16">
        <v>2020</v>
      </c>
      <c r="C16" t="s">
        <v>1430</v>
      </c>
      <c r="D16" t="s">
        <v>1431</v>
      </c>
      <c r="E16" t="s">
        <v>1432</v>
      </c>
      <c r="F16" t="s">
        <v>377</v>
      </c>
      <c r="G16" s="30">
        <v>43060</v>
      </c>
      <c r="H16">
        <v>93.4</v>
      </c>
      <c r="I16" t="s">
        <v>1433</v>
      </c>
      <c r="J16">
        <v>93.4</v>
      </c>
      <c r="K16" t="s">
        <v>1442</v>
      </c>
      <c r="L16" t="s">
        <v>1435</v>
      </c>
    </row>
    <row r="17" spans="1:12" hidden="1" x14ac:dyDescent="0.25">
      <c r="A17" t="s">
        <v>1444</v>
      </c>
      <c r="B17">
        <v>2025</v>
      </c>
      <c r="C17" t="s">
        <v>1430</v>
      </c>
      <c r="D17" t="s">
        <v>1431</v>
      </c>
      <c r="E17" t="s">
        <v>1432</v>
      </c>
      <c r="F17" t="s">
        <v>377</v>
      </c>
      <c r="G17" s="30">
        <v>39510</v>
      </c>
      <c r="H17">
        <v>104</v>
      </c>
      <c r="I17" t="s">
        <v>1433</v>
      </c>
      <c r="J17">
        <v>104</v>
      </c>
      <c r="K17" t="s">
        <v>1445</v>
      </c>
      <c r="L17" t="s">
        <v>1435</v>
      </c>
    </row>
    <row r="18" spans="1:12" hidden="1" x14ac:dyDescent="0.25">
      <c r="A18" t="s">
        <v>1444</v>
      </c>
      <c r="B18">
        <v>2030</v>
      </c>
      <c r="C18" t="s">
        <v>1430</v>
      </c>
      <c r="D18" t="s">
        <v>1431</v>
      </c>
      <c r="E18" t="s">
        <v>1432</v>
      </c>
      <c r="F18" t="s">
        <v>377</v>
      </c>
      <c r="G18" s="30">
        <v>35800</v>
      </c>
      <c r="H18">
        <v>109</v>
      </c>
      <c r="I18" t="s">
        <v>1433</v>
      </c>
      <c r="J18">
        <v>109</v>
      </c>
      <c r="K18" t="s">
        <v>1446</v>
      </c>
      <c r="L18" t="s">
        <v>1435</v>
      </c>
    </row>
    <row r="19" spans="1:12" hidden="1" x14ac:dyDescent="0.25">
      <c r="A19" t="s">
        <v>1444</v>
      </c>
      <c r="B19">
        <v>2035</v>
      </c>
      <c r="C19" t="s">
        <v>1430</v>
      </c>
      <c r="D19" t="s">
        <v>1431</v>
      </c>
      <c r="E19" t="s">
        <v>1432</v>
      </c>
      <c r="F19" t="s">
        <v>377</v>
      </c>
      <c r="G19" s="30">
        <v>34800</v>
      </c>
      <c r="H19">
        <v>112</v>
      </c>
      <c r="I19" t="s">
        <v>1433</v>
      </c>
      <c r="J19">
        <v>112</v>
      </c>
      <c r="K19" t="s">
        <v>1447</v>
      </c>
      <c r="L19" t="s">
        <v>1435</v>
      </c>
    </row>
    <row r="20" spans="1:12" hidden="1" x14ac:dyDescent="0.25">
      <c r="A20" t="s">
        <v>1444</v>
      </c>
      <c r="B20">
        <v>2040</v>
      </c>
      <c r="C20" t="s">
        <v>1430</v>
      </c>
      <c r="D20" t="s">
        <v>1431</v>
      </c>
      <c r="E20" t="s">
        <v>1432</v>
      </c>
      <c r="F20" t="s">
        <v>377</v>
      </c>
      <c r="G20" s="30">
        <v>33560</v>
      </c>
      <c r="H20">
        <v>117</v>
      </c>
      <c r="I20" t="s">
        <v>1433</v>
      </c>
      <c r="J20">
        <v>117</v>
      </c>
      <c r="K20" t="s">
        <v>1439</v>
      </c>
      <c r="L20" t="s">
        <v>1435</v>
      </c>
    </row>
    <row r="21" spans="1:12" hidden="1" x14ac:dyDescent="0.25">
      <c r="A21" t="s">
        <v>1444</v>
      </c>
      <c r="B21">
        <v>2045</v>
      </c>
      <c r="C21" t="s">
        <v>1430</v>
      </c>
      <c r="D21" t="s">
        <v>1431</v>
      </c>
      <c r="E21" t="s">
        <v>1432</v>
      </c>
      <c r="F21" t="s">
        <v>377</v>
      </c>
      <c r="G21" s="30">
        <v>32310</v>
      </c>
      <c r="H21">
        <v>121</v>
      </c>
      <c r="I21" t="s">
        <v>1433</v>
      </c>
      <c r="J21">
        <v>121</v>
      </c>
      <c r="K21" t="s">
        <v>1439</v>
      </c>
      <c r="L21" t="s">
        <v>1435</v>
      </c>
    </row>
    <row r="22" spans="1:12" hidden="1" x14ac:dyDescent="0.25">
      <c r="A22" t="s">
        <v>1444</v>
      </c>
      <c r="B22">
        <v>2050</v>
      </c>
      <c r="C22" t="s">
        <v>1430</v>
      </c>
      <c r="D22" t="s">
        <v>1431</v>
      </c>
      <c r="E22" t="s">
        <v>1432</v>
      </c>
      <c r="F22" t="s">
        <v>377</v>
      </c>
      <c r="G22" s="30">
        <v>31060</v>
      </c>
      <c r="H22">
        <v>126</v>
      </c>
      <c r="I22" t="s">
        <v>1433</v>
      </c>
      <c r="J22">
        <v>126</v>
      </c>
      <c r="K22" t="s">
        <v>1448</v>
      </c>
      <c r="L22" t="s">
        <v>1435</v>
      </c>
    </row>
    <row r="23" spans="1:12" hidden="1" x14ac:dyDescent="0.25">
      <c r="A23" t="s">
        <v>1429</v>
      </c>
      <c r="B23">
        <v>2020</v>
      </c>
      <c r="C23" t="s">
        <v>1449</v>
      </c>
      <c r="D23" t="s">
        <v>1431</v>
      </c>
      <c r="E23" t="s">
        <v>1432</v>
      </c>
      <c r="F23" t="s">
        <v>377</v>
      </c>
      <c r="G23" s="30">
        <v>55650</v>
      </c>
      <c r="H23">
        <v>86.9</v>
      </c>
      <c r="I23" t="s">
        <v>1433</v>
      </c>
      <c r="J23">
        <v>86.9</v>
      </c>
      <c r="K23" t="s">
        <v>1434</v>
      </c>
      <c r="L23" t="s">
        <v>1435</v>
      </c>
    </row>
    <row r="24" spans="1:12" hidden="1" x14ac:dyDescent="0.25">
      <c r="A24" t="s">
        <v>1429</v>
      </c>
      <c r="B24">
        <v>2025</v>
      </c>
      <c r="C24" t="s">
        <v>1449</v>
      </c>
      <c r="D24" t="s">
        <v>1431</v>
      </c>
      <c r="E24" t="s">
        <v>1432</v>
      </c>
      <c r="F24" t="s">
        <v>377</v>
      </c>
      <c r="G24" s="30">
        <v>44680</v>
      </c>
      <c r="H24">
        <v>110</v>
      </c>
      <c r="I24" t="s">
        <v>1433</v>
      </c>
      <c r="J24">
        <v>110</v>
      </c>
      <c r="K24" t="s">
        <v>1436</v>
      </c>
      <c r="L24" t="s">
        <v>1435</v>
      </c>
    </row>
    <row r="25" spans="1:12" hidden="1" x14ac:dyDescent="0.25">
      <c r="A25" t="s">
        <v>1429</v>
      </c>
      <c r="B25">
        <v>2030</v>
      </c>
      <c r="C25" t="s">
        <v>1449</v>
      </c>
      <c r="D25" t="s">
        <v>1431</v>
      </c>
      <c r="E25" t="s">
        <v>1432</v>
      </c>
      <c r="F25" t="s">
        <v>377</v>
      </c>
      <c r="G25" s="30">
        <v>39050</v>
      </c>
      <c r="H25">
        <v>120</v>
      </c>
      <c r="I25" t="s">
        <v>1433</v>
      </c>
      <c r="J25">
        <v>120</v>
      </c>
      <c r="K25" t="s">
        <v>1437</v>
      </c>
      <c r="L25" t="s">
        <v>1435</v>
      </c>
    </row>
    <row r="26" spans="1:12" hidden="1" x14ac:dyDescent="0.25">
      <c r="A26" t="s">
        <v>1429</v>
      </c>
      <c r="B26">
        <v>2035</v>
      </c>
      <c r="C26" t="s">
        <v>1449</v>
      </c>
      <c r="D26" t="s">
        <v>1431</v>
      </c>
      <c r="E26" t="s">
        <v>1432</v>
      </c>
      <c r="F26" t="s">
        <v>377</v>
      </c>
      <c r="G26" s="30">
        <v>36510</v>
      </c>
      <c r="H26">
        <v>124</v>
      </c>
      <c r="I26" t="s">
        <v>1433</v>
      </c>
      <c r="J26">
        <v>124</v>
      </c>
      <c r="K26" t="s">
        <v>1438</v>
      </c>
      <c r="L26" t="s">
        <v>1435</v>
      </c>
    </row>
    <row r="27" spans="1:12" hidden="1" x14ac:dyDescent="0.25">
      <c r="A27" t="s">
        <v>1429</v>
      </c>
      <c r="B27">
        <v>2040</v>
      </c>
      <c r="C27" t="s">
        <v>1449</v>
      </c>
      <c r="D27" t="s">
        <v>1431</v>
      </c>
      <c r="E27" t="s">
        <v>1432</v>
      </c>
      <c r="F27" t="s">
        <v>377</v>
      </c>
      <c r="G27" s="30">
        <v>35170</v>
      </c>
      <c r="H27">
        <v>128</v>
      </c>
      <c r="I27" t="s">
        <v>1433</v>
      </c>
      <c r="J27">
        <v>128</v>
      </c>
      <c r="K27" t="s">
        <v>1439</v>
      </c>
      <c r="L27" t="s">
        <v>1435</v>
      </c>
    </row>
    <row r="28" spans="1:12" hidden="1" x14ac:dyDescent="0.25">
      <c r="A28" t="s">
        <v>1429</v>
      </c>
      <c r="B28">
        <v>2045</v>
      </c>
      <c r="C28" t="s">
        <v>1449</v>
      </c>
      <c r="D28" t="s">
        <v>1431</v>
      </c>
      <c r="E28" t="s">
        <v>1432</v>
      </c>
      <c r="F28" t="s">
        <v>377</v>
      </c>
      <c r="G28" s="30">
        <v>33830</v>
      </c>
      <c r="H28">
        <v>133</v>
      </c>
      <c r="I28" t="s">
        <v>1433</v>
      </c>
      <c r="J28">
        <v>133</v>
      </c>
      <c r="K28" t="s">
        <v>1439</v>
      </c>
      <c r="L28" t="s">
        <v>1435</v>
      </c>
    </row>
    <row r="29" spans="1:12" hidden="1" x14ac:dyDescent="0.25">
      <c r="A29" t="s">
        <v>1429</v>
      </c>
      <c r="B29">
        <v>2050</v>
      </c>
      <c r="C29" t="s">
        <v>1449</v>
      </c>
      <c r="D29" t="s">
        <v>1431</v>
      </c>
      <c r="E29" t="s">
        <v>1432</v>
      </c>
      <c r="F29" t="s">
        <v>377</v>
      </c>
      <c r="G29" s="30">
        <v>32480</v>
      </c>
      <c r="H29">
        <v>138</v>
      </c>
      <c r="I29" t="s">
        <v>1433</v>
      </c>
      <c r="J29">
        <v>138</v>
      </c>
      <c r="K29" t="s">
        <v>1440</v>
      </c>
      <c r="L29" t="s">
        <v>1435</v>
      </c>
    </row>
    <row r="30" spans="1:12" hidden="1" x14ac:dyDescent="0.25">
      <c r="A30" t="s">
        <v>1441</v>
      </c>
      <c r="B30">
        <v>2020</v>
      </c>
      <c r="C30" t="s">
        <v>1449</v>
      </c>
      <c r="D30" t="s">
        <v>1431</v>
      </c>
      <c r="E30" t="s">
        <v>1432</v>
      </c>
      <c r="F30" t="s">
        <v>377</v>
      </c>
      <c r="G30" s="30">
        <v>55650</v>
      </c>
      <c r="H30">
        <v>86.9</v>
      </c>
      <c r="I30" t="s">
        <v>1433</v>
      </c>
      <c r="J30">
        <v>86.9</v>
      </c>
      <c r="K30" t="s">
        <v>1442</v>
      </c>
      <c r="L30" t="s">
        <v>1443</v>
      </c>
    </row>
    <row r="31" spans="1:12" hidden="1" x14ac:dyDescent="0.25">
      <c r="A31" t="s">
        <v>1441</v>
      </c>
      <c r="B31">
        <v>2025</v>
      </c>
      <c r="C31" t="s">
        <v>1449</v>
      </c>
      <c r="D31" t="s">
        <v>1431</v>
      </c>
      <c r="E31" t="s">
        <v>1432</v>
      </c>
      <c r="F31" t="s">
        <v>377</v>
      </c>
      <c r="G31" s="30">
        <v>55650</v>
      </c>
      <c r="H31">
        <v>86.9</v>
      </c>
      <c r="I31" t="s">
        <v>1433</v>
      </c>
      <c r="J31">
        <v>86.9</v>
      </c>
      <c r="K31" t="s">
        <v>1442</v>
      </c>
      <c r="L31" t="s">
        <v>1443</v>
      </c>
    </row>
    <row r="32" spans="1:12" hidden="1" x14ac:dyDescent="0.25">
      <c r="A32" t="s">
        <v>1441</v>
      </c>
      <c r="B32">
        <v>2030</v>
      </c>
      <c r="C32" t="s">
        <v>1449</v>
      </c>
      <c r="D32" t="s">
        <v>1431</v>
      </c>
      <c r="E32" t="s">
        <v>1432</v>
      </c>
      <c r="F32" t="s">
        <v>377</v>
      </c>
      <c r="G32" s="30">
        <v>55650</v>
      </c>
      <c r="H32">
        <v>86.9</v>
      </c>
      <c r="I32" t="s">
        <v>1433</v>
      </c>
      <c r="J32">
        <v>86.9</v>
      </c>
      <c r="K32" t="s">
        <v>1442</v>
      </c>
      <c r="L32" t="s">
        <v>1443</v>
      </c>
    </row>
    <row r="33" spans="1:12" hidden="1" x14ac:dyDescent="0.25">
      <c r="A33" t="s">
        <v>1441</v>
      </c>
      <c r="B33">
        <v>2035</v>
      </c>
      <c r="C33" t="s">
        <v>1449</v>
      </c>
      <c r="D33" t="s">
        <v>1431</v>
      </c>
      <c r="E33" t="s">
        <v>1432</v>
      </c>
      <c r="F33" t="s">
        <v>377</v>
      </c>
      <c r="G33" s="30">
        <v>55650</v>
      </c>
      <c r="H33">
        <v>86.9</v>
      </c>
      <c r="I33" t="s">
        <v>1433</v>
      </c>
      <c r="J33">
        <v>86.9</v>
      </c>
      <c r="K33" t="s">
        <v>1442</v>
      </c>
      <c r="L33" t="s">
        <v>1443</v>
      </c>
    </row>
    <row r="34" spans="1:12" hidden="1" x14ac:dyDescent="0.25">
      <c r="A34" t="s">
        <v>1441</v>
      </c>
      <c r="B34">
        <v>2040</v>
      </c>
      <c r="C34" t="s">
        <v>1449</v>
      </c>
      <c r="D34" t="s">
        <v>1431</v>
      </c>
      <c r="E34" t="s">
        <v>1432</v>
      </c>
      <c r="F34" t="s">
        <v>377</v>
      </c>
      <c r="G34" s="30">
        <v>55650</v>
      </c>
      <c r="H34">
        <v>86.9</v>
      </c>
      <c r="I34" t="s">
        <v>1433</v>
      </c>
      <c r="J34">
        <v>86.9</v>
      </c>
      <c r="K34" t="s">
        <v>1442</v>
      </c>
      <c r="L34" t="s">
        <v>1443</v>
      </c>
    </row>
    <row r="35" spans="1:12" hidden="1" x14ac:dyDescent="0.25">
      <c r="A35" t="s">
        <v>1441</v>
      </c>
      <c r="B35">
        <v>2045</v>
      </c>
      <c r="C35" t="s">
        <v>1449</v>
      </c>
      <c r="D35" t="s">
        <v>1431</v>
      </c>
      <c r="E35" t="s">
        <v>1432</v>
      </c>
      <c r="F35" t="s">
        <v>377</v>
      </c>
      <c r="G35" s="30">
        <v>55650</v>
      </c>
      <c r="H35">
        <v>86.9</v>
      </c>
      <c r="I35" t="s">
        <v>1433</v>
      </c>
      <c r="J35">
        <v>86.9</v>
      </c>
      <c r="K35" t="s">
        <v>1442</v>
      </c>
      <c r="L35" t="s">
        <v>1443</v>
      </c>
    </row>
    <row r="36" spans="1:12" hidden="1" x14ac:dyDescent="0.25">
      <c r="A36" t="s">
        <v>1441</v>
      </c>
      <c r="B36">
        <v>2050</v>
      </c>
      <c r="C36" t="s">
        <v>1449</v>
      </c>
      <c r="D36" t="s">
        <v>1431</v>
      </c>
      <c r="E36" t="s">
        <v>1432</v>
      </c>
      <c r="F36" t="s">
        <v>377</v>
      </c>
      <c r="G36" s="30">
        <v>55650</v>
      </c>
      <c r="H36">
        <v>86.9</v>
      </c>
      <c r="I36" t="s">
        <v>1433</v>
      </c>
      <c r="J36">
        <v>86.9</v>
      </c>
      <c r="K36" t="s">
        <v>1442</v>
      </c>
      <c r="L36" t="s">
        <v>1443</v>
      </c>
    </row>
    <row r="37" spans="1:12" hidden="1" x14ac:dyDescent="0.25">
      <c r="A37" t="s">
        <v>1444</v>
      </c>
      <c r="B37">
        <v>2020</v>
      </c>
      <c r="C37" t="s">
        <v>1449</v>
      </c>
      <c r="D37" t="s">
        <v>1431</v>
      </c>
      <c r="E37" t="s">
        <v>1432</v>
      </c>
      <c r="F37" t="s">
        <v>377</v>
      </c>
      <c r="G37" s="30">
        <v>55650</v>
      </c>
      <c r="H37">
        <v>86.9</v>
      </c>
      <c r="I37" t="s">
        <v>1433</v>
      </c>
      <c r="J37">
        <v>86.9</v>
      </c>
      <c r="K37" t="s">
        <v>1442</v>
      </c>
      <c r="L37" t="s">
        <v>1435</v>
      </c>
    </row>
    <row r="38" spans="1:12" hidden="1" x14ac:dyDescent="0.25">
      <c r="A38" t="s">
        <v>1444</v>
      </c>
      <c r="B38">
        <v>2025</v>
      </c>
      <c r="C38" t="s">
        <v>1449</v>
      </c>
      <c r="D38" t="s">
        <v>1431</v>
      </c>
      <c r="E38" t="s">
        <v>1432</v>
      </c>
      <c r="F38" t="s">
        <v>377</v>
      </c>
      <c r="G38" s="30">
        <v>48860</v>
      </c>
      <c r="H38">
        <v>97.1</v>
      </c>
      <c r="I38" t="s">
        <v>1433</v>
      </c>
      <c r="J38">
        <v>97.1</v>
      </c>
      <c r="K38" t="s">
        <v>1445</v>
      </c>
      <c r="L38" t="s">
        <v>1435</v>
      </c>
    </row>
    <row r="39" spans="1:12" hidden="1" x14ac:dyDescent="0.25">
      <c r="A39" t="s">
        <v>1444</v>
      </c>
      <c r="B39">
        <v>2030</v>
      </c>
      <c r="C39" t="s">
        <v>1449</v>
      </c>
      <c r="D39" t="s">
        <v>1431</v>
      </c>
      <c r="E39" t="s">
        <v>1432</v>
      </c>
      <c r="F39" t="s">
        <v>377</v>
      </c>
      <c r="G39" s="30">
        <v>42830</v>
      </c>
      <c r="H39">
        <v>103</v>
      </c>
      <c r="I39" t="s">
        <v>1433</v>
      </c>
      <c r="J39">
        <v>103</v>
      </c>
      <c r="K39" t="s">
        <v>1446</v>
      </c>
      <c r="L39" t="s">
        <v>1435</v>
      </c>
    </row>
    <row r="40" spans="1:12" hidden="1" x14ac:dyDescent="0.25">
      <c r="A40" t="s">
        <v>1444</v>
      </c>
      <c r="B40">
        <v>2035</v>
      </c>
      <c r="C40" t="s">
        <v>1449</v>
      </c>
      <c r="D40" t="s">
        <v>1431</v>
      </c>
      <c r="E40" t="s">
        <v>1432</v>
      </c>
      <c r="F40" t="s">
        <v>377</v>
      </c>
      <c r="G40" s="30">
        <v>41780</v>
      </c>
      <c r="H40">
        <v>103</v>
      </c>
      <c r="I40" t="s">
        <v>1433</v>
      </c>
      <c r="J40">
        <v>103</v>
      </c>
      <c r="K40" t="s">
        <v>1447</v>
      </c>
      <c r="L40" t="s">
        <v>1435</v>
      </c>
    </row>
    <row r="41" spans="1:12" hidden="1" x14ac:dyDescent="0.25">
      <c r="A41" t="s">
        <v>1444</v>
      </c>
      <c r="B41">
        <v>2040</v>
      </c>
      <c r="C41" t="s">
        <v>1449</v>
      </c>
      <c r="D41" t="s">
        <v>1431</v>
      </c>
      <c r="E41" t="s">
        <v>1432</v>
      </c>
      <c r="F41" t="s">
        <v>377</v>
      </c>
      <c r="G41" s="30">
        <v>40040</v>
      </c>
      <c r="H41">
        <v>107</v>
      </c>
      <c r="I41" t="s">
        <v>1433</v>
      </c>
      <c r="J41">
        <v>107</v>
      </c>
      <c r="K41" t="s">
        <v>1439</v>
      </c>
      <c r="L41" t="s">
        <v>1435</v>
      </c>
    </row>
    <row r="42" spans="1:12" hidden="1" x14ac:dyDescent="0.25">
      <c r="A42" t="s">
        <v>1444</v>
      </c>
      <c r="B42">
        <v>2045</v>
      </c>
      <c r="C42" t="s">
        <v>1449</v>
      </c>
      <c r="D42" t="s">
        <v>1431</v>
      </c>
      <c r="E42" t="s">
        <v>1432</v>
      </c>
      <c r="F42" t="s">
        <v>377</v>
      </c>
      <c r="G42" s="30">
        <v>38300</v>
      </c>
      <c r="H42">
        <v>111</v>
      </c>
      <c r="I42" t="s">
        <v>1433</v>
      </c>
      <c r="J42">
        <v>111</v>
      </c>
      <c r="K42" t="s">
        <v>1439</v>
      </c>
      <c r="L42" t="s">
        <v>1435</v>
      </c>
    </row>
    <row r="43" spans="1:12" hidden="1" x14ac:dyDescent="0.25">
      <c r="A43" t="s">
        <v>1444</v>
      </c>
      <c r="B43">
        <v>2050</v>
      </c>
      <c r="C43" t="s">
        <v>1449</v>
      </c>
      <c r="D43" t="s">
        <v>1431</v>
      </c>
      <c r="E43" t="s">
        <v>1432</v>
      </c>
      <c r="F43" t="s">
        <v>377</v>
      </c>
      <c r="G43" s="30">
        <v>36560</v>
      </c>
      <c r="H43">
        <v>115</v>
      </c>
      <c r="I43" t="s">
        <v>1433</v>
      </c>
      <c r="J43">
        <v>115</v>
      </c>
      <c r="K43" t="s">
        <v>1448</v>
      </c>
      <c r="L43" t="s">
        <v>1435</v>
      </c>
    </row>
    <row r="44" spans="1:12" hidden="1" x14ac:dyDescent="0.25">
      <c r="A44" t="s">
        <v>1429</v>
      </c>
      <c r="B44">
        <v>2020</v>
      </c>
      <c r="C44" t="s">
        <v>1450</v>
      </c>
      <c r="D44" t="s">
        <v>1431</v>
      </c>
      <c r="E44" t="s">
        <v>1432</v>
      </c>
      <c r="F44" t="s">
        <v>377</v>
      </c>
      <c r="G44" s="30">
        <v>74860</v>
      </c>
      <c r="H44">
        <v>75.2</v>
      </c>
      <c r="I44" t="s">
        <v>1433</v>
      </c>
      <c r="J44">
        <v>75.2</v>
      </c>
      <c r="K44" t="s">
        <v>1434</v>
      </c>
      <c r="L44" t="s">
        <v>1435</v>
      </c>
    </row>
    <row r="45" spans="1:12" hidden="1" x14ac:dyDescent="0.25">
      <c r="A45" t="s">
        <v>1429</v>
      </c>
      <c r="B45">
        <v>2025</v>
      </c>
      <c r="C45" t="s">
        <v>1450</v>
      </c>
      <c r="D45" t="s">
        <v>1431</v>
      </c>
      <c r="E45" t="s">
        <v>1432</v>
      </c>
      <c r="F45" t="s">
        <v>377</v>
      </c>
      <c r="G45" s="30">
        <v>54980</v>
      </c>
      <c r="H45">
        <v>99.4</v>
      </c>
      <c r="I45" t="s">
        <v>1433</v>
      </c>
      <c r="J45">
        <v>99.4</v>
      </c>
      <c r="K45" t="s">
        <v>1436</v>
      </c>
      <c r="L45" t="s">
        <v>1435</v>
      </c>
    </row>
    <row r="46" spans="1:12" hidden="1" x14ac:dyDescent="0.25">
      <c r="A46" t="s">
        <v>1429</v>
      </c>
      <c r="B46">
        <v>2030</v>
      </c>
      <c r="C46" t="s">
        <v>1450</v>
      </c>
      <c r="D46" t="s">
        <v>1431</v>
      </c>
      <c r="E46" t="s">
        <v>1432</v>
      </c>
      <c r="F46" t="s">
        <v>377</v>
      </c>
      <c r="G46" s="30">
        <v>46030</v>
      </c>
      <c r="H46">
        <v>109</v>
      </c>
      <c r="I46" t="s">
        <v>1433</v>
      </c>
      <c r="J46">
        <v>109</v>
      </c>
      <c r="K46" t="s">
        <v>1437</v>
      </c>
      <c r="L46" t="s">
        <v>1435</v>
      </c>
    </row>
    <row r="47" spans="1:12" hidden="1" x14ac:dyDescent="0.25">
      <c r="A47" t="s">
        <v>1429</v>
      </c>
      <c r="B47">
        <v>2035</v>
      </c>
      <c r="C47" t="s">
        <v>1450</v>
      </c>
      <c r="D47" t="s">
        <v>1431</v>
      </c>
      <c r="E47" t="s">
        <v>1432</v>
      </c>
      <c r="F47" t="s">
        <v>377</v>
      </c>
      <c r="G47" s="30">
        <v>40380</v>
      </c>
      <c r="H47">
        <v>120</v>
      </c>
      <c r="I47" t="s">
        <v>1433</v>
      </c>
      <c r="J47">
        <v>120</v>
      </c>
      <c r="K47" t="s">
        <v>1438</v>
      </c>
      <c r="L47" t="s">
        <v>1435</v>
      </c>
    </row>
    <row r="48" spans="1:12" hidden="1" x14ac:dyDescent="0.25">
      <c r="A48" t="s">
        <v>1429</v>
      </c>
      <c r="B48">
        <v>2040</v>
      </c>
      <c r="C48" t="s">
        <v>1450</v>
      </c>
      <c r="D48" t="s">
        <v>1431</v>
      </c>
      <c r="E48" t="s">
        <v>1432</v>
      </c>
      <c r="F48" t="s">
        <v>377</v>
      </c>
      <c r="G48" s="30">
        <v>38690</v>
      </c>
      <c r="H48">
        <v>124</v>
      </c>
      <c r="I48" t="s">
        <v>1433</v>
      </c>
      <c r="J48">
        <v>124</v>
      </c>
      <c r="K48" t="s">
        <v>1439</v>
      </c>
      <c r="L48" t="s">
        <v>1435</v>
      </c>
    </row>
    <row r="49" spans="1:12" hidden="1" x14ac:dyDescent="0.25">
      <c r="A49" t="s">
        <v>1429</v>
      </c>
      <c r="B49">
        <v>2045</v>
      </c>
      <c r="C49" t="s">
        <v>1450</v>
      </c>
      <c r="D49" t="s">
        <v>1431</v>
      </c>
      <c r="E49" t="s">
        <v>1432</v>
      </c>
      <c r="F49" t="s">
        <v>377</v>
      </c>
      <c r="G49" s="30">
        <v>37000</v>
      </c>
      <c r="H49">
        <v>129</v>
      </c>
      <c r="I49" t="s">
        <v>1433</v>
      </c>
      <c r="J49">
        <v>129</v>
      </c>
      <c r="K49" t="s">
        <v>1439</v>
      </c>
      <c r="L49" t="s">
        <v>1435</v>
      </c>
    </row>
    <row r="50" spans="1:12" hidden="1" x14ac:dyDescent="0.25">
      <c r="A50" t="s">
        <v>1429</v>
      </c>
      <c r="B50">
        <v>2050</v>
      </c>
      <c r="C50" t="s">
        <v>1450</v>
      </c>
      <c r="D50" t="s">
        <v>1431</v>
      </c>
      <c r="E50" t="s">
        <v>1432</v>
      </c>
      <c r="F50" t="s">
        <v>377</v>
      </c>
      <c r="G50" s="30">
        <v>35310</v>
      </c>
      <c r="H50">
        <v>134</v>
      </c>
      <c r="I50" t="s">
        <v>1433</v>
      </c>
      <c r="J50">
        <v>134</v>
      </c>
      <c r="K50" t="s">
        <v>1440</v>
      </c>
      <c r="L50" t="s">
        <v>1435</v>
      </c>
    </row>
    <row r="51" spans="1:12" hidden="1" x14ac:dyDescent="0.25">
      <c r="A51" t="s">
        <v>1441</v>
      </c>
      <c r="B51">
        <v>2020</v>
      </c>
      <c r="C51" t="s">
        <v>1450</v>
      </c>
      <c r="D51" t="s">
        <v>1431</v>
      </c>
      <c r="E51" t="s">
        <v>1432</v>
      </c>
      <c r="F51" t="s">
        <v>377</v>
      </c>
      <c r="G51" s="30">
        <v>74860</v>
      </c>
      <c r="H51">
        <v>75.2</v>
      </c>
      <c r="I51" t="s">
        <v>1433</v>
      </c>
      <c r="J51">
        <v>75.2</v>
      </c>
      <c r="K51" t="s">
        <v>1442</v>
      </c>
      <c r="L51" t="s">
        <v>1443</v>
      </c>
    </row>
    <row r="52" spans="1:12" hidden="1" x14ac:dyDescent="0.25">
      <c r="A52" t="s">
        <v>1441</v>
      </c>
      <c r="B52">
        <v>2025</v>
      </c>
      <c r="C52" t="s">
        <v>1450</v>
      </c>
      <c r="D52" t="s">
        <v>1431</v>
      </c>
      <c r="E52" t="s">
        <v>1432</v>
      </c>
      <c r="F52" t="s">
        <v>377</v>
      </c>
      <c r="G52" s="30">
        <v>74860</v>
      </c>
      <c r="H52">
        <v>75.2</v>
      </c>
      <c r="I52" t="s">
        <v>1433</v>
      </c>
      <c r="J52">
        <v>75.2</v>
      </c>
      <c r="K52" t="s">
        <v>1442</v>
      </c>
      <c r="L52" t="s">
        <v>1443</v>
      </c>
    </row>
    <row r="53" spans="1:12" hidden="1" x14ac:dyDescent="0.25">
      <c r="A53" t="s">
        <v>1441</v>
      </c>
      <c r="B53">
        <v>2030</v>
      </c>
      <c r="C53" t="s">
        <v>1450</v>
      </c>
      <c r="D53" t="s">
        <v>1431</v>
      </c>
      <c r="E53" t="s">
        <v>1432</v>
      </c>
      <c r="F53" t="s">
        <v>377</v>
      </c>
      <c r="G53" s="30">
        <v>74860</v>
      </c>
      <c r="H53">
        <v>75.2</v>
      </c>
      <c r="I53" t="s">
        <v>1433</v>
      </c>
      <c r="J53">
        <v>75.2</v>
      </c>
      <c r="K53" t="s">
        <v>1442</v>
      </c>
      <c r="L53" t="s">
        <v>1443</v>
      </c>
    </row>
    <row r="54" spans="1:12" hidden="1" x14ac:dyDescent="0.25">
      <c r="A54" t="s">
        <v>1441</v>
      </c>
      <c r="B54">
        <v>2035</v>
      </c>
      <c r="C54" t="s">
        <v>1450</v>
      </c>
      <c r="D54" t="s">
        <v>1431</v>
      </c>
      <c r="E54" t="s">
        <v>1432</v>
      </c>
      <c r="F54" t="s">
        <v>377</v>
      </c>
      <c r="G54" s="30">
        <v>74860</v>
      </c>
      <c r="H54">
        <v>75.2</v>
      </c>
      <c r="I54" t="s">
        <v>1433</v>
      </c>
      <c r="J54">
        <v>75.2</v>
      </c>
      <c r="K54" t="s">
        <v>1442</v>
      </c>
      <c r="L54" t="s">
        <v>1443</v>
      </c>
    </row>
    <row r="55" spans="1:12" hidden="1" x14ac:dyDescent="0.25">
      <c r="A55" t="s">
        <v>1441</v>
      </c>
      <c r="B55">
        <v>2040</v>
      </c>
      <c r="C55" t="s">
        <v>1450</v>
      </c>
      <c r="D55" t="s">
        <v>1431</v>
      </c>
      <c r="E55" t="s">
        <v>1432</v>
      </c>
      <c r="F55" t="s">
        <v>377</v>
      </c>
      <c r="G55" s="30">
        <v>74860</v>
      </c>
      <c r="H55">
        <v>75.2</v>
      </c>
      <c r="I55" t="s">
        <v>1433</v>
      </c>
      <c r="J55">
        <v>75.2</v>
      </c>
      <c r="K55" t="s">
        <v>1442</v>
      </c>
      <c r="L55" t="s">
        <v>1443</v>
      </c>
    </row>
    <row r="56" spans="1:12" hidden="1" x14ac:dyDescent="0.25">
      <c r="A56" t="s">
        <v>1441</v>
      </c>
      <c r="B56">
        <v>2045</v>
      </c>
      <c r="C56" t="s">
        <v>1450</v>
      </c>
      <c r="D56" t="s">
        <v>1431</v>
      </c>
      <c r="E56" t="s">
        <v>1432</v>
      </c>
      <c r="F56" t="s">
        <v>377</v>
      </c>
      <c r="G56" s="30">
        <v>74860</v>
      </c>
      <c r="H56">
        <v>75.2</v>
      </c>
      <c r="I56" t="s">
        <v>1433</v>
      </c>
      <c r="J56">
        <v>75.2</v>
      </c>
      <c r="K56" t="s">
        <v>1442</v>
      </c>
      <c r="L56" t="s">
        <v>1443</v>
      </c>
    </row>
    <row r="57" spans="1:12" hidden="1" x14ac:dyDescent="0.25">
      <c r="A57" t="s">
        <v>1441</v>
      </c>
      <c r="B57">
        <v>2050</v>
      </c>
      <c r="C57" t="s">
        <v>1450</v>
      </c>
      <c r="D57" t="s">
        <v>1431</v>
      </c>
      <c r="E57" t="s">
        <v>1432</v>
      </c>
      <c r="F57" t="s">
        <v>377</v>
      </c>
      <c r="G57" s="30">
        <v>74860</v>
      </c>
      <c r="H57">
        <v>75.2</v>
      </c>
      <c r="I57" t="s">
        <v>1433</v>
      </c>
      <c r="J57">
        <v>75.2</v>
      </c>
      <c r="K57" t="s">
        <v>1442</v>
      </c>
      <c r="L57" t="s">
        <v>1443</v>
      </c>
    </row>
    <row r="58" spans="1:12" hidden="1" x14ac:dyDescent="0.25">
      <c r="A58" t="s">
        <v>1444</v>
      </c>
      <c r="B58">
        <v>2020</v>
      </c>
      <c r="C58" t="s">
        <v>1450</v>
      </c>
      <c r="D58" t="s">
        <v>1431</v>
      </c>
      <c r="E58" t="s">
        <v>1432</v>
      </c>
      <c r="F58" t="s">
        <v>377</v>
      </c>
      <c r="G58" s="30">
        <v>74860</v>
      </c>
      <c r="H58">
        <v>75.2</v>
      </c>
      <c r="I58" t="s">
        <v>1433</v>
      </c>
      <c r="J58">
        <v>75.2</v>
      </c>
      <c r="K58" t="s">
        <v>1442</v>
      </c>
      <c r="L58" t="s">
        <v>1435</v>
      </c>
    </row>
    <row r="59" spans="1:12" hidden="1" x14ac:dyDescent="0.25">
      <c r="A59" t="s">
        <v>1444</v>
      </c>
      <c r="B59">
        <v>2025</v>
      </c>
      <c r="C59" t="s">
        <v>1450</v>
      </c>
      <c r="D59" t="s">
        <v>1431</v>
      </c>
      <c r="E59" t="s">
        <v>1432</v>
      </c>
      <c r="F59" t="s">
        <v>377</v>
      </c>
      <c r="G59" s="30">
        <v>63150</v>
      </c>
      <c r="H59">
        <v>84.5</v>
      </c>
      <c r="I59" t="s">
        <v>1433</v>
      </c>
      <c r="J59">
        <v>84.5</v>
      </c>
      <c r="K59" t="s">
        <v>1445</v>
      </c>
      <c r="L59" t="s">
        <v>1435</v>
      </c>
    </row>
    <row r="60" spans="1:12" hidden="1" x14ac:dyDescent="0.25">
      <c r="A60" t="s">
        <v>1444</v>
      </c>
      <c r="B60">
        <v>2030</v>
      </c>
      <c r="C60" t="s">
        <v>1450</v>
      </c>
      <c r="D60" t="s">
        <v>1431</v>
      </c>
      <c r="E60" t="s">
        <v>1432</v>
      </c>
      <c r="F60" t="s">
        <v>377</v>
      </c>
      <c r="G60" s="30">
        <v>52340</v>
      </c>
      <c r="H60">
        <v>92.6</v>
      </c>
      <c r="I60" t="s">
        <v>1433</v>
      </c>
      <c r="J60">
        <v>92.6</v>
      </c>
      <c r="K60" t="s">
        <v>1446</v>
      </c>
      <c r="L60" t="s">
        <v>1435</v>
      </c>
    </row>
    <row r="61" spans="1:12" hidden="1" x14ac:dyDescent="0.25">
      <c r="A61" t="s">
        <v>1444</v>
      </c>
      <c r="B61">
        <v>2035</v>
      </c>
      <c r="C61" t="s">
        <v>1450</v>
      </c>
      <c r="D61" t="s">
        <v>1431</v>
      </c>
      <c r="E61" t="s">
        <v>1432</v>
      </c>
      <c r="F61" t="s">
        <v>377</v>
      </c>
      <c r="G61" s="30">
        <v>49530</v>
      </c>
      <c r="H61">
        <v>98.3</v>
      </c>
      <c r="I61" t="s">
        <v>1433</v>
      </c>
      <c r="J61">
        <v>98.3</v>
      </c>
      <c r="K61" t="s">
        <v>1447</v>
      </c>
      <c r="L61" t="s">
        <v>1435</v>
      </c>
    </row>
    <row r="62" spans="1:12" hidden="1" x14ac:dyDescent="0.25">
      <c r="A62" t="s">
        <v>1444</v>
      </c>
      <c r="B62">
        <v>2040</v>
      </c>
      <c r="C62" t="s">
        <v>1450</v>
      </c>
      <c r="D62" t="s">
        <v>1431</v>
      </c>
      <c r="E62" t="s">
        <v>1432</v>
      </c>
      <c r="F62" t="s">
        <v>377</v>
      </c>
      <c r="G62" s="30">
        <v>47080</v>
      </c>
      <c r="H62">
        <v>102</v>
      </c>
      <c r="I62" t="s">
        <v>1433</v>
      </c>
      <c r="J62">
        <v>102</v>
      </c>
      <c r="K62" t="s">
        <v>1439</v>
      </c>
      <c r="L62" t="s">
        <v>1435</v>
      </c>
    </row>
    <row r="63" spans="1:12" hidden="1" x14ac:dyDescent="0.25">
      <c r="A63" t="s">
        <v>1444</v>
      </c>
      <c r="B63">
        <v>2045</v>
      </c>
      <c r="C63" t="s">
        <v>1450</v>
      </c>
      <c r="D63" t="s">
        <v>1431</v>
      </c>
      <c r="E63" t="s">
        <v>1432</v>
      </c>
      <c r="F63" t="s">
        <v>377</v>
      </c>
      <c r="G63" s="30">
        <v>44630</v>
      </c>
      <c r="H63">
        <v>107</v>
      </c>
      <c r="I63" t="s">
        <v>1433</v>
      </c>
      <c r="J63">
        <v>107</v>
      </c>
      <c r="K63" t="s">
        <v>1439</v>
      </c>
      <c r="L63" t="s">
        <v>1435</v>
      </c>
    </row>
    <row r="64" spans="1:12" hidden="1" x14ac:dyDescent="0.25">
      <c r="A64" t="s">
        <v>1444</v>
      </c>
      <c r="B64">
        <v>2050</v>
      </c>
      <c r="C64" t="s">
        <v>1450</v>
      </c>
      <c r="D64" t="s">
        <v>1431</v>
      </c>
      <c r="E64" t="s">
        <v>1432</v>
      </c>
      <c r="F64" t="s">
        <v>377</v>
      </c>
      <c r="G64" s="30">
        <v>42170</v>
      </c>
      <c r="H64">
        <v>111</v>
      </c>
      <c r="I64" t="s">
        <v>1433</v>
      </c>
      <c r="J64">
        <v>111</v>
      </c>
      <c r="K64" t="s">
        <v>1448</v>
      </c>
      <c r="L64" t="s">
        <v>1435</v>
      </c>
    </row>
    <row r="65" spans="1:12" hidden="1" x14ac:dyDescent="0.25">
      <c r="A65" t="s">
        <v>1429</v>
      </c>
      <c r="B65">
        <v>2020</v>
      </c>
      <c r="C65" t="s">
        <v>1451</v>
      </c>
      <c r="D65" t="s">
        <v>1452</v>
      </c>
      <c r="E65" t="s">
        <v>1432</v>
      </c>
      <c r="F65" t="s">
        <v>377</v>
      </c>
      <c r="G65" s="30">
        <v>29030</v>
      </c>
      <c r="H65">
        <v>25.6</v>
      </c>
      <c r="I65" t="s">
        <v>1433</v>
      </c>
      <c r="J65">
        <v>25.6</v>
      </c>
      <c r="K65" t="s">
        <v>1453</v>
      </c>
      <c r="L65" t="s">
        <v>1435</v>
      </c>
    </row>
    <row r="66" spans="1:12" hidden="1" x14ac:dyDescent="0.25">
      <c r="A66" t="s">
        <v>1429</v>
      </c>
      <c r="B66">
        <v>2025</v>
      </c>
      <c r="C66" t="s">
        <v>1451</v>
      </c>
      <c r="D66" t="s">
        <v>1452</v>
      </c>
      <c r="E66" t="s">
        <v>1432</v>
      </c>
      <c r="F66" t="s">
        <v>377</v>
      </c>
      <c r="G66" s="30">
        <v>29610</v>
      </c>
      <c r="H66">
        <v>36.799999999999997</v>
      </c>
      <c r="I66" t="s">
        <v>1433</v>
      </c>
      <c r="J66">
        <v>36.799999999999997</v>
      </c>
      <c r="K66" t="s">
        <v>1454</v>
      </c>
      <c r="L66" t="s">
        <v>1435</v>
      </c>
    </row>
    <row r="67" spans="1:12" hidden="1" x14ac:dyDescent="0.25">
      <c r="A67" t="s">
        <v>1429</v>
      </c>
      <c r="B67">
        <v>2030</v>
      </c>
      <c r="C67" t="s">
        <v>1451</v>
      </c>
      <c r="D67" t="s">
        <v>1452</v>
      </c>
      <c r="E67" t="s">
        <v>1432</v>
      </c>
      <c r="F67" t="s">
        <v>377</v>
      </c>
      <c r="G67" s="30">
        <v>31100</v>
      </c>
      <c r="H67">
        <v>40.6</v>
      </c>
      <c r="I67" t="s">
        <v>1433</v>
      </c>
      <c r="J67">
        <v>40.6</v>
      </c>
      <c r="K67" t="s">
        <v>1455</v>
      </c>
      <c r="L67" t="s">
        <v>1435</v>
      </c>
    </row>
    <row r="68" spans="1:12" hidden="1" x14ac:dyDescent="0.25">
      <c r="A68" t="s">
        <v>1429</v>
      </c>
      <c r="B68">
        <v>2035</v>
      </c>
      <c r="C68" t="s">
        <v>1451</v>
      </c>
      <c r="D68" t="s">
        <v>1452</v>
      </c>
      <c r="E68" t="s">
        <v>1432</v>
      </c>
      <c r="F68" t="s">
        <v>377</v>
      </c>
      <c r="G68" s="30">
        <v>31900</v>
      </c>
      <c r="H68">
        <v>44.8</v>
      </c>
      <c r="I68" t="s">
        <v>1433</v>
      </c>
      <c r="J68">
        <v>44.8</v>
      </c>
      <c r="K68" t="s">
        <v>1456</v>
      </c>
      <c r="L68" t="s">
        <v>1435</v>
      </c>
    </row>
    <row r="69" spans="1:12" hidden="1" x14ac:dyDescent="0.25">
      <c r="A69" t="s">
        <v>1429</v>
      </c>
      <c r="B69">
        <v>2040</v>
      </c>
      <c r="C69" t="s">
        <v>1451</v>
      </c>
      <c r="D69" t="s">
        <v>1452</v>
      </c>
      <c r="E69" t="s">
        <v>1432</v>
      </c>
      <c r="F69" t="s">
        <v>377</v>
      </c>
      <c r="G69" s="30">
        <v>31250</v>
      </c>
      <c r="H69">
        <v>49</v>
      </c>
      <c r="I69" t="s">
        <v>1433</v>
      </c>
      <c r="J69">
        <v>49</v>
      </c>
      <c r="K69" t="s">
        <v>1439</v>
      </c>
      <c r="L69" t="s">
        <v>1435</v>
      </c>
    </row>
    <row r="70" spans="1:12" hidden="1" x14ac:dyDescent="0.25">
      <c r="A70" t="s">
        <v>1429</v>
      </c>
      <c r="B70">
        <v>2045</v>
      </c>
      <c r="C70" t="s">
        <v>1451</v>
      </c>
      <c r="D70" t="s">
        <v>1452</v>
      </c>
      <c r="E70" t="s">
        <v>1432</v>
      </c>
      <c r="F70" t="s">
        <v>377</v>
      </c>
      <c r="G70" s="30">
        <v>30600</v>
      </c>
      <c r="H70">
        <v>53.2</v>
      </c>
      <c r="I70" t="s">
        <v>1433</v>
      </c>
      <c r="J70">
        <v>53.2</v>
      </c>
      <c r="K70" t="s">
        <v>1439</v>
      </c>
      <c r="L70" t="s">
        <v>1435</v>
      </c>
    </row>
    <row r="71" spans="1:12" hidden="1" x14ac:dyDescent="0.25">
      <c r="A71" t="s">
        <v>1429</v>
      </c>
      <c r="B71">
        <v>2050</v>
      </c>
      <c r="C71" t="s">
        <v>1451</v>
      </c>
      <c r="D71" t="s">
        <v>1452</v>
      </c>
      <c r="E71" t="s">
        <v>1432</v>
      </c>
      <c r="F71" t="s">
        <v>377</v>
      </c>
      <c r="G71" s="30">
        <v>29950</v>
      </c>
      <c r="H71">
        <v>53.2</v>
      </c>
      <c r="I71" t="s">
        <v>1433</v>
      </c>
      <c r="J71">
        <v>53.2</v>
      </c>
      <c r="K71" t="s">
        <v>1457</v>
      </c>
      <c r="L71" t="s">
        <v>1435</v>
      </c>
    </row>
    <row r="72" spans="1:12" hidden="1" x14ac:dyDescent="0.25">
      <c r="A72" t="s">
        <v>1441</v>
      </c>
      <c r="B72">
        <v>2020</v>
      </c>
      <c r="C72" t="s">
        <v>1451</v>
      </c>
      <c r="D72" t="s">
        <v>1452</v>
      </c>
      <c r="E72" t="s">
        <v>1432</v>
      </c>
      <c r="F72" t="s">
        <v>377</v>
      </c>
      <c r="G72" s="30">
        <v>29030</v>
      </c>
      <c r="H72">
        <v>25.6</v>
      </c>
      <c r="I72" t="s">
        <v>1433</v>
      </c>
      <c r="J72">
        <v>25.6</v>
      </c>
      <c r="K72" t="s">
        <v>1458</v>
      </c>
      <c r="L72" t="s">
        <v>1435</v>
      </c>
    </row>
    <row r="73" spans="1:12" hidden="1" x14ac:dyDescent="0.25">
      <c r="A73" t="s">
        <v>1441</v>
      </c>
      <c r="B73">
        <v>2025</v>
      </c>
      <c r="C73" t="s">
        <v>1451</v>
      </c>
      <c r="D73" t="s">
        <v>1452</v>
      </c>
      <c r="E73" t="s">
        <v>1432</v>
      </c>
      <c r="F73" t="s">
        <v>377</v>
      </c>
      <c r="G73" s="30">
        <v>29030</v>
      </c>
      <c r="H73">
        <v>25.6</v>
      </c>
      <c r="I73" t="s">
        <v>1433</v>
      </c>
      <c r="J73">
        <v>25.6</v>
      </c>
      <c r="K73" t="s">
        <v>1458</v>
      </c>
      <c r="L73" t="s">
        <v>1435</v>
      </c>
    </row>
    <row r="74" spans="1:12" hidden="1" x14ac:dyDescent="0.25">
      <c r="A74" t="s">
        <v>1441</v>
      </c>
      <c r="B74">
        <v>2030</v>
      </c>
      <c r="C74" t="s">
        <v>1451</v>
      </c>
      <c r="D74" t="s">
        <v>1452</v>
      </c>
      <c r="E74" t="s">
        <v>1432</v>
      </c>
      <c r="F74" t="s">
        <v>377</v>
      </c>
      <c r="G74" s="30">
        <v>29030</v>
      </c>
      <c r="H74">
        <v>25.6</v>
      </c>
      <c r="I74" t="s">
        <v>1433</v>
      </c>
      <c r="J74">
        <v>25.6</v>
      </c>
      <c r="K74" t="s">
        <v>1458</v>
      </c>
      <c r="L74" t="s">
        <v>1435</v>
      </c>
    </row>
    <row r="75" spans="1:12" hidden="1" x14ac:dyDescent="0.25">
      <c r="A75" t="s">
        <v>1441</v>
      </c>
      <c r="B75">
        <v>2035</v>
      </c>
      <c r="C75" t="s">
        <v>1451</v>
      </c>
      <c r="D75" t="s">
        <v>1452</v>
      </c>
      <c r="E75" t="s">
        <v>1432</v>
      </c>
      <c r="F75" t="s">
        <v>377</v>
      </c>
      <c r="G75" s="30">
        <v>29030</v>
      </c>
      <c r="H75">
        <v>25.6</v>
      </c>
      <c r="I75" t="s">
        <v>1433</v>
      </c>
      <c r="J75">
        <v>25.6</v>
      </c>
      <c r="K75" t="s">
        <v>1458</v>
      </c>
      <c r="L75" t="s">
        <v>1435</v>
      </c>
    </row>
    <row r="76" spans="1:12" hidden="1" x14ac:dyDescent="0.25">
      <c r="A76" t="s">
        <v>1441</v>
      </c>
      <c r="B76">
        <v>2040</v>
      </c>
      <c r="C76" t="s">
        <v>1451</v>
      </c>
      <c r="D76" t="s">
        <v>1452</v>
      </c>
      <c r="E76" t="s">
        <v>1432</v>
      </c>
      <c r="F76" t="s">
        <v>377</v>
      </c>
      <c r="G76" s="30">
        <v>29030</v>
      </c>
      <c r="H76">
        <v>25.6</v>
      </c>
      <c r="I76" t="s">
        <v>1433</v>
      </c>
      <c r="J76">
        <v>25.6</v>
      </c>
      <c r="K76" t="s">
        <v>1458</v>
      </c>
      <c r="L76" t="s">
        <v>1435</v>
      </c>
    </row>
    <row r="77" spans="1:12" hidden="1" x14ac:dyDescent="0.25">
      <c r="A77" t="s">
        <v>1441</v>
      </c>
      <c r="B77">
        <v>2045</v>
      </c>
      <c r="C77" t="s">
        <v>1451</v>
      </c>
      <c r="D77" t="s">
        <v>1452</v>
      </c>
      <c r="E77" t="s">
        <v>1432</v>
      </c>
      <c r="F77" t="s">
        <v>377</v>
      </c>
      <c r="G77" s="30">
        <v>29030</v>
      </c>
      <c r="H77">
        <v>25.6</v>
      </c>
      <c r="I77" t="s">
        <v>1433</v>
      </c>
      <c r="J77">
        <v>25.6</v>
      </c>
      <c r="K77" t="s">
        <v>1458</v>
      </c>
      <c r="L77" t="s">
        <v>1435</v>
      </c>
    </row>
    <row r="78" spans="1:12" hidden="1" x14ac:dyDescent="0.25">
      <c r="A78" t="s">
        <v>1441</v>
      </c>
      <c r="B78">
        <v>2050</v>
      </c>
      <c r="C78" t="s">
        <v>1451</v>
      </c>
      <c r="D78" t="s">
        <v>1452</v>
      </c>
      <c r="E78" t="s">
        <v>1432</v>
      </c>
      <c r="F78" t="s">
        <v>377</v>
      </c>
      <c r="G78" s="30">
        <v>29030</v>
      </c>
      <c r="H78">
        <v>25.6</v>
      </c>
      <c r="I78" t="s">
        <v>1433</v>
      </c>
      <c r="J78">
        <v>25.6</v>
      </c>
      <c r="K78" t="s">
        <v>1458</v>
      </c>
      <c r="L78" t="s">
        <v>1435</v>
      </c>
    </row>
    <row r="79" spans="1:12" hidden="1" x14ac:dyDescent="0.25">
      <c r="A79" t="s">
        <v>1444</v>
      </c>
      <c r="B79">
        <v>2020</v>
      </c>
      <c r="C79" t="s">
        <v>1451</v>
      </c>
      <c r="D79" t="s">
        <v>1452</v>
      </c>
      <c r="E79" t="s">
        <v>1432</v>
      </c>
      <c r="F79" t="s">
        <v>377</v>
      </c>
      <c r="G79" s="30">
        <v>29030</v>
      </c>
      <c r="H79">
        <v>25.6</v>
      </c>
      <c r="I79" t="s">
        <v>1433</v>
      </c>
      <c r="J79">
        <v>25.6</v>
      </c>
      <c r="K79" t="s">
        <v>1459</v>
      </c>
      <c r="L79" t="s">
        <v>1435</v>
      </c>
    </row>
    <row r="80" spans="1:12" hidden="1" x14ac:dyDescent="0.25">
      <c r="A80" t="s">
        <v>1444</v>
      </c>
      <c r="B80">
        <v>2025</v>
      </c>
      <c r="C80" t="s">
        <v>1451</v>
      </c>
      <c r="D80" t="s">
        <v>1452</v>
      </c>
      <c r="E80" t="s">
        <v>1432</v>
      </c>
      <c r="F80" t="s">
        <v>377</v>
      </c>
      <c r="G80" s="30">
        <v>30990</v>
      </c>
      <c r="H80">
        <v>29.1</v>
      </c>
      <c r="I80" t="s">
        <v>1433</v>
      </c>
      <c r="J80">
        <v>29.1</v>
      </c>
      <c r="K80" t="s">
        <v>1460</v>
      </c>
      <c r="L80" t="s">
        <v>1435</v>
      </c>
    </row>
    <row r="81" spans="1:12" hidden="1" x14ac:dyDescent="0.25">
      <c r="A81" t="s">
        <v>1444</v>
      </c>
      <c r="B81">
        <v>2030</v>
      </c>
      <c r="C81" t="s">
        <v>1451</v>
      </c>
      <c r="D81" t="s">
        <v>1452</v>
      </c>
      <c r="E81" t="s">
        <v>1432</v>
      </c>
      <c r="F81" t="s">
        <v>377</v>
      </c>
      <c r="G81" s="30">
        <v>31200</v>
      </c>
      <c r="H81">
        <v>33.9</v>
      </c>
      <c r="I81" t="s">
        <v>1433</v>
      </c>
      <c r="J81">
        <v>33.9</v>
      </c>
      <c r="K81" t="s">
        <v>1461</v>
      </c>
      <c r="L81" t="s">
        <v>1435</v>
      </c>
    </row>
    <row r="82" spans="1:12" hidden="1" x14ac:dyDescent="0.25">
      <c r="A82" t="s">
        <v>1444</v>
      </c>
      <c r="B82">
        <v>2035</v>
      </c>
      <c r="C82" t="s">
        <v>1451</v>
      </c>
      <c r="D82" t="s">
        <v>1452</v>
      </c>
      <c r="E82" t="s">
        <v>1432</v>
      </c>
      <c r="F82" t="s">
        <v>377</v>
      </c>
      <c r="G82" s="30">
        <v>30800</v>
      </c>
      <c r="H82">
        <v>37.5</v>
      </c>
      <c r="I82" t="s">
        <v>1433</v>
      </c>
      <c r="J82">
        <v>37.5</v>
      </c>
      <c r="K82" t="s">
        <v>1462</v>
      </c>
      <c r="L82" t="s">
        <v>1435</v>
      </c>
    </row>
    <row r="83" spans="1:12" hidden="1" x14ac:dyDescent="0.25">
      <c r="A83" t="s">
        <v>1444</v>
      </c>
      <c r="B83">
        <v>2040</v>
      </c>
      <c r="C83" t="s">
        <v>1451</v>
      </c>
      <c r="D83" t="s">
        <v>1452</v>
      </c>
      <c r="E83" t="s">
        <v>1432</v>
      </c>
      <c r="F83" t="s">
        <v>377</v>
      </c>
      <c r="G83" s="30">
        <v>30310</v>
      </c>
      <c r="H83">
        <v>38.9</v>
      </c>
      <c r="I83" t="s">
        <v>1433</v>
      </c>
      <c r="J83">
        <v>38.9</v>
      </c>
      <c r="K83" t="s">
        <v>1439</v>
      </c>
      <c r="L83" t="s">
        <v>1435</v>
      </c>
    </row>
    <row r="84" spans="1:12" hidden="1" x14ac:dyDescent="0.25">
      <c r="A84" t="s">
        <v>1444</v>
      </c>
      <c r="B84">
        <v>2045</v>
      </c>
      <c r="C84" t="s">
        <v>1451</v>
      </c>
      <c r="D84" t="s">
        <v>1452</v>
      </c>
      <c r="E84" t="s">
        <v>1432</v>
      </c>
      <c r="F84" t="s">
        <v>377</v>
      </c>
      <c r="G84" s="30">
        <v>29830</v>
      </c>
      <c r="H84">
        <v>40.200000000000003</v>
      </c>
      <c r="I84" t="s">
        <v>1433</v>
      </c>
      <c r="J84">
        <v>40.200000000000003</v>
      </c>
      <c r="K84" t="s">
        <v>1439</v>
      </c>
      <c r="L84" t="s">
        <v>1435</v>
      </c>
    </row>
    <row r="85" spans="1:12" hidden="1" x14ac:dyDescent="0.25">
      <c r="A85" t="s">
        <v>1444</v>
      </c>
      <c r="B85">
        <v>2050</v>
      </c>
      <c r="C85" t="s">
        <v>1451</v>
      </c>
      <c r="D85" t="s">
        <v>1452</v>
      </c>
      <c r="E85" t="s">
        <v>1432</v>
      </c>
      <c r="F85" t="s">
        <v>377</v>
      </c>
      <c r="G85" s="30">
        <v>29340</v>
      </c>
      <c r="H85">
        <v>41.6</v>
      </c>
      <c r="I85" t="s">
        <v>1433</v>
      </c>
      <c r="J85">
        <v>41.6</v>
      </c>
      <c r="K85" t="s">
        <v>1463</v>
      </c>
      <c r="L85" t="s">
        <v>1435</v>
      </c>
    </row>
    <row r="86" spans="1:12" hidden="1" x14ac:dyDescent="0.25">
      <c r="A86" t="s">
        <v>1429</v>
      </c>
      <c r="B86">
        <v>2020</v>
      </c>
      <c r="C86" t="s">
        <v>1464</v>
      </c>
      <c r="D86" t="s">
        <v>1155</v>
      </c>
      <c r="E86" t="s">
        <v>1432</v>
      </c>
      <c r="F86" t="s">
        <v>377</v>
      </c>
      <c r="G86" s="30">
        <v>53140</v>
      </c>
      <c r="H86">
        <v>56.7</v>
      </c>
      <c r="I86" t="s">
        <v>1433</v>
      </c>
      <c r="J86">
        <v>56.7</v>
      </c>
      <c r="K86" t="s">
        <v>1465</v>
      </c>
      <c r="L86" t="s">
        <v>1466</v>
      </c>
    </row>
    <row r="87" spans="1:12" hidden="1" x14ac:dyDescent="0.25">
      <c r="A87" t="s">
        <v>1429</v>
      </c>
      <c r="B87">
        <v>2025</v>
      </c>
      <c r="C87" t="s">
        <v>1464</v>
      </c>
      <c r="D87" t="s">
        <v>1155</v>
      </c>
      <c r="E87" t="s">
        <v>1432</v>
      </c>
      <c r="F87" t="s">
        <v>377</v>
      </c>
      <c r="G87" s="30">
        <v>44490</v>
      </c>
      <c r="H87">
        <v>69.099999999999994</v>
      </c>
      <c r="I87" t="s">
        <v>1433</v>
      </c>
      <c r="J87">
        <v>69.099999999999994</v>
      </c>
      <c r="K87" t="s">
        <v>1465</v>
      </c>
      <c r="L87" t="s">
        <v>1466</v>
      </c>
    </row>
    <row r="88" spans="1:12" hidden="1" x14ac:dyDescent="0.25">
      <c r="A88" t="s">
        <v>1429</v>
      </c>
      <c r="B88">
        <v>2030</v>
      </c>
      <c r="C88" t="s">
        <v>1464</v>
      </c>
      <c r="D88" t="s">
        <v>1155</v>
      </c>
      <c r="E88" t="s">
        <v>1432</v>
      </c>
      <c r="F88" t="s">
        <v>377</v>
      </c>
      <c r="G88" s="30">
        <v>37770</v>
      </c>
      <c r="H88">
        <v>75.8</v>
      </c>
      <c r="I88" t="s">
        <v>1433</v>
      </c>
      <c r="J88">
        <v>75.8</v>
      </c>
      <c r="K88" t="s">
        <v>1465</v>
      </c>
      <c r="L88" t="s">
        <v>1466</v>
      </c>
    </row>
    <row r="89" spans="1:12" hidden="1" x14ac:dyDescent="0.25">
      <c r="A89" t="s">
        <v>1429</v>
      </c>
      <c r="B89">
        <v>2035</v>
      </c>
      <c r="C89" t="s">
        <v>1464</v>
      </c>
      <c r="D89" t="s">
        <v>1155</v>
      </c>
      <c r="E89" t="s">
        <v>1432</v>
      </c>
      <c r="F89" t="s">
        <v>377</v>
      </c>
      <c r="G89" s="30">
        <v>34440</v>
      </c>
      <c r="H89">
        <v>89.5</v>
      </c>
      <c r="I89" t="s">
        <v>1433</v>
      </c>
      <c r="J89">
        <v>89.5</v>
      </c>
      <c r="K89" t="s">
        <v>1465</v>
      </c>
      <c r="L89" t="s">
        <v>1466</v>
      </c>
    </row>
    <row r="90" spans="1:12" hidden="1" x14ac:dyDescent="0.25">
      <c r="A90" t="s">
        <v>1429</v>
      </c>
      <c r="B90">
        <v>2040</v>
      </c>
      <c r="C90" t="s">
        <v>1464</v>
      </c>
      <c r="D90" t="s">
        <v>1155</v>
      </c>
      <c r="E90" t="s">
        <v>1432</v>
      </c>
      <c r="F90" t="s">
        <v>377</v>
      </c>
      <c r="G90" s="30">
        <v>32970</v>
      </c>
      <c r="H90">
        <v>92.9</v>
      </c>
      <c r="I90" t="s">
        <v>1433</v>
      </c>
      <c r="J90">
        <v>92.9</v>
      </c>
      <c r="K90" t="s">
        <v>1465</v>
      </c>
      <c r="L90" t="s">
        <v>1466</v>
      </c>
    </row>
    <row r="91" spans="1:12" hidden="1" x14ac:dyDescent="0.25">
      <c r="A91" t="s">
        <v>1429</v>
      </c>
      <c r="B91">
        <v>2045</v>
      </c>
      <c r="C91" t="s">
        <v>1464</v>
      </c>
      <c r="D91" t="s">
        <v>1155</v>
      </c>
      <c r="E91" t="s">
        <v>1432</v>
      </c>
      <c r="F91" t="s">
        <v>377</v>
      </c>
      <c r="G91" s="30">
        <v>31490</v>
      </c>
      <c r="H91">
        <v>96.3</v>
      </c>
      <c r="I91" t="s">
        <v>1433</v>
      </c>
      <c r="J91">
        <v>96.3</v>
      </c>
      <c r="K91" t="s">
        <v>1465</v>
      </c>
      <c r="L91" t="s">
        <v>1466</v>
      </c>
    </row>
    <row r="92" spans="1:12" hidden="1" x14ac:dyDescent="0.25">
      <c r="A92" t="s">
        <v>1429</v>
      </c>
      <c r="B92">
        <v>2050</v>
      </c>
      <c r="C92" t="s">
        <v>1464</v>
      </c>
      <c r="D92" t="s">
        <v>1155</v>
      </c>
      <c r="E92" t="s">
        <v>1432</v>
      </c>
      <c r="F92" t="s">
        <v>377</v>
      </c>
      <c r="G92" s="30">
        <v>30020</v>
      </c>
      <c r="H92">
        <v>99.7</v>
      </c>
      <c r="I92" t="s">
        <v>1433</v>
      </c>
      <c r="J92">
        <v>99.7</v>
      </c>
      <c r="K92" t="s">
        <v>1465</v>
      </c>
      <c r="L92" t="s">
        <v>1466</v>
      </c>
    </row>
    <row r="93" spans="1:12" hidden="1" x14ac:dyDescent="0.25">
      <c r="A93" t="s">
        <v>1441</v>
      </c>
      <c r="B93">
        <v>2020</v>
      </c>
      <c r="C93" t="s">
        <v>1464</v>
      </c>
      <c r="D93" t="s">
        <v>1155</v>
      </c>
      <c r="E93" t="s">
        <v>1432</v>
      </c>
      <c r="F93" t="s">
        <v>377</v>
      </c>
      <c r="G93" s="30">
        <v>53140</v>
      </c>
      <c r="H93">
        <v>56.7</v>
      </c>
      <c r="I93" t="s">
        <v>1433</v>
      </c>
      <c r="J93">
        <v>56.7</v>
      </c>
      <c r="K93" t="s">
        <v>1465</v>
      </c>
      <c r="L93" t="s">
        <v>1466</v>
      </c>
    </row>
    <row r="94" spans="1:12" hidden="1" x14ac:dyDescent="0.25">
      <c r="A94" t="s">
        <v>1441</v>
      </c>
      <c r="B94">
        <v>2025</v>
      </c>
      <c r="C94" t="s">
        <v>1464</v>
      </c>
      <c r="D94" t="s">
        <v>1155</v>
      </c>
      <c r="E94" t="s">
        <v>1432</v>
      </c>
      <c r="F94" t="s">
        <v>377</v>
      </c>
      <c r="G94" s="30">
        <v>53140</v>
      </c>
      <c r="H94">
        <v>56.7</v>
      </c>
      <c r="I94" t="s">
        <v>1433</v>
      </c>
      <c r="J94">
        <v>56.7</v>
      </c>
      <c r="K94" t="s">
        <v>1467</v>
      </c>
      <c r="L94" t="s">
        <v>1466</v>
      </c>
    </row>
    <row r="95" spans="1:12" hidden="1" x14ac:dyDescent="0.25">
      <c r="A95" t="s">
        <v>1441</v>
      </c>
      <c r="B95">
        <v>2030</v>
      </c>
      <c r="C95" t="s">
        <v>1464</v>
      </c>
      <c r="D95" t="s">
        <v>1155</v>
      </c>
      <c r="E95" t="s">
        <v>1432</v>
      </c>
      <c r="F95" t="s">
        <v>377</v>
      </c>
      <c r="G95" s="30">
        <v>53140</v>
      </c>
      <c r="H95">
        <v>56.7</v>
      </c>
      <c r="I95" t="s">
        <v>1433</v>
      </c>
      <c r="J95">
        <v>56.7</v>
      </c>
      <c r="K95" t="s">
        <v>1467</v>
      </c>
      <c r="L95" t="s">
        <v>1466</v>
      </c>
    </row>
    <row r="96" spans="1:12" hidden="1" x14ac:dyDescent="0.25">
      <c r="A96" t="s">
        <v>1441</v>
      </c>
      <c r="B96">
        <v>2035</v>
      </c>
      <c r="C96" t="s">
        <v>1464</v>
      </c>
      <c r="D96" t="s">
        <v>1155</v>
      </c>
      <c r="E96" t="s">
        <v>1432</v>
      </c>
      <c r="F96" t="s">
        <v>377</v>
      </c>
      <c r="G96" s="30">
        <v>53140</v>
      </c>
      <c r="H96">
        <v>56.7</v>
      </c>
      <c r="I96" t="s">
        <v>1433</v>
      </c>
      <c r="J96">
        <v>56.7</v>
      </c>
      <c r="K96" t="s">
        <v>1467</v>
      </c>
      <c r="L96" t="s">
        <v>1466</v>
      </c>
    </row>
    <row r="97" spans="1:12" hidden="1" x14ac:dyDescent="0.25">
      <c r="A97" t="s">
        <v>1441</v>
      </c>
      <c r="B97">
        <v>2040</v>
      </c>
      <c r="C97" t="s">
        <v>1464</v>
      </c>
      <c r="D97" t="s">
        <v>1155</v>
      </c>
      <c r="E97" t="s">
        <v>1432</v>
      </c>
      <c r="F97" t="s">
        <v>377</v>
      </c>
      <c r="G97" s="30">
        <v>53140</v>
      </c>
      <c r="H97">
        <v>56.7</v>
      </c>
      <c r="I97" t="s">
        <v>1433</v>
      </c>
      <c r="J97">
        <v>56.7</v>
      </c>
      <c r="K97" t="s">
        <v>1467</v>
      </c>
      <c r="L97" t="s">
        <v>1466</v>
      </c>
    </row>
    <row r="98" spans="1:12" hidden="1" x14ac:dyDescent="0.25">
      <c r="A98" t="s">
        <v>1441</v>
      </c>
      <c r="B98">
        <v>2045</v>
      </c>
      <c r="C98" t="s">
        <v>1464</v>
      </c>
      <c r="D98" t="s">
        <v>1155</v>
      </c>
      <c r="E98" t="s">
        <v>1432</v>
      </c>
      <c r="F98" t="s">
        <v>377</v>
      </c>
      <c r="G98" s="30">
        <v>53140</v>
      </c>
      <c r="H98">
        <v>56.7</v>
      </c>
      <c r="I98" t="s">
        <v>1433</v>
      </c>
      <c r="J98">
        <v>56.7</v>
      </c>
      <c r="K98" t="s">
        <v>1467</v>
      </c>
      <c r="L98" t="s">
        <v>1466</v>
      </c>
    </row>
    <row r="99" spans="1:12" hidden="1" x14ac:dyDescent="0.25">
      <c r="A99" t="s">
        <v>1441</v>
      </c>
      <c r="B99">
        <v>2050</v>
      </c>
      <c r="C99" t="s">
        <v>1464</v>
      </c>
      <c r="D99" t="s">
        <v>1155</v>
      </c>
      <c r="E99" t="s">
        <v>1432</v>
      </c>
      <c r="F99" t="s">
        <v>377</v>
      </c>
      <c r="G99" s="30">
        <v>53140</v>
      </c>
      <c r="H99">
        <v>56.7</v>
      </c>
      <c r="I99" t="s">
        <v>1433</v>
      </c>
      <c r="J99">
        <v>56.7</v>
      </c>
      <c r="K99" t="s">
        <v>1467</v>
      </c>
      <c r="L99" t="s">
        <v>1466</v>
      </c>
    </row>
    <row r="100" spans="1:12" hidden="1" x14ac:dyDescent="0.25">
      <c r="A100" t="s">
        <v>1444</v>
      </c>
      <c r="B100">
        <v>2020</v>
      </c>
      <c r="C100" t="s">
        <v>1464</v>
      </c>
      <c r="D100" t="s">
        <v>1155</v>
      </c>
      <c r="E100" t="s">
        <v>1432</v>
      </c>
      <c r="F100" t="s">
        <v>377</v>
      </c>
      <c r="G100" s="30">
        <v>53140</v>
      </c>
      <c r="H100">
        <v>56.7</v>
      </c>
      <c r="I100" t="s">
        <v>1433</v>
      </c>
      <c r="J100">
        <v>56.7</v>
      </c>
      <c r="K100" t="s">
        <v>1465</v>
      </c>
      <c r="L100" t="s">
        <v>1466</v>
      </c>
    </row>
    <row r="101" spans="1:12" hidden="1" x14ac:dyDescent="0.25">
      <c r="A101" t="s">
        <v>1444</v>
      </c>
      <c r="B101">
        <v>2025</v>
      </c>
      <c r="C101" t="s">
        <v>1464</v>
      </c>
      <c r="D101" t="s">
        <v>1155</v>
      </c>
      <c r="E101" t="s">
        <v>1432</v>
      </c>
      <c r="F101" t="s">
        <v>377</v>
      </c>
      <c r="G101" s="30">
        <v>45980</v>
      </c>
      <c r="H101">
        <v>62.4</v>
      </c>
      <c r="I101" t="s">
        <v>1433</v>
      </c>
      <c r="J101">
        <v>62.4</v>
      </c>
      <c r="K101" t="s">
        <v>1465</v>
      </c>
      <c r="L101" t="s">
        <v>1466</v>
      </c>
    </row>
    <row r="102" spans="1:12" hidden="1" x14ac:dyDescent="0.25">
      <c r="A102" t="s">
        <v>1444</v>
      </c>
      <c r="B102">
        <v>2030</v>
      </c>
      <c r="C102" t="s">
        <v>1464</v>
      </c>
      <c r="D102" t="s">
        <v>1155</v>
      </c>
      <c r="E102" t="s">
        <v>1432</v>
      </c>
      <c r="F102" t="s">
        <v>377</v>
      </c>
      <c r="G102" s="30">
        <v>41090</v>
      </c>
      <c r="H102">
        <v>64.2</v>
      </c>
      <c r="I102" t="s">
        <v>1433</v>
      </c>
      <c r="J102">
        <v>64.2</v>
      </c>
      <c r="K102" t="s">
        <v>1465</v>
      </c>
      <c r="L102" t="s">
        <v>1466</v>
      </c>
    </row>
    <row r="103" spans="1:12" hidden="1" x14ac:dyDescent="0.25">
      <c r="A103" t="s">
        <v>1444</v>
      </c>
      <c r="B103">
        <v>2035</v>
      </c>
      <c r="C103" t="s">
        <v>1464</v>
      </c>
      <c r="D103" t="s">
        <v>1155</v>
      </c>
      <c r="E103" t="s">
        <v>1432</v>
      </c>
      <c r="F103" t="s">
        <v>377</v>
      </c>
      <c r="G103" s="30">
        <v>37740</v>
      </c>
      <c r="H103">
        <v>72.099999999999994</v>
      </c>
      <c r="I103" t="s">
        <v>1433</v>
      </c>
      <c r="J103">
        <v>72.099999999999994</v>
      </c>
      <c r="K103" t="s">
        <v>1465</v>
      </c>
      <c r="L103" t="s">
        <v>1466</v>
      </c>
    </row>
    <row r="104" spans="1:12" hidden="1" x14ac:dyDescent="0.25">
      <c r="A104" t="s">
        <v>1444</v>
      </c>
      <c r="B104">
        <v>2040</v>
      </c>
      <c r="C104" t="s">
        <v>1464</v>
      </c>
      <c r="D104" t="s">
        <v>1155</v>
      </c>
      <c r="E104" t="s">
        <v>1432</v>
      </c>
      <c r="F104" t="s">
        <v>377</v>
      </c>
      <c r="G104" s="30">
        <v>36290</v>
      </c>
      <c r="H104">
        <v>74.400000000000006</v>
      </c>
      <c r="I104" t="s">
        <v>1433</v>
      </c>
      <c r="J104">
        <v>74.400000000000006</v>
      </c>
      <c r="K104" t="s">
        <v>1465</v>
      </c>
      <c r="L104" t="s">
        <v>1466</v>
      </c>
    </row>
    <row r="105" spans="1:12" hidden="1" x14ac:dyDescent="0.25">
      <c r="A105" t="s">
        <v>1444</v>
      </c>
      <c r="B105">
        <v>2045</v>
      </c>
      <c r="C105" t="s">
        <v>1464</v>
      </c>
      <c r="D105" t="s">
        <v>1155</v>
      </c>
      <c r="E105" t="s">
        <v>1432</v>
      </c>
      <c r="F105" t="s">
        <v>377</v>
      </c>
      <c r="G105" s="30">
        <v>34850</v>
      </c>
      <c r="H105">
        <v>76.599999999999994</v>
      </c>
      <c r="I105" t="s">
        <v>1433</v>
      </c>
      <c r="J105">
        <v>76.599999999999994</v>
      </c>
      <c r="K105" t="s">
        <v>1465</v>
      </c>
      <c r="L105" t="s">
        <v>1466</v>
      </c>
    </row>
    <row r="106" spans="1:12" hidden="1" x14ac:dyDescent="0.25">
      <c r="A106" t="s">
        <v>1444</v>
      </c>
      <c r="B106">
        <v>2050</v>
      </c>
      <c r="C106" t="s">
        <v>1464</v>
      </c>
      <c r="D106" t="s">
        <v>1155</v>
      </c>
      <c r="E106" t="s">
        <v>1432</v>
      </c>
      <c r="F106" t="s">
        <v>377</v>
      </c>
      <c r="G106" s="30">
        <v>33400</v>
      </c>
      <c r="H106">
        <v>78.900000000000006</v>
      </c>
      <c r="I106" t="s">
        <v>1433</v>
      </c>
      <c r="J106">
        <v>78.900000000000006</v>
      </c>
      <c r="K106" t="s">
        <v>1465</v>
      </c>
      <c r="L106" t="s">
        <v>1466</v>
      </c>
    </row>
    <row r="107" spans="1:12" hidden="1" x14ac:dyDescent="0.25">
      <c r="A107" t="s">
        <v>1429</v>
      </c>
      <c r="B107">
        <v>2020</v>
      </c>
      <c r="C107" t="s">
        <v>1468</v>
      </c>
      <c r="D107" t="s">
        <v>1469</v>
      </c>
      <c r="E107" t="s">
        <v>1432</v>
      </c>
      <c r="F107" t="s">
        <v>377</v>
      </c>
      <c r="G107" s="30">
        <v>30960</v>
      </c>
      <c r="H107">
        <v>36.299999999999997</v>
      </c>
      <c r="I107" t="s">
        <v>1433</v>
      </c>
      <c r="J107">
        <v>36.299999999999997</v>
      </c>
      <c r="K107" t="s">
        <v>1453</v>
      </c>
      <c r="L107" t="s">
        <v>1435</v>
      </c>
    </row>
    <row r="108" spans="1:12" hidden="1" x14ac:dyDescent="0.25">
      <c r="A108" t="s">
        <v>1429</v>
      </c>
      <c r="B108">
        <v>2025</v>
      </c>
      <c r="C108" t="s">
        <v>1468</v>
      </c>
      <c r="D108" t="s">
        <v>1469</v>
      </c>
      <c r="E108" t="s">
        <v>1432</v>
      </c>
      <c r="F108" t="s">
        <v>377</v>
      </c>
      <c r="G108" s="30">
        <v>30350</v>
      </c>
      <c r="H108">
        <v>45.8</v>
      </c>
      <c r="I108" t="s">
        <v>1433</v>
      </c>
      <c r="J108">
        <v>45.8</v>
      </c>
      <c r="K108" t="s">
        <v>1454</v>
      </c>
      <c r="L108" t="s">
        <v>1435</v>
      </c>
    </row>
    <row r="109" spans="1:12" hidden="1" x14ac:dyDescent="0.25">
      <c r="A109" t="s">
        <v>1429</v>
      </c>
      <c r="B109">
        <v>2030</v>
      </c>
      <c r="C109" t="s">
        <v>1468</v>
      </c>
      <c r="D109" t="s">
        <v>1469</v>
      </c>
      <c r="E109" t="s">
        <v>1432</v>
      </c>
      <c r="F109" t="s">
        <v>377</v>
      </c>
      <c r="G109" s="30">
        <v>30940</v>
      </c>
      <c r="H109">
        <v>51.3</v>
      </c>
      <c r="I109" t="s">
        <v>1433</v>
      </c>
      <c r="J109">
        <v>51.3</v>
      </c>
      <c r="K109" t="s">
        <v>1455</v>
      </c>
      <c r="L109" t="s">
        <v>1435</v>
      </c>
    </row>
    <row r="110" spans="1:12" hidden="1" x14ac:dyDescent="0.25">
      <c r="A110" t="s">
        <v>1429</v>
      </c>
      <c r="B110">
        <v>2035</v>
      </c>
      <c r="C110" t="s">
        <v>1468</v>
      </c>
      <c r="D110" t="s">
        <v>1469</v>
      </c>
      <c r="E110" t="s">
        <v>1432</v>
      </c>
      <c r="F110" t="s">
        <v>377</v>
      </c>
      <c r="G110" s="30">
        <v>31270</v>
      </c>
      <c r="H110">
        <v>55.3</v>
      </c>
      <c r="I110" t="s">
        <v>1433</v>
      </c>
      <c r="J110">
        <v>55.3</v>
      </c>
      <c r="K110" t="s">
        <v>1456</v>
      </c>
      <c r="L110" t="s">
        <v>1435</v>
      </c>
    </row>
    <row r="111" spans="1:12" hidden="1" x14ac:dyDescent="0.25">
      <c r="A111" t="s">
        <v>1429</v>
      </c>
      <c r="B111">
        <v>2040</v>
      </c>
      <c r="C111" t="s">
        <v>1468</v>
      </c>
      <c r="D111" t="s">
        <v>1469</v>
      </c>
      <c r="E111" t="s">
        <v>1432</v>
      </c>
      <c r="F111" t="s">
        <v>377</v>
      </c>
      <c r="G111" s="30">
        <v>30630</v>
      </c>
      <c r="H111">
        <v>57.4</v>
      </c>
      <c r="I111" t="s">
        <v>1433</v>
      </c>
      <c r="J111">
        <v>57.4</v>
      </c>
      <c r="K111" t="s">
        <v>1439</v>
      </c>
      <c r="L111" t="s">
        <v>1435</v>
      </c>
    </row>
    <row r="112" spans="1:12" hidden="1" x14ac:dyDescent="0.25">
      <c r="A112" t="s">
        <v>1429</v>
      </c>
      <c r="B112">
        <v>2045</v>
      </c>
      <c r="C112" t="s">
        <v>1468</v>
      </c>
      <c r="D112" t="s">
        <v>1469</v>
      </c>
      <c r="E112" t="s">
        <v>1432</v>
      </c>
      <c r="F112" t="s">
        <v>377</v>
      </c>
      <c r="G112" s="30">
        <v>30000</v>
      </c>
      <c r="H112">
        <v>59.5</v>
      </c>
      <c r="I112" t="s">
        <v>1433</v>
      </c>
      <c r="J112">
        <v>59.5</v>
      </c>
      <c r="K112" t="s">
        <v>1439</v>
      </c>
      <c r="L112" t="s">
        <v>1435</v>
      </c>
    </row>
    <row r="113" spans="1:12" hidden="1" x14ac:dyDescent="0.25">
      <c r="A113" t="s">
        <v>1429</v>
      </c>
      <c r="B113">
        <v>2050</v>
      </c>
      <c r="C113" t="s">
        <v>1468</v>
      </c>
      <c r="D113" t="s">
        <v>1469</v>
      </c>
      <c r="E113" t="s">
        <v>1432</v>
      </c>
      <c r="F113" t="s">
        <v>377</v>
      </c>
      <c r="G113" s="30">
        <v>29360</v>
      </c>
      <c r="H113">
        <v>61.6</v>
      </c>
      <c r="I113" t="s">
        <v>1433</v>
      </c>
      <c r="J113">
        <v>61.6</v>
      </c>
      <c r="K113" t="s">
        <v>1457</v>
      </c>
      <c r="L113" t="s">
        <v>1435</v>
      </c>
    </row>
    <row r="114" spans="1:12" hidden="1" x14ac:dyDescent="0.25">
      <c r="A114" t="s">
        <v>1441</v>
      </c>
      <c r="B114">
        <v>2020</v>
      </c>
      <c r="C114" t="s">
        <v>1468</v>
      </c>
      <c r="D114" t="s">
        <v>1469</v>
      </c>
      <c r="E114" t="s">
        <v>1432</v>
      </c>
      <c r="F114" t="s">
        <v>377</v>
      </c>
      <c r="G114" s="30">
        <v>30960</v>
      </c>
      <c r="H114">
        <v>36.299999999999997</v>
      </c>
      <c r="I114" t="s">
        <v>1433</v>
      </c>
      <c r="J114">
        <v>36.299999999999997</v>
      </c>
      <c r="K114" t="s">
        <v>1458</v>
      </c>
      <c r="L114" t="s">
        <v>1435</v>
      </c>
    </row>
    <row r="115" spans="1:12" hidden="1" x14ac:dyDescent="0.25">
      <c r="A115" t="s">
        <v>1441</v>
      </c>
      <c r="B115">
        <v>2025</v>
      </c>
      <c r="C115" t="s">
        <v>1468</v>
      </c>
      <c r="D115" t="s">
        <v>1469</v>
      </c>
      <c r="E115" t="s">
        <v>1432</v>
      </c>
      <c r="F115" t="s">
        <v>377</v>
      </c>
      <c r="G115" s="30">
        <v>30960</v>
      </c>
      <c r="H115">
        <v>36.299999999999997</v>
      </c>
      <c r="I115" t="s">
        <v>1433</v>
      </c>
      <c r="J115">
        <v>36.299999999999997</v>
      </c>
      <c r="K115" t="s">
        <v>1458</v>
      </c>
      <c r="L115" t="s">
        <v>1435</v>
      </c>
    </row>
    <row r="116" spans="1:12" hidden="1" x14ac:dyDescent="0.25">
      <c r="A116" t="s">
        <v>1441</v>
      </c>
      <c r="B116">
        <v>2030</v>
      </c>
      <c r="C116" t="s">
        <v>1468</v>
      </c>
      <c r="D116" t="s">
        <v>1469</v>
      </c>
      <c r="E116" t="s">
        <v>1432</v>
      </c>
      <c r="F116" t="s">
        <v>377</v>
      </c>
      <c r="G116" s="30">
        <v>30960</v>
      </c>
      <c r="H116">
        <v>36.299999999999997</v>
      </c>
      <c r="I116" t="s">
        <v>1433</v>
      </c>
      <c r="J116">
        <v>36.299999999999997</v>
      </c>
      <c r="K116" t="s">
        <v>1458</v>
      </c>
      <c r="L116" t="s">
        <v>1435</v>
      </c>
    </row>
    <row r="117" spans="1:12" hidden="1" x14ac:dyDescent="0.25">
      <c r="A117" t="s">
        <v>1441</v>
      </c>
      <c r="B117">
        <v>2035</v>
      </c>
      <c r="C117" t="s">
        <v>1468</v>
      </c>
      <c r="D117" t="s">
        <v>1469</v>
      </c>
      <c r="E117" t="s">
        <v>1432</v>
      </c>
      <c r="F117" t="s">
        <v>377</v>
      </c>
      <c r="G117" s="30">
        <v>30960</v>
      </c>
      <c r="H117">
        <v>36.299999999999997</v>
      </c>
      <c r="I117" t="s">
        <v>1433</v>
      </c>
      <c r="J117">
        <v>36.299999999999997</v>
      </c>
      <c r="K117" t="s">
        <v>1458</v>
      </c>
      <c r="L117" t="s">
        <v>1435</v>
      </c>
    </row>
    <row r="118" spans="1:12" hidden="1" x14ac:dyDescent="0.25">
      <c r="A118" t="s">
        <v>1441</v>
      </c>
      <c r="B118">
        <v>2040</v>
      </c>
      <c r="C118" t="s">
        <v>1468</v>
      </c>
      <c r="D118" t="s">
        <v>1469</v>
      </c>
      <c r="E118" t="s">
        <v>1432</v>
      </c>
      <c r="F118" t="s">
        <v>377</v>
      </c>
      <c r="G118" s="30">
        <v>30960</v>
      </c>
      <c r="H118">
        <v>36.299999999999997</v>
      </c>
      <c r="I118" t="s">
        <v>1433</v>
      </c>
      <c r="J118">
        <v>36.299999999999997</v>
      </c>
      <c r="K118" t="s">
        <v>1458</v>
      </c>
      <c r="L118" t="s">
        <v>1435</v>
      </c>
    </row>
    <row r="119" spans="1:12" hidden="1" x14ac:dyDescent="0.25">
      <c r="A119" t="s">
        <v>1441</v>
      </c>
      <c r="B119">
        <v>2045</v>
      </c>
      <c r="C119" t="s">
        <v>1468</v>
      </c>
      <c r="D119" t="s">
        <v>1469</v>
      </c>
      <c r="E119" t="s">
        <v>1432</v>
      </c>
      <c r="F119" t="s">
        <v>377</v>
      </c>
      <c r="G119" s="30">
        <v>30960</v>
      </c>
      <c r="H119">
        <v>36.299999999999997</v>
      </c>
      <c r="I119" t="s">
        <v>1433</v>
      </c>
      <c r="J119">
        <v>36.299999999999997</v>
      </c>
      <c r="K119" t="s">
        <v>1458</v>
      </c>
      <c r="L119" t="s">
        <v>1435</v>
      </c>
    </row>
    <row r="120" spans="1:12" hidden="1" x14ac:dyDescent="0.25">
      <c r="A120" t="s">
        <v>1441</v>
      </c>
      <c r="B120">
        <v>2050</v>
      </c>
      <c r="C120" t="s">
        <v>1468</v>
      </c>
      <c r="D120" t="s">
        <v>1469</v>
      </c>
      <c r="E120" t="s">
        <v>1432</v>
      </c>
      <c r="F120" t="s">
        <v>377</v>
      </c>
      <c r="G120" s="30">
        <v>30960</v>
      </c>
      <c r="H120">
        <v>36.299999999999997</v>
      </c>
      <c r="I120" t="s">
        <v>1433</v>
      </c>
      <c r="J120">
        <v>36.299999999999997</v>
      </c>
      <c r="K120" t="s">
        <v>1458</v>
      </c>
      <c r="L120" t="s">
        <v>1435</v>
      </c>
    </row>
    <row r="121" spans="1:12" hidden="1" x14ac:dyDescent="0.25">
      <c r="A121" t="s">
        <v>1444</v>
      </c>
      <c r="B121">
        <v>2020</v>
      </c>
      <c r="C121" t="s">
        <v>1468</v>
      </c>
      <c r="D121" t="s">
        <v>1469</v>
      </c>
      <c r="E121" t="s">
        <v>1432</v>
      </c>
      <c r="F121" t="s">
        <v>377</v>
      </c>
      <c r="G121" s="30">
        <v>30960</v>
      </c>
      <c r="H121">
        <v>36.299999999999997</v>
      </c>
      <c r="I121" t="s">
        <v>1433</v>
      </c>
      <c r="J121">
        <v>36.299999999999997</v>
      </c>
      <c r="K121" t="s">
        <v>1459</v>
      </c>
      <c r="L121" t="s">
        <v>1435</v>
      </c>
    </row>
    <row r="122" spans="1:12" hidden="1" x14ac:dyDescent="0.25">
      <c r="A122" t="s">
        <v>1444</v>
      </c>
      <c r="B122">
        <v>2025</v>
      </c>
      <c r="C122" t="s">
        <v>1468</v>
      </c>
      <c r="D122" t="s">
        <v>1469</v>
      </c>
      <c r="E122" t="s">
        <v>1432</v>
      </c>
      <c r="F122" t="s">
        <v>377</v>
      </c>
      <c r="G122" s="30">
        <v>32000</v>
      </c>
      <c r="H122">
        <v>40.4</v>
      </c>
      <c r="I122" t="s">
        <v>1433</v>
      </c>
      <c r="J122">
        <v>40.4</v>
      </c>
      <c r="K122" t="s">
        <v>1460</v>
      </c>
      <c r="L122" t="s">
        <v>1435</v>
      </c>
    </row>
    <row r="123" spans="1:12" hidden="1" x14ac:dyDescent="0.25">
      <c r="A123" t="s">
        <v>1444</v>
      </c>
      <c r="B123">
        <v>2030</v>
      </c>
      <c r="C123" t="s">
        <v>1468</v>
      </c>
      <c r="D123" t="s">
        <v>1469</v>
      </c>
      <c r="E123" t="s">
        <v>1432</v>
      </c>
      <c r="F123" t="s">
        <v>377</v>
      </c>
      <c r="G123" s="30">
        <v>31530</v>
      </c>
      <c r="H123">
        <v>41.8</v>
      </c>
      <c r="I123" t="s">
        <v>1433</v>
      </c>
      <c r="J123">
        <v>41.8</v>
      </c>
      <c r="K123" t="s">
        <v>1461</v>
      </c>
      <c r="L123" t="s">
        <v>1435</v>
      </c>
    </row>
    <row r="124" spans="1:12" hidden="1" x14ac:dyDescent="0.25">
      <c r="A124" t="s">
        <v>1444</v>
      </c>
      <c r="B124">
        <v>2035</v>
      </c>
      <c r="C124" t="s">
        <v>1468</v>
      </c>
      <c r="D124" t="s">
        <v>1469</v>
      </c>
      <c r="E124" t="s">
        <v>1432</v>
      </c>
      <c r="F124" t="s">
        <v>377</v>
      </c>
      <c r="G124" s="30">
        <v>30600</v>
      </c>
      <c r="H124">
        <v>44.4</v>
      </c>
      <c r="I124" t="s">
        <v>1433</v>
      </c>
      <c r="J124">
        <v>44.4</v>
      </c>
      <c r="K124" t="s">
        <v>1462</v>
      </c>
      <c r="L124" t="s">
        <v>1435</v>
      </c>
    </row>
    <row r="125" spans="1:12" hidden="1" x14ac:dyDescent="0.25">
      <c r="A125" t="s">
        <v>1444</v>
      </c>
      <c r="B125">
        <v>2040</v>
      </c>
      <c r="C125" t="s">
        <v>1468</v>
      </c>
      <c r="D125" t="s">
        <v>1469</v>
      </c>
      <c r="E125" t="s">
        <v>1432</v>
      </c>
      <c r="F125" t="s">
        <v>377</v>
      </c>
      <c r="G125" s="30">
        <v>30000</v>
      </c>
      <c r="H125">
        <v>46</v>
      </c>
      <c r="I125" t="s">
        <v>1433</v>
      </c>
      <c r="J125">
        <v>46</v>
      </c>
      <c r="K125" t="s">
        <v>1439</v>
      </c>
      <c r="L125" t="s">
        <v>1435</v>
      </c>
    </row>
    <row r="126" spans="1:12" hidden="1" x14ac:dyDescent="0.25">
      <c r="A126" t="s">
        <v>1444</v>
      </c>
      <c r="B126">
        <v>2045</v>
      </c>
      <c r="C126" t="s">
        <v>1468</v>
      </c>
      <c r="D126" t="s">
        <v>1469</v>
      </c>
      <c r="E126" t="s">
        <v>1432</v>
      </c>
      <c r="F126" t="s">
        <v>377</v>
      </c>
      <c r="G126" s="30">
        <v>29410</v>
      </c>
      <c r="H126">
        <v>47.7</v>
      </c>
      <c r="I126" t="s">
        <v>1433</v>
      </c>
      <c r="J126">
        <v>47.7</v>
      </c>
      <c r="K126" t="s">
        <v>1439</v>
      </c>
      <c r="L126" t="s">
        <v>1435</v>
      </c>
    </row>
    <row r="127" spans="1:12" hidden="1" x14ac:dyDescent="0.25">
      <c r="A127" t="s">
        <v>1444</v>
      </c>
      <c r="B127">
        <v>2050</v>
      </c>
      <c r="C127" t="s">
        <v>1468</v>
      </c>
      <c r="D127" t="s">
        <v>1469</v>
      </c>
      <c r="E127" t="s">
        <v>1432</v>
      </c>
      <c r="F127" t="s">
        <v>377</v>
      </c>
      <c r="G127" s="30">
        <v>28810</v>
      </c>
      <c r="H127">
        <v>49.4</v>
      </c>
      <c r="I127" t="s">
        <v>1433</v>
      </c>
      <c r="J127">
        <v>49.4</v>
      </c>
      <c r="K127" t="s">
        <v>1463</v>
      </c>
      <c r="L127" t="s">
        <v>1435</v>
      </c>
    </row>
    <row r="128" spans="1:12" hidden="1" x14ac:dyDescent="0.25">
      <c r="A128" t="s">
        <v>1429</v>
      </c>
      <c r="B128">
        <v>2020</v>
      </c>
      <c r="C128" t="s">
        <v>1470</v>
      </c>
      <c r="D128" t="s">
        <v>1452</v>
      </c>
      <c r="E128" t="s">
        <v>1432</v>
      </c>
      <c r="F128" t="s">
        <v>377</v>
      </c>
      <c r="G128" s="30">
        <v>25970</v>
      </c>
      <c r="H128">
        <v>25.8</v>
      </c>
      <c r="I128" t="s">
        <v>1433</v>
      </c>
      <c r="J128">
        <v>25.8</v>
      </c>
      <c r="K128" t="s">
        <v>1471</v>
      </c>
      <c r="L128" t="s">
        <v>1435</v>
      </c>
    </row>
    <row r="129" spans="1:12" hidden="1" x14ac:dyDescent="0.25">
      <c r="A129" t="s">
        <v>1429</v>
      </c>
      <c r="B129">
        <v>2025</v>
      </c>
      <c r="C129" t="s">
        <v>1470</v>
      </c>
      <c r="D129" t="s">
        <v>1452</v>
      </c>
      <c r="E129" t="s">
        <v>1432</v>
      </c>
      <c r="F129" t="s">
        <v>377</v>
      </c>
      <c r="G129" s="30">
        <v>27600</v>
      </c>
      <c r="H129">
        <v>37</v>
      </c>
      <c r="I129" t="s">
        <v>1433</v>
      </c>
      <c r="J129">
        <v>37</v>
      </c>
      <c r="K129" t="s">
        <v>1472</v>
      </c>
      <c r="L129" t="s">
        <v>1435</v>
      </c>
    </row>
    <row r="130" spans="1:12" hidden="1" x14ac:dyDescent="0.25">
      <c r="A130" t="s">
        <v>1429</v>
      </c>
      <c r="B130">
        <v>2030</v>
      </c>
      <c r="C130" t="s">
        <v>1470</v>
      </c>
      <c r="D130" t="s">
        <v>1452</v>
      </c>
      <c r="E130" t="s">
        <v>1432</v>
      </c>
      <c r="F130" t="s">
        <v>377</v>
      </c>
      <c r="G130" s="30">
        <v>29390</v>
      </c>
      <c r="H130">
        <v>40.9</v>
      </c>
      <c r="I130" t="s">
        <v>1433</v>
      </c>
      <c r="J130">
        <v>40.9</v>
      </c>
      <c r="K130" t="s">
        <v>1473</v>
      </c>
      <c r="L130" t="s">
        <v>1435</v>
      </c>
    </row>
    <row r="131" spans="1:12" hidden="1" x14ac:dyDescent="0.25">
      <c r="A131" t="s">
        <v>1429</v>
      </c>
      <c r="B131">
        <v>2035</v>
      </c>
      <c r="C131" t="s">
        <v>1470</v>
      </c>
      <c r="D131" t="s">
        <v>1452</v>
      </c>
      <c r="E131" t="s">
        <v>1432</v>
      </c>
      <c r="F131" t="s">
        <v>377</v>
      </c>
      <c r="G131" s="30">
        <v>29940</v>
      </c>
      <c r="H131">
        <v>45.5</v>
      </c>
      <c r="I131" t="s">
        <v>1433</v>
      </c>
      <c r="J131">
        <v>45.5</v>
      </c>
      <c r="K131" t="s">
        <v>1474</v>
      </c>
      <c r="L131" t="s">
        <v>1435</v>
      </c>
    </row>
    <row r="132" spans="1:12" hidden="1" x14ac:dyDescent="0.25">
      <c r="A132" t="s">
        <v>1429</v>
      </c>
      <c r="B132">
        <v>2040</v>
      </c>
      <c r="C132" t="s">
        <v>1470</v>
      </c>
      <c r="D132" t="s">
        <v>1452</v>
      </c>
      <c r="E132" t="s">
        <v>1432</v>
      </c>
      <c r="F132" t="s">
        <v>377</v>
      </c>
      <c r="G132" s="30">
        <v>29380</v>
      </c>
      <c r="H132">
        <v>47.2</v>
      </c>
      <c r="I132" t="s">
        <v>1433</v>
      </c>
      <c r="J132">
        <v>47.2</v>
      </c>
      <c r="K132" t="s">
        <v>1439</v>
      </c>
      <c r="L132" t="s">
        <v>1435</v>
      </c>
    </row>
    <row r="133" spans="1:12" hidden="1" x14ac:dyDescent="0.25">
      <c r="A133" t="s">
        <v>1429</v>
      </c>
      <c r="B133">
        <v>2045</v>
      </c>
      <c r="C133" t="s">
        <v>1470</v>
      </c>
      <c r="D133" t="s">
        <v>1452</v>
      </c>
      <c r="E133" t="s">
        <v>1432</v>
      </c>
      <c r="F133" t="s">
        <v>377</v>
      </c>
      <c r="G133" s="30">
        <v>28640</v>
      </c>
      <c r="H133">
        <v>48.9</v>
      </c>
      <c r="I133" t="s">
        <v>1433</v>
      </c>
      <c r="J133">
        <v>48.9</v>
      </c>
      <c r="K133" t="s">
        <v>1439</v>
      </c>
      <c r="L133" t="s">
        <v>1435</v>
      </c>
    </row>
    <row r="134" spans="1:12" hidden="1" x14ac:dyDescent="0.25">
      <c r="A134" t="s">
        <v>1429</v>
      </c>
      <c r="B134">
        <v>2050</v>
      </c>
      <c r="C134" t="s">
        <v>1470</v>
      </c>
      <c r="D134" t="s">
        <v>1452</v>
      </c>
      <c r="E134" t="s">
        <v>1432</v>
      </c>
      <c r="F134" t="s">
        <v>377</v>
      </c>
      <c r="G134" s="30">
        <v>28260</v>
      </c>
      <c r="H134">
        <v>50.6</v>
      </c>
      <c r="I134" t="s">
        <v>1433</v>
      </c>
      <c r="J134">
        <v>50.6</v>
      </c>
      <c r="K134" t="s">
        <v>1475</v>
      </c>
      <c r="L134" t="s">
        <v>1435</v>
      </c>
    </row>
    <row r="135" spans="1:12" hidden="1" x14ac:dyDescent="0.25">
      <c r="A135" t="s">
        <v>1441</v>
      </c>
      <c r="B135">
        <v>2020</v>
      </c>
      <c r="C135" t="s">
        <v>1470</v>
      </c>
      <c r="D135" t="s">
        <v>1452</v>
      </c>
      <c r="E135" t="s">
        <v>1432</v>
      </c>
      <c r="F135" t="s">
        <v>377</v>
      </c>
      <c r="G135" s="30">
        <v>25970</v>
      </c>
      <c r="H135">
        <v>25.8</v>
      </c>
      <c r="I135" t="s">
        <v>1433</v>
      </c>
      <c r="J135">
        <v>25.8</v>
      </c>
      <c r="K135" t="s">
        <v>1476</v>
      </c>
      <c r="L135" t="s">
        <v>1435</v>
      </c>
    </row>
    <row r="136" spans="1:12" hidden="1" x14ac:dyDescent="0.25">
      <c r="A136" t="s">
        <v>1441</v>
      </c>
      <c r="B136">
        <v>2025</v>
      </c>
      <c r="C136" t="s">
        <v>1470</v>
      </c>
      <c r="D136" t="s">
        <v>1452</v>
      </c>
      <c r="E136" t="s">
        <v>1432</v>
      </c>
      <c r="F136" t="s">
        <v>377</v>
      </c>
      <c r="G136" s="30">
        <v>25970</v>
      </c>
      <c r="H136">
        <v>25.8</v>
      </c>
      <c r="I136" t="s">
        <v>1433</v>
      </c>
      <c r="J136">
        <v>25.8</v>
      </c>
      <c r="K136" t="s">
        <v>1476</v>
      </c>
      <c r="L136" t="s">
        <v>1435</v>
      </c>
    </row>
    <row r="137" spans="1:12" hidden="1" x14ac:dyDescent="0.25">
      <c r="A137" t="s">
        <v>1441</v>
      </c>
      <c r="B137">
        <v>2030</v>
      </c>
      <c r="C137" t="s">
        <v>1470</v>
      </c>
      <c r="D137" t="s">
        <v>1452</v>
      </c>
      <c r="E137" t="s">
        <v>1432</v>
      </c>
      <c r="F137" t="s">
        <v>377</v>
      </c>
      <c r="G137" s="30">
        <v>25970</v>
      </c>
      <c r="H137">
        <v>25.8</v>
      </c>
      <c r="I137" t="s">
        <v>1433</v>
      </c>
      <c r="J137">
        <v>25.8</v>
      </c>
      <c r="K137" t="s">
        <v>1476</v>
      </c>
      <c r="L137" t="s">
        <v>1435</v>
      </c>
    </row>
    <row r="138" spans="1:12" hidden="1" x14ac:dyDescent="0.25">
      <c r="A138" t="s">
        <v>1441</v>
      </c>
      <c r="B138">
        <v>2035</v>
      </c>
      <c r="C138" t="s">
        <v>1470</v>
      </c>
      <c r="D138" t="s">
        <v>1452</v>
      </c>
      <c r="E138" t="s">
        <v>1432</v>
      </c>
      <c r="F138" t="s">
        <v>377</v>
      </c>
      <c r="G138" s="30">
        <v>25970</v>
      </c>
      <c r="H138">
        <v>25.8</v>
      </c>
      <c r="I138" t="s">
        <v>1433</v>
      </c>
      <c r="J138">
        <v>25.8</v>
      </c>
      <c r="K138" t="s">
        <v>1476</v>
      </c>
      <c r="L138" t="s">
        <v>1435</v>
      </c>
    </row>
    <row r="139" spans="1:12" hidden="1" x14ac:dyDescent="0.25">
      <c r="A139" t="s">
        <v>1441</v>
      </c>
      <c r="B139">
        <v>2040</v>
      </c>
      <c r="C139" t="s">
        <v>1470</v>
      </c>
      <c r="D139" t="s">
        <v>1452</v>
      </c>
      <c r="E139" t="s">
        <v>1432</v>
      </c>
      <c r="F139" t="s">
        <v>377</v>
      </c>
      <c r="G139" s="30">
        <v>25970</v>
      </c>
      <c r="H139">
        <v>25.8</v>
      </c>
      <c r="I139" t="s">
        <v>1433</v>
      </c>
      <c r="J139">
        <v>25.8</v>
      </c>
      <c r="K139" t="s">
        <v>1477</v>
      </c>
      <c r="L139" t="s">
        <v>1435</v>
      </c>
    </row>
    <row r="140" spans="1:12" hidden="1" x14ac:dyDescent="0.25">
      <c r="A140" t="s">
        <v>1441</v>
      </c>
      <c r="B140">
        <v>2045</v>
      </c>
      <c r="C140" t="s">
        <v>1470</v>
      </c>
      <c r="D140" t="s">
        <v>1452</v>
      </c>
      <c r="E140" t="s">
        <v>1432</v>
      </c>
      <c r="F140" t="s">
        <v>377</v>
      </c>
      <c r="G140" s="30">
        <v>25970</v>
      </c>
      <c r="H140">
        <v>25.8</v>
      </c>
      <c r="I140" t="s">
        <v>1433</v>
      </c>
      <c r="J140">
        <v>25.8</v>
      </c>
      <c r="K140" t="s">
        <v>1477</v>
      </c>
      <c r="L140" t="s">
        <v>1435</v>
      </c>
    </row>
    <row r="141" spans="1:12" hidden="1" x14ac:dyDescent="0.25">
      <c r="A141" t="s">
        <v>1441</v>
      </c>
      <c r="B141">
        <v>2050</v>
      </c>
      <c r="C141" t="s">
        <v>1470</v>
      </c>
      <c r="D141" t="s">
        <v>1452</v>
      </c>
      <c r="E141" t="s">
        <v>1432</v>
      </c>
      <c r="F141" t="s">
        <v>377</v>
      </c>
      <c r="G141" s="30">
        <v>25970</v>
      </c>
      <c r="H141">
        <v>25.8</v>
      </c>
      <c r="I141" t="s">
        <v>1433</v>
      </c>
      <c r="J141">
        <v>25.8</v>
      </c>
      <c r="K141" t="s">
        <v>1477</v>
      </c>
      <c r="L141" t="s">
        <v>1435</v>
      </c>
    </row>
    <row r="142" spans="1:12" x14ac:dyDescent="0.25">
      <c r="A142" t="s">
        <v>1444</v>
      </c>
      <c r="B142">
        <v>2020</v>
      </c>
      <c r="C142" t="s">
        <v>1470</v>
      </c>
      <c r="D142" t="s">
        <v>1452</v>
      </c>
      <c r="E142" t="s">
        <v>1432</v>
      </c>
      <c r="F142" t="s">
        <v>377</v>
      </c>
      <c r="G142" s="30">
        <v>25970</v>
      </c>
      <c r="H142">
        <v>25.8</v>
      </c>
      <c r="I142" t="s">
        <v>1433</v>
      </c>
      <c r="J142">
        <v>25.8</v>
      </c>
      <c r="K142" t="s">
        <v>1477</v>
      </c>
      <c r="L142" t="s">
        <v>1435</v>
      </c>
    </row>
    <row r="143" spans="1:12" x14ac:dyDescent="0.25">
      <c r="A143" t="s">
        <v>1444</v>
      </c>
      <c r="B143">
        <v>2025</v>
      </c>
      <c r="C143" t="s">
        <v>1470</v>
      </c>
      <c r="D143" t="s">
        <v>1452</v>
      </c>
      <c r="E143" t="s">
        <v>1432</v>
      </c>
      <c r="F143" t="s">
        <v>377</v>
      </c>
      <c r="G143" s="30">
        <v>28140</v>
      </c>
      <c r="H143">
        <v>28.5</v>
      </c>
      <c r="I143" t="s">
        <v>1433</v>
      </c>
      <c r="J143">
        <v>28.5</v>
      </c>
      <c r="K143" t="s">
        <v>1478</v>
      </c>
      <c r="L143" t="s">
        <v>1435</v>
      </c>
    </row>
    <row r="144" spans="1:12" x14ac:dyDescent="0.25">
      <c r="A144" t="s">
        <v>1444</v>
      </c>
      <c r="B144">
        <v>2030</v>
      </c>
      <c r="C144" t="s">
        <v>1470</v>
      </c>
      <c r="D144" t="s">
        <v>1452</v>
      </c>
      <c r="E144" t="s">
        <v>1432</v>
      </c>
      <c r="F144" t="s">
        <v>377</v>
      </c>
      <c r="G144" s="30">
        <v>28980</v>
      </c>
      <c r="H144">
        <v>31.6</v>
      </c>
      <c r="I144" t="s">
        <v>1433</v>
      </c>
      <c r="J144">
        <v>31.6</v>
      </c>
      <c r="K144" t="s">
        <v>1479</v>
      </c>
      <c r="L144" t="s">
        <v>1435</v>
      </c>
    </row>
    <row r="145" spans="1:12" x14ac:dyDescent="0.25">
      <c r="A145" t="s">
        <v>1444</v>
      </c>
      <c r="B145">
        <v>2035</v>
      </c>
      <c r="C145" t="s">
        <v>1470</v>
      </c>
      <c r="D145" t="s">
        <v>1452</v>
      </c>
      <c r="E145" t="s">
        <v>1432</v>
      </c>
      <c r="F145" t="s">
        <v>377</v>
      </c>
      <c r="G145" s="30">
        <v>28960</v>
      </c>
      <c r="H145">
        <v>34.6</v>
      </c>
      <c r="I145" t="s">
        <v>1433</v>
      </c>
      <c r="J145">
        <v>34.6</v>
      </c>
      <c r="K145" t="s">
        <v>1480</v>
      </c>
      <c r="L145" t="s">
        <v>1435</v>
      </c>
    </row>
    <row r="146" spans="1:12" x14ac:dyDescent="0.25">
      <c r="A146" t="s">
        <v>1444</v>
      </c>
      <c r="B146">
        <v>2040</v>
      </c>
      <c r="C146" t="s">
        <v>1470</v>
      </c>
      <c r="D146" t="s">
        <v>1452</v>
      </c>
      <c r="E146" t="s">
        <v>1432</v>
      </c>
      <c r="F146" t="s">
        <v>377</v>
      </c>
      <c r="G146" s="30">
        <v>28420</v>
      </c>
      <c r="H146">
        <v>36.1</v>
      </c>
      <c r="I146" t="s">
        <v>1433</v>
      </c>
      <c r="J146">
        <v>36.1</v>
      </c>
      <c r="K146" t="s">
        <v>1439</v>
      </c>
      <c r="L146" t="s">
        <v>1435</v>
      </c>
    </row>
    <row r="147" spans="1:12" x14ac:dyDescent="0.25">
      <c r="A147" t="s">
        <v>1444</v>
      </c>
      <c r="B147">
        <v>2045</v>
      </c>
      <c r="C147" t="s">
        <v>1470</v>
      </c>
      <c r="D147" t="s">
        <v>1452</v>
      </c>
      <c r="E147" t="s">
        <v>1432</v>
      </c>
      <c r="F147" t="s">
        <v>377</v>
      </c>
      <c r="G147" s="30">
        <v>27690</v>
      </c>
      <c r="H147">
        <v>37.6</v>
      </c>
      <c r="I147" t="s">
        <v>1433</v>
      </c>
      <c r="J147">
        <v>37.6</v>
      </c>
      <c r="K147" t="s">
        <v>1439</v>
      </c>
      <c r="L147" t="s">
        <v>1435</v>
      </c>
    </row>
    <row r="148" spans="1:12" x14ac:dyDescent="0.25">
      <c r="A148" t="s">
        <v>1444</v>
      </c>
      <c r="B148">
        <v>2050</v>
      </c>
      <c r="C148" t="s">
        <v>1470</v>
      </c>
      <c r="D148" t="s">
        <v>1452</v>
      </c>
      <c r="E148" t="s">
        <v>1432</v>
      </c>
      <c r="F148" t="s">
        <v>377</v>
      </c>
      <c r="G148" s="30">
        <v>27330</v>
      </c>
      <c r="H148">
        <v>39.1</v>
      </c>
      <c r="I148" t="s">
        <v>1433</v>
      </c>
      <c r="J148">
        <v>39.1</v>
      </c>
      <c r="K148" t="s">
        <v>1481</v>
      </c>
      <c r="L148" t="s">
        <v>1435</v>
      </c>
    </row>
    <row r="149" spans="1:12" hidden="1" x14ac:dyDescent="0.25">
      <c r="A149" t="s">
        <v>1429</v>
      </c>
      <c r="B149">
        <v>2020</v>
      </c>
      <c r="C149" t="s">
        <v>1482</v>
      </c>
      <c r="D149" t="s">
        <v>1452</v>
      </c>
      <c r="E149" t="s">
        <v>1432</v>
      </c>
      <c r="F149" t="s">
        <v>377</v>
      </c>
      <c r="G149" s="30">
        <v>31180</v>
      </c>
      <c r="H149">
        <v>23.2</v>
      </c>
      <c r="I149" t="s">
        <v>1433</v>
      </c>
      <c r="J149">
        <v>23.2</v>
      </c>
      <c r="K149" t="s">
        <v>1483</v>
      </c>
      <c r="L149" t="s">
        <v>1435</v>
      </c>
    </row>
    <row r="150" spans="1:12" hidden="1" x14ac:dyDescent="0.25">
      <c r="A150" t="s">
        <v>1429</v>
      </c>
      <c r="B150">
        <v>2025</v>
      </c>
      <c r="C150" t="s">
        <v>1482</v>
      </c>
      <c r="D150" t="s">
        <v>1452</v>
      </c>
      <c r="E150" t="s">
        <v>1432</v>
      </c>
      <c r="F150" t="s">
        <v>377</v>
      </c>
      <c r="G150" s="30">
        <v>29720</v>
      </c>
      <c r="H150">
        <v>34</v>
      </c>
      <c r="I150" t="s">
        <v>1433</v>
      </c>
      <c r="J150">
        <v>34</v>
      </c>
      <c r="K150" t="s">
        <v>1484</v>
      </c>
      <c r="L150" t="s">
        <v>1435</v>
      </c>
    </row>
    <row r="151" spans="1:12" hidden="1" x14ac:dyDescent="0.25">
      <c r="A151" t="s">
        <v>1429</v>
      </c>
      <c r="B151">
        <v>2030</v>
      </c>
      <c r="C151" t="s">
        <v>1482</v>
      </c>
      <c r="D151" t="s">
        <v>1452</v>
      </c>
      <c r="E151" t="s">
        <v>1432</v>
      </c>
      <c r="F151" t="s">
        <v>377</v>
      </c>
      <c r="G151" s="30">
        <v>31260</v>
      </c>
      <c r="H151">
        <v>35.700000000000003</v>
      </c>
      <c r="I151" t="s">
        <v>1433</v>
      </c>
      <c r="J151">
        <v>35.700000000000003</v>
      </c>
      <c r="K151" t="s">
        <v>1485</v>
      </c>
      <c r="L151" t="s">
        <v>1435</v>
      </c>
    </row>
    <row r="152" spans="1:12" hidden="1" x14ac:dyDescent="0.25">
      <c r="A152" t="s">
        <v>1429</v>
      </c>
      <c r="B152">
        <v>2035</v>
      </c>
      <c r="C152" t="s">
        <v>1482</v>
      </c>
      <c r="D152" t="s">
        <v>1452</v>
      </c>
      <c r="E152" t="s">
        <v>1432</v>
      </c>
      <c r="F152" t="s">
        <v>377</v>
      </c>
      <c r="G152" s="30">
        <v>30100</v>
      </c>
      <c r="H152">
        <v>41</v>
      </c>
      <c r="I152" t="s">
        <v>1433</v>
      </c>
      <c r="J152">
        <v>41</v>
      </c>
      <c r="K152" t="s">
        <v>1486</v>
      </c>
      <c r="L152" t="s">
        <v>1435</v>
      </c>
    </row>
    <row r="153" spans="1:12" hidden="1" x14ac:dyDescent="0.25">
      <c r="A153" t="s">
        <v>1429</v>
      </c>
      <c r="B153">
        <v>2040</v>
      </c>
      <c r="C153" t="s">
        <v>1482</v>
      </c>
      <c r="D153" t="s">
        <v>1452</v>
      </c>
      <c r="E153" t="s">
        <v>1432</v>
      </c>
      <c r="F153" t="s">
        <v>377</v>
      </c>
      <c r="G153" s="30">
        <v>29530</v>
      </c>
      <c r="H153">
        <v>42.6</v>
      </c>
      <c r="I153" t="s">
        <v>1433</v>
      </c>
      <c r="J153">
        <v>42.6</v>
      </c>
      <c r="K153" t="s">
        <v>1439</v>
      </c>
      <c r="L153" t="s">
        <v>1435</v>
      </c>
    </row>
    <row r="154" spans="1:12" hidden="1" x14ac:dyDescent="0.25">
      <c r="A154" t="s">
        <v>1429</v>
      </c>
      <c r="B154">
        <v>2045</v>
      </c>
      <c r="C154" t="s">
        <v>1482</v>
      </c>
      <c r="D154" t="s">
        <v>1452</v>
      </c>
      <c r="E154" t="s">
        <v>1432</v>
      </c>
      <c r="F154" t="s">
        <v>377</v>
      </c>
      <c r="G154" s="30">
        <v>28760</v>
      </c>
      <c r="H154">
        <v>44.3</v>
      </c>
      <c r="I154" t="s">
        <v>1433</v>
      </c>
      <c r="J154">
        <v>44.3</v>
      </c>
      <c r="K154" t="s">
        <v>1439</v>
      </c>
      <c r="L154" t="s">
        <v>1435</v>
      </c>
    </row>
    <row r="155" spans="1:12" hidden="1" x14ac:dyDescent="0.25">
      <c r="A155" t="s">
        <v>1429</v>
      </c>
      <c r="B155">
        <v>2050</v>
      </c>
      <c r="C155" t="s">
        <v>1482</v>
      </c>
      <c r="D155" t="s">
        <v>1452</v>
      </c>
      <c r="E155" t="s">
        <v>1432</v>
      </c>
      <c r="F155" t="s">
        <v>377</v>
      </c>
      <c r="G155" s="30">
        <v>28380</v>
      </c>
      <c r="H155">
        <v>45.9</v>
      </c>
      <c r="I155" t="s">
        <v>1433</v>
      </c>
      <c r="J155">
        <v>45.9</v>
      </c>
      <c r="K155" t="s">
        <v>1487</v>
      </c>
      <c r="L155" t="s">
        <v>1435</v>
      </c>
    </row>
    <row r="156" spans="1:12" hidden="1" x14ac:dyDescent="0.25">
      <c r="A156" t="s">
        <v>1441</v>
      </c>
      <c r="B156">
        <v>2020</v>
      </c>
      <c r="C156" t="s">
        <v>1482</v>
      </c>
      <c r="D156" t="s">
        <v>1452</v>
      </c>
      <c r="E156" t="s">
        <v>1432</v>
      </c>
      <c r="F156" t="s">
        <v>377</v>
      </c>
      <c r="G156" s="30">
        <v>31180</v>
      </c>
      <c r="H156">
        <v>23.2</v>
      </c>
      <c r="I156" t="s">
        <v>1433</v>
      </c>
      <c r="J156">
        <v>23.2</v>
      </c>
      <c r="K156" t="s">
        <v>1483</v>
      </c>
      <c r="L156" t="s">
        <v>1435</v>
      </c>
    </row>
    <row r="157" spans="1:12" hidden="1" x14ac:dyDescent="0.25">
      <c r="A157" t="s">
        <v>1441</v>
      </c>
      <c r="B157">
        <v>2025</v>
      </c>
      <c r="C157" t="s">
        <v>1482</v>
      </c>
      <c r="D157" t="s">
        <v>1452</v>
      </c>
      <c r="E157" t="s">
        <v>1432</v>
      </c>
      <c r="F157" t="s">
        <v>377</v>
      </c>
      <c r="G157" s="30">
        <v>31180</v>
      </c>
      <c r="H157">
        <v>23.2</v>
      </c>
      <c r="I157" t="s">
        <v>1433</v>
      </c>
      <c r="J157">
        <v>23.2</v>
      </c>
      <c r="K157" t="s">
        <v>1483</v>
      </c>
      <c r="L157" t="s">
        <v>1435</v>
      </c>
    </row>
    <row r="158" spans="1:12" hidden="1" x14ac:dyDescent="0.25">
      <c r="A158" t="s">
        <v>1441</v>
      </c>
      <c r="B158">
        <v>2030</v>
      </c>
      <c r="C158" t="s">
        <v>1482</v>
      </c>
      <c r="D158" t="s">
        <v>1452</v>
      </c>
      <c r="E158" t="s">
        <v>1432</v>
      </c>
      <c r="F158" t="s">
        <v>377</v>
      </c>
      <c r="G158" s="30">
        <v>31180</v>
      </c>
      <c r="H158">
        <v>23.2</v>
      </c>
      <c r="I158" t="s">
        <v>1433</v>
      </c>
      <c r="J158">
        <v>23.2</v>
      </c>
      <c r="K158" t="s">
        <v>1483</v>
      </c>
      <c r="L158" t="s">
        <v>1435</v>
      </c>
    </row>
    <row r="159" spans="1:12" hidden="1" x14ac:dyDescent="0.25">
      <c r="A159" t="s">
        <v>1441</v>
      </c>
      <c r="B159">
        <v>2035</v>
      </c>
      <c r="C159" t="s">
        <v>1482</v>
      </c>
      <c r="D159" t="s">
        <v>1452</v>
      </c>
      <c r="E159" t="s">
        <v>1432</v>
      </c>
      <c r="F159" t="s">
        <v>377</v>
      </c>
      <c r="G159" s="30">
        <v>31180</v>
      </c>
      <c r="H159">
        <v>23.2</v>
      </c>
      <c r="I159" t="s">
        <v>1433</v>
      </c>
      <c r="J159">
        <v>23.2</v>
      </c>
      <c r="K159" t="s">
        <v>1483</v>
      </c>
      <c r="L159" t="s">
        <v>1435</v>
      </c>
    </row>
    <row r="160" spans="1:12" hidden="1" x14ac:dyDescent="0.25">
      <c r="A160" t="s">
        <v>1441</v>
      </c>
      <c r="B160">
        <v>2040</v>
      </c>
      <c r="C160" t="s">
        <v>1482</v>
      </c>
      <c r="D160" t="s">
        <v>1452</v>
      </c>
      <c r="E160" t="s">
        <v>1432</v>
      </c>
      <c r="F160" t="s">
        <v>377</v>
      </c>
      <c r="G160" s="30">
        <v>31180</v>
      </c>
      <c r="H160">
        <v>23.2</v>
      </c>
      <c r="I160" t="s">
        <v>1433</v>
      </c>
      <c r="J160">
        <v>23.2</v>
      </c>
      <c r="K160" t="s">
        <v>1483</v>
      </c>
      <c r="L160" t="s">
        <v>1435</v>
      </c>
    </row>
    <row r="161" spans="1:12" hidden="1" x14ac:dyDescent="0.25">
      <c r="A161" t="s">
        <v>1441</v>
      </c>
      <c r="B161">
        <v>2045</v>
      </c>
      <c r="C161" t="s">
        <v>1482</v>
      </c>
      <c r="D161" t="s">
        <v>1452</v>
      </c>
      <c r="E161" t="s">
        <v>1432</v>
      </c>
      <c r="F161" t="s">
        <v>377</v>
      </c>
      <c r="G161" s="30">
        <v>31180</v>
      </c>
      <c r="H161">
        <v>23.2</v>
      </c>
      <c r="I161" t="s">
        <v>1433</v>
      </c>
      <c r="J161">
        <v>23.2</v>
      </c>
      <c r="K161" t="s">
        <v>1483</v>
      </c>
      <c r="L161" t="s">
        <v>1435</v>
      </c>
    </row>
    <row r="162" spans="1:12" hidden="1" x14ac:dyDescent="0.25">
      <c r="A162" t="s">
        <v>1441</v>
      </c>
      <c r="B162">
        <v>2050</v>
      </c>
      <c r="C162" t="s">
        <v>1482</v>
      </c>
      <c r="D162" t="s">
        <v>1452</v>
      </c>
      <c r="E162" t="s">
        <v>1432</v>
      </c>
      <c r="F162" t="s">
        <v>377</v>
      </c>
      <c r="G162" s="30">
        <v>31180</v>
      </c>
      <c r="H162">
        <v>23.2</v>
      </c>
      <c r="I162" t="s">
        <v>1433</v>
      </c>
      <c r="J162">
        <v>23.2</v>
      </c>
      <c r="K162" t="s">
        <v>1483</v>
      </c>
      <c r="L162" t="s">
        <v>1435</v>
      </c>
    </row>
    <row r="163" spans="1:12" hidden="1" x14ac:dyDescent="0.25">
      <c r="A163" t="s">
        <v>1444</v>
      </c>
      <c r="B163">
        <v>2020</v>
      </c>
      <c r="C163" t="s">
        <v>1482</v>
      </c>
      <c r="D163" t="s">
        <v>1452</v>
      </c>
      <c r="E163" t="s">
        <v>1432</v>
      </c>
      <c r="F163" t="s">
        <v>377</v>
      </c>
      <c r="G163" s="30">
        <v>31180</v>
      </c>
      <c r="H163">
        <v>23.2</v>
      </c>
      <c r="I163" t="s">
        <v>1433</v>
      </c>
      <c r="J163">
        <v>23.2</v>
      </c>
      <c r="K163" t="s">
        <v>1483</v>
      </c>
      <c r="L163" t="s">
        <v>1435</v>
      </c>
    </row>
    <row r="164" spans="1:12" hidden="1" x14ac:dyDescent="0.25">
      <c r="A164" t="s">
        <v>1444</v>
      </c>
      <c r="B164">
        <v>2025</v>
      </c>
      <c r="C164" t="s">
        <v>1482</v>
      </c>
      <c r="D164" t="s">
        <v>1452</v>
      </c>
      <c r="E164" t="s">
        <v>1432</v>
      </c>
      <c r="F164" t="s">
        <v>377</v>
      </c>
      <c r="G164" s="30">
        <v>32390</v>
      </c>
      <c r="H164">
        <v>27.7</v>
      </c>
      <c r="I164" t="s">
        <v>1433</v>
      </c>
      <c r="J164">
        <v>27.7</v>
      </c>
      <c r="K164" t="s">
        <v>1484</v>
      </c>
      <c r="L164" t="s">
        <v>1435</v>
      </c>
    </row>
    <row r="165" spans="1:12" hidden="1" x14ac:dyDescent="0.25">
      <c r="A165" t="s">
        <v>1444</v>
      </c>
      <c r="B165">
        <v>2030</v>
      </c>
      <c r="C165" t="s">
        <v>1482</v>
      </c>
      <c r="D165" t="s">
        <v>1452</v>
      </c>
      <c r="E165" t="s">
        <v>1432</v>
      </c>
      <c r="F165" t="s">
        <v>377</v>
      </c>
      <c r="G165" s="30">
        <v>32370</v>
      </c>
      <c r="H165">
        <v>30.8</v>
      </c>
      <c r="I165" t="s">
        <v>1433</v>
      </c>
      <c r="J165">
        <v>30.8</v>
      </c>
      <c r="K165" t="s">
        <v>1485</v>
      </c>
      <c r="L165" t="s">
        <v>1435</v>
      </c>
    </row>
    <row r="166" spans="1:12" hidden="1" x14ac:dyDescent="0.25">
      <c r="A166" t="s">
        <v>1444</v>
      </c>
      <c r="B166">
        <v>2035</v>
      </c>
      <c r="C166" t="s">
        <v>1482</v>
      </c>
      <c r="D166" t="s">
        <v>1452</v>
      </c>
      <c r="E166" t="s">
        <v>1432</v>
      </c>
      <c r="F166" t="s">
        <v>377</v>
      </c>
      <c r="G166" s="30">
        <v>30400</v>
      </c>
      <c r="H166">
        <v>33.5</v>
      </c>
      <c r="I166" t="s">
        <v>1433</v>
      </c>
      <c r="J166">
        <v>33.5</v>
      </c>
      <c r="K166" t="s">
        <v>1486</v>
      </c>
      <c r="L166" t="s">
        <v>1435</v>
      </c>
    </row>
    <row r="167" spans="1:12" hidden="1" x14ac:dyDescent="0.25">
      <c r="A167" t="s">
        <v>1444</v>
      </c>
      <c r="B167">
        <v>2040</v>
      </c>
      <c r="C167" t="s">
        <v>1482</v>
      </c>
      <c r="D167" t="s">
        <v>1452</v>
      </c>
      <c r="E167" t="s">
        <v>1432</v>
      </c>
      <c r="F167" t="s">
        <v>377</v>
      </c>
      <c r="G167" s="30">
        <v>29770</v>
      </c>
      <c r="H167">
        <v>34.9</v>
      </c>
      <c r="I167" t="s">
        <v>1433</v>
      </c>
      <c r="J167">
        <v>34.9</v>
      </c>
      <c r="K167" t="s">
        <v>1439</v>
      </c>
      <c r="L167" t="s">
        <v>1435</v>
      </c>
    </row>
    <row r="168" spans="1:12" hidden="1" x14ac:dyDescent="0.25">
      <c r="A168" t="s">
        <v>1444</v>
      </c>
      <c r="B168">
        <v>2045</v>
      </c>
      <c r="C168" t="s">
        <v>1482</v>
      </c>
      <c r="D168" t="s">
        <v>1452</v>
      </c>
      <c r="E168" t="s">
        <v>1432</v>
      </c>
      <c r="F168" t="s">
        <v>377</v>
      </c>
      <c r="G168" s="30">
        <v>28940</v>
      </c>
      <c r="H168">
        <v>36.200000000000003</v>
      </c>
      <c r="I168" t="s">
        <v>1433</v>
      </c>
      <c r="J168">
        <v>36.200000000000003</v>
      </c>
      <c r="K168" t="s">
        <v>1439</v>
      </c>
      <c r="L168" t="s">
        <v>1435</v>
      </c>
    </row>
    <row r="169" spans="1:12" hidden="1" x14ac:dyDescent="0.25">
      <c r="A169" t="s">
        <v>1444</v>
      </c>
      <c r="B169">
        <v>2050</v>
      </c>
      <c r="C169" t="s">
        <v>1482</v>
      </c>
      <c r="D169" t="s">
        <v>1452</v>
      </c>
      <c r="E169" t="s">
        <v>1432</v>
      </c>
      <c r="F169" t="s">
        <v>377</v>
      </c>
      <c r="G169" s="30">
        <v>28530</v>
      </c>
      <c r="H169">
        <v>37.6</v>
      </c>
      <c r="I169" t="s">
        <v>1433</v>
      </c>
      <c r="J169">
        <v>37.6</v>
      </c>
      <c r="K169" t="s">
        <v>1487</v>
      </c>
      <c r="L169" t="s">
        <v>1435</v>
      </c>
    </row>
    <row r="170" spans="1:12" hidden="1" x14ac:dyDescent="0.25">
      <c r="A170" t="s">
        <v>1429</v>
      </c>
      <c r="B170">
        <v>2020</v>
      </c>
      <c r="C170" t="s">
        <v>1488</v>
      </c>
      <c r="D170" t="s">
        <v>1156</v>
      </c>
      <c r="E170" t="s">
        <v>1432</v>
      </c>
      <c r="F170" t="s">
        <v>377</v>
      </c>
      <c r="G170" s="30">
        <v>36460</v>
      </c>
      <c r="H170">
        <v>128</v>
      </c>
      <c r="I170">
        <v>71.7</v>
      </c>
      <c r="J170">
        <v>45.9</v>
      </c>
      <c r="K170" t="s">
        <v>1453</v>
      </c>
      <c r="L170" t="s">
        <v>1435</v>
      </c>
    </row>
    <row r="171" spans="1:12" hidden="1" x14ac:dyDescent="0.25">
      <c r="A171" t="s">
        <v>1429</v>
      </c>
      <c r="B171">
        <v>2020</v>
      </c>
      <c r="C171" t="s">
        <v>1488</v>
      </c>
      <c r="D171" t="s">
        <v>1156</v>
      </c>
      <c r="E171" t="s">
        <v>1432</v>
      </c>
      <c r="F171" t="s">
        <v>377</v>
      </c>
      <c r="G171" s="30">
        <v>36460</v>
      </c>
      <c r="H171">
        <v>128</v>
      </c>
      <c r="I171">
        <v>71.7</v>
      </c>
      <c r="J171">
        <v>45.9</v>
      </c>
      <c r="K171" t="s">
        <v>1434</v>
      </c>
      <c r="L171" t="s">
        <v>1435</v>
      </c>
    </row>
    <row r="172" spans="1:12" hidden="1" x14ac:dyDescent="0.25">
      <c r="A172" t="s">
        <v>1429</v>
      </c>
      <c r="B172">
        <v>2025</v>
      </c>
      <c r="C172" t="s">
        <v>1488</v>
      </c>
      <c r="D172" t="s">
        <v>1156</v>
      </c>
      <c r="E172" t="s">
        <v>1432</v>
      </c>
      <c r="F172" t="s">
        <v>377</v>
      </c>
      <c r="G172" s="30">
        <v>32670</v>
      </c>
      <c r="H172">
        <v>169</v>
      </c>
      <c r="I172">
        <v>99.6</v>
      </c>
      <c r="J172">
        <v>62.7</v>
      </c>
      <c r="K172" t="s">
        <v>1454</v>
      </c>
      <c r="L172" t="s">
        <v>1435</v>
      </c>
    </row>
    <row r="173" spans="1:12" hidden="1" x14ac:dyDescent="0.25">
      <c r="A173" t="s">
        <v>1429</v>
      </c>
      <c r="B173">
        <v>2025</v>
      </c>
      <c r="C173" t="s">
        <v>1488</v>
      </c>
      <c r="D173" t="s">
        <v>1156</v>
      </c>
      <c r="E173" t="s">
        <v>1432</v>
      </c>
      <c r="F173" t="s">
        <v>377</v>
      </c>
      <c r="G173" s="30">
        <v>32670</v>
      </c>
      <c r="H173">
        <v>169</v>
      </c>
      <c r="I173">
        <v>99.6</v>
      </c>
      <c r="J173">
        <v>62.7</v>
      </c>
      <c r="K173" t="s">
        <v>1436</v>
      </c>
      <c r="L173" t="s">
        <v>1435</v>
      </c>
    </row>
    <row r="174" spans="1:12" hidden="1" x14ac:dyDescent="0.25">
      <c r="A174" t="s">
        <v>1429</v>
      </c>
      <c r="B174">
        <v>2030</v>
      </c>
      <c r="C174" t="s">
        <v>1488</v>
      </c>
      <c r="D174" t="s">
        <v>1156</v>
      </c>
      <c r="E174" t="s">
        <v>1432</v>
      </c>
      <c r="F174" t="s">
        <v>377</v>
      </c>
      <c r="G174" s="30">
        <v>31760</v>
      </c>
      <c r="H174">
        <v>183</v>
      </c>
      <c r="I174">
        <v>110</v>
      </c>
      <c r="J174">
        <v>68.7</v>
      </c>
      <c r="K174" t="s">
        <v>1455</v>
      </c>
      <c r="L174" t="s">
        <v>1435</v>
      </c>
    </row>
    <row r="175" spans="1:12" hidden="1" x14ac:dyDescent="0.25">
      <c r="A175" t="s">
        <v>1429</v>
      </c>
      <c r="B175">
        <v>2030</v>
      </c>
      <c r="C175" t="s">
        <v>1488</v>
      </c>
      <c r="D175" t="s">
        <v>1156</v>
      </c>
      <c r="E175" t="s">
        <v>1432</v>
      </c>
      <c r="F175" t="s">
        <v>377</v>
      </c>
      <c r="G175" s="30">
        <v>31760</v>
      </c>
      <c r="H175">
        <v>183</v>
      </c>
      <c r="I175">
        <v>110</v>
      </c>
      <c r="J175">
        <v>68.7</v>
      </c>
      <c r="K175" t="s">
        <v>1437</v>
      </c>
      <c r="L175" t="s">
        <v>1435</v>
      </c>
    </row>
    <row r="176" spans="1:12" hidden="1" x14ac:dyDescent="0.25">
      <c r="A176" t="s">
        <v>1429</v>
      </c>
      <c r="B176">
        <v>2035</v>
      </c>
      <c r="C176" t="s">
        <v>1488</v>
      </c>
      <c r="D176" t="s">
        <v>1156</v>
      </c>
      <c r="E176" t="s">
        <v>1432</v>
      </c>
      <c r="F176" t="s">
        <v>377</v>
      </c>
      <c r="G176" s="30">
        <v>31850</v>
      </c>
      <c r="H176">
        <v>207</v>
      </c>
      <c r="I176">
        <v>123</v>
      </c>
      <c r="J176">
        <v>77.099999999999994</v>
      </c>
      <c r="K176" t="s">
        <v>1456</v>
      </c>
      <c r="L176" t="s">
        <v>1435</v>
      </c>
    </row>
    <row r="177" spans="1:12" hidden="1" x14ac:dyDescent="0.25">
      <c r="A177" t="s">
        <v>1429</v>
      </c>
      <c r="B177">
        <v>2035</v>
      </c>
      <c r="C177" t="s">
        <v>1488</v>
      </c>
      <c r="D177" t="s">
        <v>1156</v>
      </c>
      <c r="E177" t="s">
        <v>1432</v>
      </c>
      <c r="F177" t="s">
        <v>377</v>
      </c>
      <c r="G177" s="30">
        <v>31850</v>
      </c>
      <c r="H177">
        <v>207</v>
      </c>
      <c r="I177">
        <v>123</v>
      </c>
      <c r="J177">
        <v>77.099999999999994</v>
      </c>
      <c r="K177" t="s">
        <v>1438</v>
      </c>
      <c r="L177" t="s">
        <v>1435</v>
      </c>
    </row>
    <row r="178" spans="1:12" hidden="1" x14ac:dyDescent="0.25">
      <c r="A178" t="s">
        <v>1429</v>
      </c>
      <c r="B178">
        <v>2040</v>
      </c>
      <c r="C178" t="s">
        <v>1488</v>
      </c>
      <c r="D178" t="s">
        <v>1156</v>
      </c>
      <c r="E178" t="s">
        <v>1432</v>
      </c>
      <c r="F178" t="s">
        <v>377</v>
      </c>
      <c r="G178" s="30">
        <v>31210</v>
      </c>
      <c r="H178">
        <v>215</v>
      </c>
      <c r="I178">
        <v>127</v>
      </c>
      <c r="J178">
        <v>79.8</v>
      </c>
      <c r="K178" t="s">
        <v>1439</v>
      </c>
      <c r="L178" t="s">
        <v>1435</v>
      </c>
    </row>
    <row r="179" spans="1:12" hidden="1" x14ac:dyDescent="0.25">
      <c r="A179" t="s">
        <v>1429</v>
      </c>
      <c r="B179">
        <v>2040</v>
      </c>
      <c r="C179" t="s">
        <v>1488</v>
      </c>
      <c r="D179" t="s">
        <v>1156</v>
      </c>
      <c r="E179" t="s">
        <v>1432</v>
      </c>
      <c r="F179" t="s">
        <v>377</v>
      </c>
      <c r="G179" s="30">
        <v>31210</v>
      </c>
      <c r="H179">
        <v>215</v>
      </c>
      <c r="I179">
        <v>127</v>
      </c>
      <c r="J179">
        <v>79.8</v>
      </c>
      <c r="K179" t="s">
        <v>1439</v>
      </c>
      <c r="L179" t="s">
        <v>1435</v>
      </c>
    </row>
    <row r="180" spans="1:12" hidden="1" x14ac:dyDescent="0.25">
      <c r="A180" t="s">
        <v>1429</v>
      </c>
      <c r="B180">
        <v>2045</v>
      </c>
      <c r="C180" t="s">
        <v>1488</v>
      </c>
      <c r="D180" t="s">
        <v>1156</v>
      </c>
      <c r="E180" t="s">
        <v>1432</v>
      </c>
      <c r="F180" t="s">
        <v>377</v>
      </c>
      <c r="G180" s="30">
        <v>30570</v>
      </c>
      <c r="H180">
        <v>222</v>
      </c>
      <c r="I180">
        <v>132</v>
      </c>
      <c r="J180">
        <v>82.7</v>
      </c>
      <c r="K180" t="s">
        <v>1439</v>
      </c>
      <c r="L180" t="s">
        <v>1435</v>
      </c>
    </row>
    <row r="181" spans="1:12" hidden="1" x14ac:dyDescent="0.25">
      <c r="A181" t="s">
        <v>1429</v>
      </c>
      <c r="B181">
        <v>2045</v>
      </c>
      <c r="C181" t="s">
        <v>1488</v>
      </c>
      <c r="D181" t="s">
        <v>1156</v>
      </c>
      <c r="E181" t="s">
        <v>1432</v>
      </c>
      <c r="F181" t="s">
        <v>377</v>
      </c>
      <c r="G181" s="30">
        <v>30570</v>
      </c>
      <c r="H181">
        <v>222</v>
      </c>
      <c r="I181">
        <v>132</v>
      </c>
      <c r="J181">
        <v>82.7</v>
      </c>
      <c r="K181" t="s">
        <v>1439</v>
      </c>
      <c r="L181" t="s">
        <v>1435</v>
      </c>
    </row>
    <row r="182" spans="1:12" hidden="1" x14ac:dyDescent="0.25">
      <c r="A182" t="s">
        <v>1429</v>
      </c>
      <c r="B182">
        <v>2050</v>
      </c>
      <c r="C182" t="s">
        <v>1488</v>
      </c>
      <c r="D182" t="s">
        <v>1156</v>
      </c>
      <c r="E182" t="s">
        <v>1432</v>
      </c>
      <c r="F182" t="s">
        <v>377</v>
      </c>
      <c r="G182" s="30">
        <v>29930</v>
      </c>
      <c r="H182">
        <v>231</v>
      </c>
      <c r="I182">
        <v>136</v>
      </c>
      <c r="J182">
        <v>85.6</v>
      </c>
      <c r="K182" t="s">
        <v>1457</v>
      </c>
      <c r="L182" t="s">
        <v>1435</v>
      </c>
    </row>
    <row r="183" spans="1:12" hidden="1" x14ac:dyDescent="0.25">
      <c r="A183" t="s">
        <v>1429</v>
      </c>
      <c r="B183">
        <v>2050</v>
      </c>
      <c r="C183" t="s">
        <v>1488</v>
      </c>
      <c r="D183" t="s">
        <v>1156</v>
      </c>
      <c r="E183" t="s">
        <v>1432</v>
      </c>
      <c r="F183" t="s">
        <v>377</v>
      </c>
      <c r="G183" s="30">
        <v>29930</v>
      </c>
      <c r="H183">
        <v>231</v>
      </c>
      <c r="I183">
        <v>136</v>
      </c>
      <c r="J183">
        <v>85.6</v>
      </c>
      <c r="K183" t="s">
        <v>1440</v>
      </c>
      <c r="L183" t="s">
        <v>1435</v>
      </c>
    </row>
    <row r="184" spans="1:12" hidden="1" x14ac:dyDescent="0.25">
      <c r="A184" t="s">
        <v>1441</v>
      </c>
      <c r="B184">
        <v>2020</v>
      </c>
      <c r="C184" t="s">
        <v>1488</v>
      </c>
      <c r="D184" t="s">
        <v>1156</v>
      </c>
      <c r="E184" t="s">
        <v>1432</v>
      </c>
      <c r="F184" t="s">
        <v>377</v>
      </c>
      <c r="G184" s="30">
        <v>36460</v>
      </c>
      <c r="H184">
        <v>128</v>
      </c>
      <c r="I184">
        <v>71.7</v>
      </c>
      <c r="J184">
        <v>45.9</v>
      </c>
      <c r="K184" t="s">
        <v>1459</v>
      </c>
      <c r="L184" t="s">
        <v>1435</v>
      </c>
    </row>
    <row r="185" spans="1:12" hidden="1" x14ac:dyDescent="0.25">
      <c r="A185" t="s">
        <v>1441</v>
      </c>
      <c r="B185">
        <v>2020</v>
      </c>
      <c r="C185" t="s">
        <v>1488</v>
      </c>
      <c r="D185" t="s">
        <v>1156</v>
      </c>
      <c r="E185" t="s">
        <v>1432</v>
      </c>
      <c r="F185" t="s">
        <v>377</v>
      </c>
      <c r="G185" s="30">
        <v>36460</v>
      </c>
      <c r="H185">
        <v>128</v>
      </c>
      <c r="I185">
        <v>71.7</v>
      </c>
      <c r="J185">
        <v>45.9</v>
      </c>
      <c r="K185" t="s">
        <v>1442</v>
      </c>
      <c r="L185" t="s">
        <v>1443</v>
      </c>
    </row>
    <row r="186" spans="1:12" hidden="1" x14ac:dyDescent="0.25">
      <c r="A186" t="s">
        <v>1441</v>
      </c>
      <c r="B186">
        <v>2025</v>
      </c>
      <c r="C186" t="s">
        <v>1488</v>
      </c>
      <c r="D186" t="s">
        <v>1156</v>
      </c>
      <c r="E186" t="s">
        <v>1432</v>
      </c>
      <c r="F186" t="s">
        <v>377</v>
      </c>
      <c r="G186" s="30">
        <v>36460</v>
      </c>
      <c r="H186">
        <v>128</v>
      </c>
      <c r="I186">
        <v>71.7</v>
      </c>
      <c r="J186">
        <v>45.9</v>
      </c>
      <c r="K186" t="s">
        <v>1459</v>
      </c>
      <c r="L186" t="s">
        <v>1435</v>
      </c>
    </row>
    <row r="187" spans="1:12" hidden="1" x14ac:dyDescent="0.25">
      <c r="A187" t="s">
        <v>1441</v>
      </c>
      <c r="B187">
        <v>2025</v>
      </c>
      <c r="C187" t="s">
        <v>1488</v>
      </c>
      <c r="D187" t="s">
        <v>1156</v>
      </c>
      <c r="E187" t="s">
        <v>1432</v>
      </c>
      <c r="F187" t="s">
        <v>377</v>
      </c>
      <c r="G187" s="30">
        <v>36460</v>
      </c>
      <c r="H187">
        <v>128</v>
      </c>
      <c r="I187">
        <v>71.7</v>
      </c>
      <c r="J187">
        <v>45.9</v>
      </c>
      <c r="K187" t="s">
        <v>1442</v>
      </c>
      <c r="L187" t="s">
        <v>1443</v>
      </c>
    </row>
    <row r="188" spans="1:12" hidden="1" x14ac:dyDescent="0.25">
      <c r="A188" t="s">
        <v>1441</v>
      </c>
      <c r="B188">
        <v>2030</v>
      </c>
      <c r="C188" t="s">
        <v>1488</v>
      </c>
      <c r="D188" t="s">
        <v>1156</v>
      </c>
      <c r="E188" t="s">
        <v>1432</v>
      </c>
      <c r="F188" t="s">
        <v>377</v>
      </c>
      <c r="G188" s="30">
        <v>36460</v>
      </c>
      <c r="H188">
        <v>128</v>
      </c>
      <c r="I188">
        <v>71.7</v>
      </c>
      <c r="J188">
        <v>45.9</v>
      </c>
      <c r="K188" t="s">
        <v>1459</v>
      </c>
      <c r="L188" t="s">
        <v>1435</v>
      </c>
    </row>
    <row r="189" spans="1:12" hidden="1" x14ac:dyDescent="0.25">
      <c r="A189" t="s">
        <v>1441</v>
      </c>
      <c r="B189">
        <v>2030</v>
      </c>
      <c r="C189" t="s">
        <v>1488</v>
      </c>
      <c r="D189" t="s">
        <v>1156</v>
      </c>
      <c r="E189" t="s">
        <v>1432</v>
      </c>
      <c r="F189" t="s">
        <v>377</v>
      </c>
      <c r="G189" s="30">
        <v>36460</v>
      </c>
      <c r="H189">
        <v>128</v>
      </c>
      <c r="I189">
        <v>71.7</v>
      </c>
      <c r="J189">
        <v>45.9</v>
      </c>
      <c r="K189" t="s">
        <v>1442</v>
      </c>
      <c r="L189" t="s">
        <v>1443</v>
      </c>
    </row>
    <row r="190" spans="1:12" hidden="1" x14ac:dyDescent="0.25">
      <c r="A190" t="s">
        <v>1441</v>
      </c>
      <c r="B190">
        <v>2035</v>
      </c>
      <c r="C190" t="s">
        <v>1488</v>
      </c>
      <c r="D190" t="s">
        <v>1156</v>
      </c>
      <c r="E190" t="s">
        <v>1432</v>
      </c>
      <c r="F190" t="s">
        <v>377</v>
      </c>
      <c r="G190" s="30">
        <v>36460</v>
      </c>
      <c r="H190">
        <v>128</v>
      </c>
      <c r="I190">
        <v>71.7</v>
      </c>
      <c r="J190">
        <v>45.9</v>
      </c>
      <c r="K190" t="s">
        <v>1459</v>
      </c>
      <c r="L190" t="s">
        <v>1435</v>
      </c>
    </row>
    <row r="191" spans="1:12" hidden="1" x14ac:dyDescent="0.25">
      <c r="A191" t="s">
        <v>1441</v>
      </c>
      <c r="B191">
        <v>2035</v>
      </c>
      <c r="C191" t="s">
        <v>1488</v>
      </c>
      <c r="D191" t="s">
        <v>1156</v>
      </c>
      <c r="E191" t="s">
        <v>1432</v>
      </c>
      <c r="F191" t="s">
        <v>377</v>
      </c>
      <c r="G191" s="30">
        <v>36460</v>
      </c>
      <c r="H191">
        <v>128</v>
      </c>
      <c r="I191">
        <v>71.7</v>
      </c>
      <c r="J191">
        <v>45.9</v>
      </c>
      <c r="K191" t="s">
        <v>1442</v>
      </c>
      <c r="L191" t="s">
        <v>1443</v>
      </c>
    </row>
    <row r="192" spans="1:12" hidden="1" x14ac:dyDescent="0.25">
      <c r="A192" t="s">
        <v>1441</v>
      </c>
      <c r="B192">
        <v>2040</v>
      </c>
      <c r="C192" t="s">
        <v>1488</v>
      </c>
      <c r="D192" t="s">
        <v>1156</v>
      </c>
      <c r="E192" t="s">
        <v>1432</v>
      </c>
      <c r="F192" t="s">
        <v>377</v>
      </c>
      <c r="G192" s="30">
        <v>36460</v>
      </c>
      <c r="H192">
        <v>128</v>
      </c>
      <c r="I192">
        <v>71.7</v>
      </c>
      <c r="J192">
        <v>45.9</v>
      </c>
      <c r="K192" t="s">
        <v>1459</v>
      </c>
      <c r="L192" t="s">
        <v>1435</v>
      </c>
    </row>
    <row r="193" spans="1:12" hidden="1" x14ac:dyDescent="0.25">
      <c r="A193" t="s">
        <v>1441</v>
      </c>
      <c r="B193">
        <v>2040</v>
      </c>
      <c r="C193" t="s">
        <v>1488</v>
      </c>
      <c r="D193" t="s">
        <v>1156</v>
      </c>
      <c r="E193" t="s">
        <v>1432</v>
      </c>
      <c r="F193" t="s">
        <v>377</v>
      </c>
      <c r="G193" s="30">
        <v>36460</v>
      </c>
      <c r="H193">
        <v>128</v>
      </c>
      <c r="I193">
        <v>71.7</v>
      </c>
      <c r="J193">
        <v>45.9</v>
      </c>
      <c r="K193" t="s">
        <v>1442</v>
      </c>
      <c r="L193" t="s">
        <v>1443</v>
      </c>
    </row>
    <row r="194" spans="1:12" hidden="1" x14ac:dyDescent="0.25">
      <c r="A194" t="s">
        <v>1441</v>
      </c>
      <c r="B194">
        <v>2045</v>
      </c>
      <c r="C194" t="s">
        <v>1488</v>
      </c>
      <c r="D194" t="s">
        <v>1156</v>
      </c>
      <c r="E194" t="s">
        <v>1432</v>
      </c>
      <c r="F194" t="s">
        <v>377</v>
      </c>
      <c r="G194" s="30">
        <v>36460</v>
      </c>
      <c r="H194">
        <v>128</v>
      </c>
      <c r="I194">
        <v>71.7</v>
      </c>
      <c r="J194">
        <v>45.9</v>
      </c>
      <c r="K194" t="s">
        <v>1459</v>
      </c>
      <c r="L194" t="s">
        <v>1435</v>
      </c>
    </row>
    <row r="195" spans="1:12" hidden="1" x14ac:dyDescent="0.25">
      <c r="A195" t="s">
        <v>1441</v>
      </c>
      <c r="B195">
        <v>2045</v>
      </c>
      <c r="C195" t="s">
        <v>1488</v>
      </c>
      <c r="D195" t="s">
        <v>1156</v>
      </c>
      <c r="E195" t="s">
        <v>1432</v>
      </c>
      <c r="F195" t="s">
        <v>377</v>
      </c>
      <c r="G195" s="30">
        <v>36460</v>
      </c>
      <c r="H195">
        <v>128</v>
      </c>
      <c r="I195">
        <v>71.7</v>
      </c>
      <c r="J195">
        <v>45.9</v>
      </c>
      <c r="K195" t="s">
        <v>1442</v>
      </c>
      <c r="L195" t="s">
        <v>1443</v>
      </c>
    </row>
    <row r="196" spans="1:12" hidden="1" x14ac:dyDescent="0.25">
      <c r="A196" t="s">
        <v>1441</v>
      </c>
      <c r="B196">
        <v>2050</v>
      </c>
      <c r="C196" t="s">
        <v>1488</v>
      </c>
      <c r="D196" t="s">
        <v>1156</v>
      </c>
      <c r="E196" t="s">
        <v>1432</v>
      </c>
      <c r="F196" t="s">
        <v>377</v>
      </c>
      <c r="G196" s="30">
        <v>36460</v>
      </c>
      <c r="H196">
        <v>128</v>
      </c>
      <c r="I196">
        <v>71.7</v>
      </c>
      <c r="J196">
        <v>45.9</v>
      </c>
      <c r="K196" t="s">
        <v>1459</v>
      </c>
      <c r="L196" t="s">
        <v>1435</v>
      </c>
    </row>
    <row r="197" spans="1:12" hidden="1" x14ac:dyDescent="0.25">
      <c r="A197" t="s">
        <v>1441</v>
      </c>
      <c r="B197">
        <v>2050</v>
      </c>
      <c r="C197" t="s">
        <v>1488</v>
      </c>
      <c r="D197" t="s">
        <v>1156</v>
      </c>
      <c r="E197" t="s">
        <v>1432</v>
      </c>
      <c r="F197" t="s">
        <v>377</v>
      </c>
      <c r="G197" s="30">
        <v>36460</v>
      </c>
      <c r="H197">
        <v>128</v>
      </c>
      <c r="I197">
        <v>71.7</v>
      </c>
      <c r="J197">
        <v>45.9</v>
      </c>
      <c r="K197" t="s">
        <v>1442</v>
      </c>
      <c r="L197" t="s">
        <v>1443</v>
      </c>
    </row>
    <row r="198" spans="1:12" hidden="1" x14ac:dyDescent="0.25">
      <c r="A198" t="s">
        <v>1444</v>
      </c>
      <c r="B198">
        <v>2020</v>
      </c>
      <c r="C198" t="s">
        <v>1488</v>
      </c>
      <c r="D198" t="s">
        <v>1156</v>
      </c>
      <c r="E198" t="s">
        <v>1432</v>
      </c>
      <c r="F198" t="s">
        <v>377</v>
      </c>
      <c r="G198" s="30">
        <v>36460</v>
      </c>
      <c r="H198">
        <v>128</v>
      </c>
      <c r="I198">
        <v>71.7</v>
      </c>
      <c r="J198">
        <v>45.9</v>
      </c>
      <c r="K198" t="s">
        <v>1459</v>
      </c>
      <c r="L198" t="s">
        <v>1435</v>
      </c>
    </row>
    <row r="199" spans="1:12" hidden="1" x14ac:dyDescent="0.25">
      <c r="A199" t="s">
        <v>1444</v>
      </c>
      <c r="B199">
        <v>2020</v>
      </c>
      <c r="C199" t="s">
        <v>1488</v>
      </c>
      <c r="D199" t="s">
        <v>1156</v>
      </c>
      <c r="E199" t="s">
        <v>1432</v>
      </c>
      <c r="F199" t="s">
        <v>377</v>
      </c>
      <c r="G199" s="30">
        <v>36460</v>
      </c>
      <c r="H199">
        <v>128</v>
      </c>
      <c r="I199">
        <v>71.7</v>
      </c>
      <c r="J199">
        <v>45.9</v>
      </c>
      <c r="K199" t="s">
        <v>1442</v>
      </c>
      <c r="L199" t="s">
        <v>1435</v>
      </c>
    </row>
    <row r="200" spans="1:12" hidden="1" x14ac:dyDescent="0.25">
      <c r="A200" t="s">
        <v>1444</v>
      </c>
      <c r="B200">
        <v>2025</v>
      </c>
      <c r="C200" t="s">
        <v>1488</v>
      </c>
      <c r="D200" t="s">
        <v>1156</v>
      </c>
      <c r="E200" t="s">
        <v>1432</v>
      </c>
      <c r="F200" t="s">
        <v>377</v>
      </c>
      <c r="G200" s="30">
        <v>36060</v>
      </c>
      <c r="H200">
        <v>147</v>
      </c>
      <c r="I200">
        <v>75.2</v>
      </c>
      <c r="J200">
        <v>49.7</v>
      </c>
      <c r="K200" t="s">
        <v>1460</v>
      </c>
      <c r="L200" t="s">
        <v>1435</v>
      </c>
    </row>
    <row r="201" spans="1:12" hidden="1" x14ac:dyDescent="0.25">
      <c r="A201" t="s">
        <v>1444</v>
      </c>
      <c r="B201">
        <v>2025</v>
      </c>
      <c r="C201" t="s">
        <v>1488</v>
      </c>
      <c r="D201" t="s">
        <v>1156</v>
      </c>
      <c r="E201" t="s">
        <v>1432</v>
      </c>
      <c r="F201" t="s">
        <v>377</v>
      </c>
      <c r="G201" s="30">
        <v>36060</v>
      </c>
      <c r="H201">
        <v>147</v>
      </c>
      <c r="I201">
        <v>75.2</v>
      </c>
      <c r="J201">
        <v>49.7</v>
      </c>
      <c r="K201" t="s">
        <v>1445</v>
      </c>
      <c r="L201" t="s">
        <v>1435</v>
      </c>
    </row>
    <row r="202" spans="1:12" hidden="1" x14ac:dyDescent="0.25">
      <c r="A202" t="s">
        <v>1444</v>
      </c>
      <c r="B202">
        <v>2030</v>
      </c>
      <c r="C202" t="s">
        <v>1488</v>
      </c>
      <c r="D202" t="s">
        <v>1156</v>
      </c>
      <c r="E202" t="s">
        <v>1432</v>
      </c>
      <c r="F202" t="s">
        <v>377</v>
      </c>
      <c r="G202" s="30">
        <v>32840</v>
      </c>
      <c r="H202">
        <v>152</v>
      </c>
      <c r="I202">
        <v>85.6</v>
      </c>
      <c r="J202">
        <v>54.8</v>
      </c>
      <c r="K202" t="s">
        <v>1461</v>
      </c>
      <c r="L202" t="s">
        <v>1435</v>
      </c>
    </row>
    <row r="203" spans="1:12" hidden="1" x14ac:dyDescent="0.25">
      <c r="A203" t="s">
        <v>1444</v>
      </c>
      <c r="B203">
        <v>2030</v>
      </c>
      <c r="C203" t="s">
        <v>1488</v>
      </c>
      <c r="D203" t="s">
        <v>1156</v>
      </c>
      <c r="E203" t="s">
        <v>1432</v>
      </c>
      <c r="F203" t="s">
        <v>377</v>
      </c>
      <c r="G203" s="30">
        <v>32840</v>
      </c>
      <c r="H203">
        <v>152</v>
      </c>
      <c r="I203">
        <v>85.6</v>
      </c>
      <c r="J203">
        <v>54.8</v>
      </c>
      <c r="K203" t="s">
        <v>1446</v>
      </c>
      <c r="L203" t="s">
        <v>1435</v>
      </c>
    </row>
    <row r="204" spans="1:12" hidden="1" x14ac:dyDescent="0.25">
      <c r="A204" t="s">
        <v>1444</v>
      </c>
      <c r="B204">
        <v>2035</v>
      </c>
      <c r="C204" t="s">
        <v>1488</v>
      </c>
      <c r="D204" t="s">
        <v>1156</v>
      </c>
      <c r="E204" t="s">
        <v>1432</v>
      </c>
      <c r="F204" t="s">
        <v>377</v>
      </c>
      <c r="G204" s="30">
        <v>31490</v>
      </c>
      <c r="H204">
        <v>172</v>
      </c>
      <c r="I204">
        <v>90.4</v>
      </c>
      <c r="J204">
        <v>59.2</v>
      </c>
      <c r="K204" t="s">
        <v>1462</v>
      </c>
      <c r="L204" t="s">
        <v>1435</v>
      </c>
    </row>
    <row r="205" spans="1:12" hidden="1" x14ac:dyDescent="0.25">
      <c r="A205" t="s">
        <v>1444</v>
      </c>
      <c r="B205">
        <v>2035</v>
      </c>
      <c r="C205" t="s">
        <v>1488</v>
      </c>
      <c r="D205" t="s">
        <v>1156</v>
      </c>
      <c r="E205" t="s">
        <v>1432</v>
      </c>
      <c r="F205" t="s">
        <v>377</v>
      </c>
      <c r="G205" s="30">
        <v>31490</v>
      </c>
      <c r="H205">
        <v>172</v>
      </c>
      <c r="I205">
        <v>90.4</v>
      </c>
      <c r="J205">
        <v>59.2</v>
      </c>
      <c r="K205" t="s">
        <v>1447</v>
      </c>
      <c r="L205" t="s">
        <v>1435</v>
      </c>
    </row>
    <row r="206" spans="1:12" hidden="1" x14ac:dyDescent="0.25">
      <c r="A206" t="s">
        <v>1444</v>
      </c>
      <c r="B206">
        <v>2040</v>
      </c>
      <c r="C206" t="s">
        <v>1488</v>
      </c>
      <c r="D206" t="s">
        <v>1156</v>
      </c>
      <c r="E206" t="s">
        <v>1432</v>
      </c>
      <c r="F206" t="s">
        <v>377</v>
      </c>
      <c r="G206" s="30">
        <v>30810</v>
      </c>
      <c r="H206">
        <v>179</v>
      </c>
      <c r="I206">
        <v>94.3</v>
      </c>
      <c r="J206">
        <v>61.8</v>
      </c>
      <c r="K206" t="s">
        <v>1439</v>
      </c>
      <c r="L206" t="s">
        <v>1435</v>
      </c>
    </row>
    <row r="207" spans="1:12" hidden="1" x14ac:dyDescent="0.25">
      <c r="A207" t="s">
        <v>1444</v>
      </c>
      <c r="B207">
        <v>2040</v>
      </c>
      <c r="C207" t="s">
        <v>1488</v>
      </c>
      <c r="D207" t="s">
        <v>1156</v>
      </c>
      <c r="E207" t="s">
        <v>1432</v>
      </c>
      <c r="F207" t="s">
        <v>377</v>
      </c>
      <c r="G207" s="30">
        <v>30810</v>
      </c>
      <c r="H207">
        <v>179</v>
      </c>
      <c r="I207">
        <v>94.3</v>
      </c>
      <c r="J207">
        <v>61.8</v>
      </c>
      <c r="K207" t="s">
        <v>1439</v>
      </c>
      <c r="L207" t="s">
        <v>1435</v>
      </c>
    </row>
    <row r="208" spans="1:12" hidden="1" x14ac:dyDescent="0.25">
      <c r="A208" t="s">
        <v>1444</v>
      </c>
      <c r="B208">
        <v>2045</v>
      </c>
      <c r="C208" t="s">
        <v>1488</v>
      </c>
      <c r="D208" t="s">
        <v>1156</v>
      </c>
      <c r="E208" t="s">
        <v>1432</v>
      </c>
      <c r="F208" t="s">
        <v>377</v>
      </c>
      <c r="G208" s="30">
        <v>30130</v>
      </c>
      <c r="H208">
        <v>187</v>
      </c>
      <c r="I208">
        <v>98.2</v>
      </c>
      <c r="J208">
        <v>64.400000000000006</v>
      </c>
      <c r="K208" t="s">
        <v>1439</v>
      </c>
      <c r="L208" t="s">
        <v>1435</v>
      </c>
    </row>
    <row r="209" spans="1:12" hidden="1" x14ac:dyDescent="0.25">
      <c r="A209" t="s">
        <v>1444</v>
      </c>
      <c r="B209">
        <v>2045</v>
      </c>
      <c r="C209" t="s">
        <v>1488</v>
      </c>
      <c r="D209" t="s">
        <v>1156</v>
      </c>
      <c r="E209" t="s">
        <v>1432</v>
      </c>
      <c r="F209" t="s">
        <v>377</v>
      </c>
      <c r="G209" s="30">
        <v>30130</v>
      </c>
      <c r="H209">
        <v>187</v>
      </c>
      <c r="I209">
        <v>98.2</v>
      </c>
      <c r="J209">
        <v>64.400000000000006</v>
      </c>
      <c r="K209" t="s">
        <v>1439</v>
      </c>
      <c r="L209" t="s">
        <v>1435</v>
      </c>
    </row>
    <row r="210" spans="1:12" hidden="1" x14ac:dyDescent="0.25">
      <c r="A210" t="s">
        <v>1444</v>
      </c>
      <c r="B210">
        <v>2050</v>
      </c>
      <c r="C210" t="s">
        <v>1488</v>
      </c>
      <c r="D210" t="s">
        <v>1156</v>
      </c>
      <c r="E210" t="s">
        <v>1432</v>
      </c>
      <c r="F210" t="s">
        <v>377</v>
      </c>
      <c r="G210" s="30">
        <v>29450</v>
      </c>
      <c r="H210">
        <v>195</v>
      </c>
      <c r="I210">
        <v>102</v>
      </c>
      <c r="J210">
        <v>66.900000000000006</v>
      </c>
      <c r="K210" t="s">
        <v>1463</v>
      </c>
      <c r="L210" t="s">
        <v>1435</v>
      </c>
    </row>
    <row r="211" spans="1:12" hidden="1" x14ac:dyDescent="0.25">
      <c r="A211" t="s">
        <v>1444</v>
      </c>
      <c r="B211">
        <v>2050</v>
      </c>
      <c r="C211" t="s">
        <v>1488</v>
      </c>
      <c r="D211" t="s">
        <v>1156</v>
      </c>
      <c r="E211" t="s">
        <v>1432</v>
      </c>
      <c r="F211" t="s">
        <v>377</v>
      </c>
      <c r="G211" s="30">
        <v>29450</v>
      </c>
      <c r="H211">
        <v>195</v>
      </c>
      <c r="I211">
        <v>102</v>
      </c>
      <c r="J211">
        <v>66.900000000000006</v>
      </c>
      <c r="K211" t="s">
        <v>1448</v>
      </c>
      <c r="L211" t="s">
        <v>1435</v>
      </c>
    </row>
    <row r="212" spans="1:12" hidden="1" x14ac:dyDescent="0.25">
      <c r="A212" t="s">
        <v>1429</v>
      </c>
      <c r="B212">
        <v>2020</v>
      </c>
      <c r="C212" t="s">
        <v>1489</v>
      </c>
      <c r="D212" t="s">
        <v>1156</v>
      </c>
      <c r="E212" t="s">
        <v>1432</v>
      </c>
      <c r="F212" t="s">
        <v>377</v>
      </c>
      <c r="G212" s="30">
        <v>45660</v>
      </c>
      <c r="H212">
        <v>86.9</v>
      </c>
      <c r="I212">
        <v>160</v>
      </c>
      <c r="J212">
        <v>56.3</v>
      </c>
      <c r="K212" t="s">
        <v>1453</v>
      </c>
      <c r="L212" t="s">
        <v>1435</v>
      </c>
    </row>
    <row r="213" spans="1:12" hidden="1" x14ac:dyDescent="0.25">
      <c r="A213" t="s">
        <v>1429</v>
      </c>
      <c r="B213">
        <v>2020</v>
      </c>
      <c r="C213" t="s">
        <v>1489</v>
      </c>
      <c r="D213" t="s">
        <v>1156</v>
      </c>
      <c r="E213" t="s">
        <v>1432</v>
      </c>
      <c r="F213" t="s">
        <v>377</v>
      </c>
      <c r="G213" s="30">
        <v>45660</v>
      </c>
      <c r="H213">
        <v>86.9</v>
      </c>
      <c r="I213">
        <v>160</v>
      </c>
      <c r="J213">
        <v>56.3</v>
      </c>
      <c r="K213" t="s">
        <v>1434</v>
      </c>
      <c r="L213" t="s">
        <v>1435</v>
      </c>
    </row>
    <row r="214" spans="1:12" hidden="1" x14ac:dyDescent="0.25">
      <c r="A214" t="s">
        <v>1429</v>
      </c>
      <c r="B214">
        <v>2025</v>
      </c>
      <c r="C214" t="s">
        <v>1489</v>
      </c>
      <c r="D214" t="s">
        <v>1156</v>
      </c>
      <c r="E214" t="s">
        <v>1432</v>
      </c>
      <c r="F214" t="s">
        <v>377</v>
      </c>
      <c r="G214" s="30">
        <v>36050</v>
      </c>
      <c r="H214">
        <v>117</v>
      </c>
      <c r="I214">
        <v>230</v>
      </c>
      <c r="J214">
        <v>77.400000000000006</v>
      </c>
      <c r="K214" t="s">
        <v>1454</v>
      </c>
      <c r="L214" t="s">
        <v>1435</v>
      </c>
    </row>
    <row r="215" spans="1:12" hidden="1" x14ac:dyDescent="0.25">
      <c r="A215" t="s">
        <v>1429</v>
      </c>
      <c r="B215">
        <v>2025</v>
      </c>
      <c r="C215" t="s">
        <v>1489</v>
      </c>
      <c r="D215" t="s">
        <v>1156</v>
      </c>
      <c r="E215" t="s">
        <v>1432</v>
      </c>
      <c r="F215" t="s">
        <v>377</v>
      </c>
      <c r="G215" s="30">
        <v>36050</v>
      </c>
      <c r="H215">
        <v>117</v>
      </c>
      <c r="I215">
        <v>230</v>
      </c>
      <c r="J215">
        <v>77.400000000000006</v>
      </c>
      <c r="K215" t="s">
        <v>1436</v>
      </c>
      <c r="L215" t="s">
        <v>1435</v>
      </c>
    </row>
    <row r="216" spans="1:12" hidden="1" x14ac:dyDescent="0.25">
      <c r="A216" t="s">
        <v>1429</v>
      </c>
      <c r="B216">
        <v>2030</v>
      </c>
      <c r="C216" t="s">
        <v>1489</v>
      </c>
      <c r="D216" t="s">
        <v>1156</v>
      </c>
      <c r="E216" t="s">
        <v>1432</v>
      </c>
      <c r="F216" t="s">
        <v>377</v>
      </c>
      <c r="G216" s="30">
        <v>34450</v>
      </c>
      <c r="H216">
        <v>126</v>
      </c>
      <c r="I216">
        <v>252</v>
      </c>
      <c r="J216">
        <v>83.9</v>
      </c>
      <c r="K216" t="s">
        <v>1455</v>
      </c>
      <c r="L216" t="s">
        <v>1435</v>
      </c>
    </row>
    <row r="217" spans="1:12" hidden="1" x14ac:dyDescent="0.25">
      <c r="A217" t="s">
        <v>1429</v>
      </c>
      <c r="B217">
        <v>2030</v>
      </c>
      <c r="C217" t="s">
        <v>1489</v>
      </c>
      <c r="D217" t="s">
        <v>1156</v>
      </c>
      <c r="E217" t="s">
        <v>1432</v>
      </c>
      <c r="F217" t="s">
        <v>377</v>
      </c>
      <c r="G217" s="30">
        <v>34450</v>
      </c>
      <c r="H217">
        <v>126</v>
      </c>
      <c r="I217">
        <v>252</v>
      </c>
      <c r="J217">
        <v>83.9</v>
      </c>
      <c r="K217" t="s">
        <v>1437</v>
      </c>
      <c r="L217" t="s">
        <v>1435</v>
      </c>
    </row>
    <row r="218" spans="1:12" hidden="1" x14ac:dyDescent="0.25">
      <c r="A218" t="s">
        <v>1429</v>
      </c>
      <c r="B218">
        <v>2035</v>
      </c>
      <c r="C218" t="s">
        <v>1489</v>
      </c>
      <c r="D218" t="s">
        <v>1156</v>
      </c>
      <c r="E218" t="s">
        <v>1432</v>
      </c>
      <c r="F218" t="s">
        <v>377</v>
      </c>
      <c r="G218" s="30">
        <v>33900</v>
      </c>
      <c r="H218">
        <v>142</v>
      </c>
      <c r="I218">
        <v>285</v>
      </c>
      <c r="J218">
        <v>94.6</v>
      </c>
      <c r="K218" t="s">
        <v>1456</v>
      </c>
      <c r="L218" t="s">
        <v>1435</v>
      </c>
    </row>
    <row r="219" spans="1:12" hidden="1" x14ac:dyDescent="0.25">
      <c r="A219" t="s">
        <v>1429</v>
      </c>
      <c r="B219">
        <v>2035</v>
      </c>
      <c r="C219" t="s">
        <v>1489</v>
      </c>
      <c r="D219" t="s">
        <v>1156</v>
      </c>
      <c r="E219" t="s">
        <v>1432</v>
      </c>
      <c r="F219" t="s">
        <v>377</v>
      </c>
      <c r="G219" s="30">
        <v>33900</v>
      </c>
      <c r="H219">
        <v>142</v>
      </c>
      <c r="I219">
        <v>285</v>
      </c>
      <c r="J219">
        <v>94.6</v>
      </c>
      <c r="K219" t="s">
        <v>1438</v>
      </c>
      <c r="L219" t="s">
        <v>1435</v>
      </c>
    </row>
    <row r="220" spans="1:12" hidden="1" x14ac:dyDescent="0.25">
      <c r="A220" t="s">
        <v>1429</v>
      </c>
      <c r="B220">
        <v>2040</v>
      </c>
      <c r="C220" t="s">
        <v>1489</v>
      </c>
      <c r="D220" t="s">
        <v>1156</v>
      </c>
      <c r="E220" t="s">
        <v>1432</v>
      </c>
      <c r="F220" t="s">
        <v>377</v>
      </c>
      <c r="G220" s="30">
        <v>33190</v>
      </c>
      <c r="H220">
        <v>148</v>
      </c>
      <c r="I220">
        <v>294</v>
      </c>
      <c r="J220">
        <v>98.4</v>
      </c>
      <c r="K220" t="s">
        <v>1439</v>
      </c>
      <c r="L220" t="s">
        <v>1435</v>
      </c>
    </row>
    <row r="221" spans="1:12" hidden="1" x14ac:dyDescent="0.25">
      <c r="A221" t="s">
        <v>1429</v>
      </c>
      <c r="B221">
        <v>2040</v>
      </c>
      <c r="C221" t="s">
        <v>1489</v>
      </c>
      <c r="D221" t="s">
        <v>1156</v>
      </c>
      <c r="E221" t="s">
        <v>1432</v>
      </c>
      <c r="F221" t="s">
        <v>377</v>
      </c>
      <c r="G221" s="30">
        <v>33190</v>
      </c>
      <c r="H221">
        <v>148</v>
      </c>
      <c r="I221">
        <v>294</v>
      </c>
      <c r="J221">
        <v>98.4</v>
      </c>
      <c r="K221" t="s">
        <v>1439</v>
      </c>
      <c r="L221" t="s">
        <v>1435</v>
      </c>
    </row>
    <row r="222" spans="1:12" hidden="1" x14ac:dyDescent="0.25">
      <c r="A222" t="s">
        <v>1429</v>
      </c>
      <c r="B222">
        <v>2045</v>
      </c>
      <c r="C222" t="s">
        <v>1489</v>
      </c>
      <c r="D222" t="s">
        <v>1156</v>
      </c>
      <c r="E222" t="s">
        <v>1432</v>
      </c>
      <c r="F222" t="s">
        <v>377</v>
      </c>
      <c r="G222" s="30">
        <v>32480</v>
      </c>
      <c r="H222">
        <v>154</v>
      </c>
      <c r="I222">
        <v>304</v>
      </c>
      <c r="J222">
        <v>102</v>
      </c>
      <c r="K222" t="s">
        <v>1439</v>
      </c>
      <c r="L222" t="s">
        <v>1435</v>
      </c>
    </row>
    <row r="223" spans="1:12" hidden="1" x14ac:dyDescent="0.25">
      <c r="A223" t="s">
        <v>1429</v>
      </c>
      <c r="B223">
        <v>2045</v>
      </c>
      <c r="C223" t="s">
        <v>1489</v>
      </c>
      <c r="D223" t="s">
        <v>1156</v>
      </c>
      <c r="E223" t="s">
        <v>1432</v>
      </c>
      <c r="F223" t="s">
        <v>377</v>
      </c>
      <c r="G223" s="30">
        <v>32480</v>
      </c>
      <c r="H223">
        <v>154</v>
      </c>
      <c r="I223">
        <v>304</v>
      </c>
      <c r="J223">
        <v>102</v>
      </c>
      <c r="K223" t="s">
        <v>1439</v>
      </c>
      <c r="L223" t="s">
        <v>1435</v>
      </c>
    </row>
    <row r="224" spans="1:12" hidden="1" x14ac:dyDescent="0.25">
      <c r="A224" t="s">
        <v>1429</v>
      </c>
      <c r="B224">
        <v>2050</v>
      </c>
      <c r="C224" t="s">
        <v>1489</v>
      </c>
      <c r="D224" t="s">
        <v>1156</v>
      </c>
      <c r="E224" t="s">
        <v>1432</v>
      </c>
      <c r="F224" t="s">
        <v>377</v>
      </c>
      <c r="G224" s="30">
        <v>31780</v>
      </c>
      <c r="H224">
        <v>161</v>
      </c>
      <c r="I224">
        <v>313</v>
      </c>
      <c r="J224">
        <v>106</v>
      </c>
      <c r="K224" t="s">
        <v>1457</v>
      </c>
      <c r="L224" t="s">
        <v>1435</v>
      </c>
    </row>
    <row r="225" spans="1:12" hidden="1" x14ac:dyDescent="0.25">
      <c r="A225" t="s">
        <v>1429</v>
      </c>
      <c r="B225">
        <v>2050</v>
      </c>
      <c r="C225" t="s">
        <v>1489</v>
      </c>
      <c r="D225" t="s">
        <v>1156</v>
      </c>
      <c r="E225" t="s">
        <v>1432</v>
      </c>
      <c r="F225" t="s">
        <v>377</v>
      </c>
      <c r="G225" s="30">
        <v>31780</v>
      </c>
      <c r="H225">
        <v>161</v>
      </c>
      <c r="I225">
        <v>313</v>
      </c>
      <c r="J225">
        <v>106</v>
      </c>
      <c r="K225" t="s">
        <v>1440</v>
      </c>
      <c r="L225" t="s">
        <v>1435</v>
      </c>
    </row>
    <row r="226" spans="1:12" hidden="1" x14ac:dyDescent="0.25">
      <c r="A226" t="s">
        <v>1441</v>
      </c>
      <c r="B226">
        <v>2020</v>
      </c>
      <c r="C226" t="s">
        <v>1489</v>
      </c>
      <c r="D226" t="s">
        <v>1156</v>
      </c>
      <c r="E226" t="s">
        <v>1432</v>
      </c>
      <c r="F226" t="s">
        <v>377</v>
      </c>
      <c r="G226" s="30">
        <v>45660</v>
      </c>
      <c r="H226">
        <v>86.9</v>
      </c>
      <c r="I226">
        <v>160</v>
      </c>
      <c r="J226">
        <v>56.3</v>
      </c>
      <c r="K226" t="s">
        <v>1459</v>
      </c>
      <c r="L226" t="s">
        <v>1435</v>
      </c>
    </row>
    <row r="227" spans="1:12" hidden="1" x14ac:dyDescent="0.25">
      <c r="A227" t="s">
        <v>1441</v>
      </c>
      <c r="B227">
        <v>2020</v>
      </c>
      <c r="C227" t="s">
        <v>1489</v>
      </c>
      <c r="D227" t="s">
        <v>1156</v>
      </c>
      <c r="E227" t="s">
        <v>1432</v>
      </c>
      <c r="F227" t="s">
        <v>377</v>
      </c>
      <c r="G227" s="30">
        <v>45660</v>
      </c>
      <c r="H227">
        <v>86.9</v>
      </c>
      <c r="I227">
        <v>160</v>
      </c>
      <c r="J227">
        <v>56.3</v>
      </c>
      <c r="K227" t="s">
        <v>1442</v>
      </c>
      <c r="L227" t="s">
        <v>1443</v>
      </c>
    </row>
    <row r="228" spans="1:12" hidden="1" x14ac:dyDescent="0.25">
      <c r="A228" t="s">
        <v>1441</v>
      </c>
      <c r="B228">
        <v>2025</v>
      </c>
      <c r="C228" t="s">
        <v>1489</v>
      </c>
      <c r="D228" t="s">
        <v>1156</v>
      </c>
      <c r="E228" t="s">
        <v>1432</v>
      </c>
      <c r="F228" t="s">
        <v>377</v>
      </c>
      <c r="G228" s="30">
        <v>45660</v>
      </c>
      <c r="H228">
        <v>86.9</v>
      </c>
      <c r="I228">
        <v>160</v>
      </c>
      <c r="J228">
        <v>56.3</v>
      </c>
      <c r="K228" t="s">
        <v>1459</v>
      </c>
      <c r="L228" t="s">
        <v>1435</v>
      </c>
    </row>
    <row r="229" spans="1:12" hidden="1" x14ac:dyDescent="0.25">
      <c r="A229" t="s">
        <v>1441</v>
      </c>
      <c r="B229">
        <v>2025</v>
      </c>
      <c r="C229" t="s">
        <v>1489</v>
      </c>
      <c r="D229" t="s">
        <v>1156</v>
      </c>
      <c r="E229" t="s">
        <v>1432</v>
      </c>
      <c r="F229" t="s">
        <v>377</v>
      </c>
      <c r="G229" s="30">
        <v>45660</v>
      </c>
      <c r="H229">
        <v>86.9</v>
      </c>
      <c r="I229">
        <v>160</v>
      </c>
      <c r="J229">
        <v>56.3</v>
      </c>
      <c r="K229" t="s">
        <v>1442</v>
      </c>
      <c r="L229" t="s">
        <v>1443</v>
      </c>
    </row>
    <row r="230" spans="1:12" hidden="1" x14ac:dyDescent="0.25">
      <c r="A230" t="s">
        <v>1441</v>
      </c>
      <c r="B230">
        <v>2030</v>
      </c>
      <c r="C230" t="s">
        <v>1489</v>
      </c>
      <c r="D230" t="s">
        <v>1156</v>
      </c>
      <c r="E230" t="s">
        <v>1432</v>
      </c>
      <c r="F230" t="s">
        <v>377</v>
      </c>
      <c r="G230" s="30">
        <v>45660</v>
      </c>
      <c r="H230">
        <v>86.9</v>
      </c>
      <c r="I230">
        <v>160</v>
      </c>
      <c r="J230">
        <v>56.3</v>
      </c>
      <c r="K230" t="s">
        <v>1459</v>
      </c>
      <c r="L230" t="s">
        <v>1435</v>
      </c>
    </row>
    <row r="231" spans="1:12" hidden="1" x14ac:dyDescent="0.25">
      <c r="A231" t="s">
        <v>1441</v>
      </c>
      <c r="B231">
        <v>2030</v>
      </c>
      <c r="C231" t="s">
        <v>1489</v>
      </c>
      <c r="D231" t="s">
        <v>1156</v>
      </c>
      <c r="E231" t="s">
        <v>1432</v>
      </c>
      <c r="F231" t="s">
        <v>377</v>
      </c>
      <c r="G231" s="30">
        <v>45660</v>
      </c>
      <c r="H231">
        <v>86.9</v>
      </c>
      <c r="I231">
        <v>160</v>
      </c>
      <c r="J231">
        <v>56.3</v>
      </c>
      <c r="K231" t="s">
        <v>1442</v>
      </c>
      <c r="L231" t="s">
        <v>1443</v>
      </c>
    </row>
    <row r="232" spans="1:12" hidden="1" x14ac:dyDescent="0.25">
      <c r="A232" t="s">
        <v>1441</v>
      </c>
      <c r="B232">
        <v>2035</v>
      </c>
      <c r="C232" t="s">
        <v>1489</v>
      </c>
      <c r="D232" t="s">
        <v>1156</v>
      </c>
      <c r="E232" t="s">
        <v>1432</v>
      </c>
      <c r="F232" t="s">
        <v>377</v>
      </c>
      <c r="G232" s="30">
        <v>45660</v>
      </c>
      <c r="H232">
        <v>86.9</v>
      </c>
      <c r="I232">
        <v>160</v>
      </c>
      <c r="J232">
        <v>56.3</v>
      </c>
      <c r="K232" t="s">
        <v>1459</v>
      </c>
      <c r="L232" t="s">
        <v>1435</v>
      </c>
    </row>
    <row r="233" spans="1:12" hidden="1" x14ac:dyDescent="0.25">
      <c r="A233" t="s">
        <v>1441</v>
      </c>
      <c r="B233">
        <v>2035</v>
      </c>
      <c r="C233" t="s">
        <v>1489</v>
      </c>
      <c r="D233" t="s">
        <v>1156</v>
      </c>
      <c r="E233" t="s">
        <v>1432</v>
      </c>
      <c r="F233" t="s">
        <v>377</v>
      </c>
      <c r="G233" s="30">
        <v>45660</v>
      </c>
      <c r="H233">
        <v>86.9</v>
      </c>
      <c r="I233">
        <v>160</v>
      </c>
      <c r="J233">
        <v>56.3</v>
      </c>
      <c r="K233" t="s">
        <v>1442</v>
      </c>
      <c r="L233" t="s">
        <v>1443</v>
      </c>
    </row>
    <row r="234" spans="1:12" hidden="1" x14ac:dyDescent="0.25">
      <c r="A234" t="s">
        <v>1441</v>
      </c>
      <c r="B234">
        <v>2040</v>
      </c>
      <c r="C234" t="s">
        <v>1489</v>
      </c>
      <c r="D234" t="s">
        <v>1156</v>
      </c>
      <c r="E234" t="s">
        <v>1432</v>
      </c>
      <c r="F234" t="s">
        <v>377</v>
      </c>
      <c r="G234" s="30">
        <v>45660</v>
      </c>
      <c r="H234">
        <v>86.9</v>
      </c>
      <c r="I234">
        <v>160</v>
      </c>
      <c r="J234">
        <v>56.3</v>
      </c>
      <c r="K234" t="s">
        <v>1459</v>
      </c>
      <c r="L234" t="s">
        <v>1435</v>
      </c>
    </row>
    <row r="235" spans="1:12" hidden="1" x14ac:dyDescent="0.25">
      <c r="A235" t="s">
        <v>1441</v>
      </c>
      <c r="B235">
        <v>2040</v>
      </c>
      <c r="C235" t="s">
        <v>1489</v>
      </c>
      <c r="D235" t="s">
        <v>1156</v>
      </c>
      <c r="E235" t="s">
        <v>1432</v>
      </c>
      <c r="F235" t="s">
        <v>377</v>
      </c>
      <c r="G235" s="30">
        <v>45660</v>
      </c>
      <c r="H235">
        <v>86.9</v>
      </c>
      <c r="I235">
        <v>160</v>
      </c>
      <c r="J235">
        <v>56.3</v>
      </c>
      <c r="K235" t="s">
        <v>1442</v>
      </c>
      <c r="L235" t="s">
        <v>1443</v>
      </c>
    </row>
    <row r="236" spans="1:12" hidden="1" x14ac:dyDescent="0.25">
      <c r="A236" t="s">
        <v>1441</v>
      </c>
      <c r="B236">
        <v>2045</v>
      </c>
      <c r="C236" t="s">
        <v>1489</v>
      </c>
      <c r="D236" t="s">
        <v>1156</v>
      </c>
      <c r="E236" t="s">
        <v>1432</v>
      </c>
      <c r="F236" t="s">
        <v>377</v>
      </c>
      <c r="G236" s="30">
        <v>45660</v>
      </c>
      <c r="H236">
        <v>86.9</v>
      </c>
      <c r="I236">
        <v>160</v>
      </c>
      <c r="J236">
        <v>56.3</v>
      </c>
      <c r="K236" t="s">
        <v>1459</v>
      </c>
      <c r="L236" t="s">
        <v>1435</v>
      </c>
    </row>
    <row r="237" spans="1:12" hidden="1" x14ac:dyDescent="0.25">
      <c r="A237" t="s">
        <v>1441</v>
      </c>
      <c r="B237">
        <v>2045</v>
      </c>
      <c r="C237" t="s">
        <v>1489</v>
      </c>
      <c r="D237" t="s">
        <v>1156</v>
      </c>
      <c r="E237" t="s">
        <v>1432</v>
      </c>
      <c r="F237" t="s">
        <v>377</v>
      </c>
      <c r="G237" s="30">
        <v>45660</v>
      </c>
      <c r="H237">
        <v>86.9</v>
      </c>
      <c r="I237">
        <v>160</v>
      </c>
      <c r="J237">
        <v>56.3</v>
      </c>
      <c r="K237" t="s">
        <v>1442</v>
      </c>
      <c r="L237" t="s">
        <v>1443</v>
      </c>
    </row>
    <row r="238" spans="1:12" hidden="1" x14ac:dyDescent="0.25">
      <c r="A238" t="s">
        <v>1441</v>
      </c>
      <c r="B238">
        <v>2050</v>
      </c>
      <c r="C238" t="s">
        <v>1489</v>
      </c>
      <c r="D238" t="s">
        <v>1156</v>
      </c>
      <c r="E238" t="s">
        <v>1432</v>
      </c>
      <c r="F238" t="s">
        <v>377</v>
      </c>
      <c r="G238" s="30">
        <v>45660</v>
      </c>
      <c r="H238">
        <v>86.9</v>
      </c>
      <c r="I238">
        <v>160</v>
      </c>
      <c r="J238">
        <v>56.3</v>
      </c>
      <c r="K238" t="s">
        <v>1459</v>
      </c>
      <c r="L238" t="s">
        <v>1435</v>
      </c>
    </row>
    <row r="239" spans="1:12" hidden="1" x14ac:dyDescent="0.25">
      <c r="A239" t="s">
        <v>1441</v>
      </c>
      <c r="B239">
        <v>2050</v>
      </c>
      <c r="C239" t="s">
        <v>1489</v>
      </c>
      <c r="D239" t="s">
        <v>1156</v>
      </c>
      <c r="E239" t="s">
        <v>1432</v>
      </c>
      <c r="F239" t="s">
        <v>377</v>
      </c>
      <c r="G239" s="30">
        <v>45660</v>
      </c>
      <c r="H239">
        <v>86.9</v>
      </c>
      <c r="I239">
        <v>160</v>
      </c>
      <c r="J239">
        <v>56.3</v>
      </c>
      <c r="K239" t="s">
        <v>1442</v>
      </c>
      <c r="L239" t="s">
        <v>1443</v>
      </c>
    </row>
    <row r="240" spans="1:12" hidden="1" x14ac:dyDescent="0.25">
      <c r="A240" t="s">
        <v>1444</v>
      </c>
      <c r="B240">
        <v>2020</v>
      </c>
      <c r="C240" t="s">
        <v>1489</v>
      </c>
      <c r="D240" t="s">
        <v>1156</v>
      </c>
      <c r="E240" t="s">
        <v>1432</v>
      </c>
      <c r="F240" t="s">
        <v>377</v>
      </c>
      <c r="G240" s="30">
        <v>45660</v>
      </c>
      <c r="H240">
        <v>86.9</v>
      </c>
      <c r="I240">
        <v>160</v>
      </c>
      <c r="J240">
        <v>56.3</v>
      </c>
      <c r="K240" t="s">
        <v>1459</v>
      </c>
      <c r="L240" t="s">
        <v>1435</v>
      </c>
    </row>
    <row r="241" spans="1:12" hidden="1" x14ac:dyDescent="0.25">
      <c r="A241" t="s">
        <v>1444</v>
      </c>
      <c r="B241">
        <v>2020</v>
      </c>
      <c r="C241" t="s">
        <v>1489</v>
      </c>
      <c r="D241" t="s">
        <v>1156</v>
      </c>
      <c r="E241" t="s">
        <v>1432</v>
      </c>
      <c r="F241" t="s">
        <v>377</v>
      </c>
      <c r="G241" s="30">
        <v>45660</v>
      </c>
      <c r="H241">
        <v>86.9</v>
      </c>
      <c r="I241">
        <v>160</v>
      </c>
      <c r="J241">
        <v>56.3</v>
      </c>
      <c r="K241" t="s">
        <v>1442</v>
      </c>
      <c r="L241" t="s">
        <v>1435</v>
      </c>
    </row>
    <row r="242" spans="1:12" hidden="1" x14ac:dyDescent="0.25">
      <c r="A242" t="s">
        <v>1444</v>
      </c>
      <c r="B242">
        <v>2025</v>
      </c>
      <c r="C242" t="s">
        <v>1489</v>
      </c>
      <c r="D242" t="s">
        <v>1156</v>
      </c>
      <c r="E242" t="s">
        <v>1432</v>
      </c>
      <c r="F242" t="s">
        <v>377</v>
      </c>
      <c r="G242" s="30">
        <v>41550</v>
      </c>
      <c r="H242">
        <v>101</v>
      </c>
      <c r="I242">
        <v>186</v>
      </c>
      <c r="J242">
        <v>65.3</v>
      </c>
      <c r="K242" t="s">
        <v>1460</v>
      </c>
      <c r="L242" t="s">
        <v>1435</v>
      </c>
    </row>
    <row r="243" spans="1:12" hidden="1" x14ac:dyDescent="0.25">
      <c r="A243" t="s">
        <v>1444</v>
      </c>
      <c r="B243">
        <v>2025</v>
      </c>
      <c r="C243" t="s">
        <v>1489</v>
      </c>
      <c r="D243" t="s">
        <v>1156</v>
      </c>
      <c r="E243" t="s">
        <v>1432</v>
      </c>
      <c r="F243" t="s">
        <v>377</v>
      </c>
      <c r="G243" s="30">
        <v>41550</v>
      </c>
      <c r="H243">
        <v>101</v>
      </c>
      <c r="I243">
        <v>186</v>
      </c>
      <c r="J243">
        <v>65.3</v>
      </c>
      <c r="K243" t="s">
        <v>1445</v>
      </c>
      <c r="L243" t="s">
        <v>1435</v>
      </c>
    </row>
    <row r="244" spans="1:12" hidden="1" x14ac:dyDescent="0.25">
      <c r="A244" t="s">
        <v>1444</v>
      </c>
      <c r="B244">
        <v>2030</v>
      </c>
      <c r="C244" t="s">
        <v>1489</v>
      </c>
      <c r="D244" t="s">
        <v>1156</v>
      </c>
      <c r="E244" t="s">
        <v>1432</v>
      </c>
      <c r="F244" t="s">
        <v>377</v>
      </c>
      <c r="G244" s="30">
        <v>36920</v>
      </c>
      <c r="H244">
        <v>105</v>
      </c>
      <c r="I244">
        <v>195</v>
      </c>
      <c r="J244">
        <v>68.099999999999994</v>
      </c>
      <c r="K244" t="s">
        <v>1461</v>
      </c>
      <c r="L244" t="s">
        <v>1435</v>
      </c>
    </row>
    <row r="245" spans="1:12" hidden="1" x14ac:dyDescent="0.25">
      <c r="A245" t="s">
        <v>1444</v>
      </c>
      <c r="B245">
        <v>2030</v>
      </c>
      <c r="C245" t="s">
        <v>1489</v>
      </c>
      <c r="D245" t="s">
        <v>1156</v>
      </c>
      <c r="E245" t="s">
        <v>1432</v>
      </c>
      <c r="F245" t="s">
        <v>377</v>
      </c>
      <c r="G245" s="30">
        <v>36920</v>
      </c>
      <c r="H245">
        <v>105</v>
      </c>
      <c r="I245">
        <v>195</v>
      </c>
      <c r="J245">
        <v>68.099999999999994</v>
      </c>
      <c r="K245" t="s">
        <v>1446</v>
      </c>
      <c r="L245" t="s">
        <v>1435</v>
      </c>
    </row>
    <row r="246" spans="1:12" hidden="1" x14ac:dyDescent="0.25">
      <c r="A246" t="s">
        <v>1444</v>
      </c>
      <c r="B246">
        <v>2035</v>
      </c>
      <c r="C246" t="s">
        <v>1489</v>
      </c>
      <c r="D246" t="s">
        <v>1156</v>
      </c>
      <c r="E246" t="s">
        <v>1432</v>
      </c>
      <c r="F246" t="s">
        <v>377</v>
      </c>
      <c r="G246" s="30">
        <v>34770</v>
      </c>
      <c r="H246">
        <v>118</v>
      </c>
      <c r="I246">
        <v>217</v>
      </c>
      <c r="J246">
        <v>76.5</v>
      </c>
      <c r="K246" t="s">
        <v>1462</v>
      </c>
      <c r="L246" t="s">
        <v>1435</v>
      </c>
    </row>
    <row r="247" spans="1:12" hidden="1" x14ac:dyDescent="0.25">
      <c r="A247" t="s">
        <v>1444</v>
      </c>
      <c r="B247">
        <v>2035</v>
      </c>
      <c r="C247" t="s">
        <v>1489</v>
      </c>
      <c r="D247" t="s">
        <v>1156</v>
      </c>
      <c r="E247" t="s">
        <v>1432</v>
      </c>
      <c r="F247" t="s">
        <v>377</v>
      </c>
      <c r="G247" s="30">
        <v>34770</v>
      </c>
      <c r="H247">
        <v>118</v>
      </c>
      <c r="I247">
        <v>217</v>
      </c>
      <c r="J247">
        <v>76.5</v>
      </c>
      <c r="K247" t="s">
        <v>1447</v>
      </c>
      <c r="L247" t="s">
        <v>1435</v>
      </c>
    </row>
    <row r="248" spans="1:12" hidden="1" x14ac:dyDescent="0.25">
      <c r="A248" t="s">
        <v>1444</v>
      </c>
      <c r="B248">
        <v>2040</v>
      </c>
      <c r="C248" t="s">
        <v>1489</v>
      </c>
      <c r="D248" t="s">
        <v>1156</v>
      </c>
      <c r="E248" t="s">
        <v>1432</v>
      </c>
      <c r="F248" t="s">
        <v>377</v>
      </c>
      <c r="G248" s="30">
        <v>33870</v>
      </c>
      <c r="H248">
        <v>123</v>
      </c>
      <c r="I248">
        <v>228</v>
      </c>
      <c r="J248">
        <v>80.099999999999994</v>
      </c>
      <c r="K248" t="s">
        <v>1439</v>
      </c>
      <c r="L248" t="s">
        <v>1435</v>
      </c>
    </row>
    <row r="249" spans="1:12" hidden="1" x14ac:dyDescent="0.25">
      <c r="A249" t="s">
        <v>1444</v>
      </c>
      <c r="B249">
        <v>2040</v>
      </c>
      <c r="C249" t="s">
        <v>1489</v>
      </c>
      <c r="D249" t="s">
        <v>1156</v>
      </c>
      <c r="E249" t="s">
        <v>1432</v>
      </c>
      <c r="F249" t="s">
        <v>377</v>
      </c>
      <c r="G249" s="30">
        <v>33870</v>
      </c>
      <c r="H249">
        <v>123</v>
      </c>
      <c r="I249">
        <v>228</v>
      </c>
      <c r="J249">
        <v>80.099999999999994</v>
      </c>
      <c r="K249" t="s">
        <v>1439</v>
      </c>
      <c r="L249" t="s">
        <v>1435</v>
      </c>
    </row>
    <row r="250" spans="1:12" hidden="1" x14ac:dyDescent="0.25">
      <c r="A250" t="s">
        <v>1444</v>
      </c>
      <c r="B250">
        <v>2045</v>
      </c>
      <c r="C250" t="s">
        <v>1489</v>
      </c>
      <c r="D250" t="s">
        <v>1156</v>
      </c>
      <c r="E250" t="s">
        <v>1432</v>
      </c>
      <c r="F250" t="s">
        <v>377</v>
      </c>
      <c r="G250" s="30">
        <v>32960</v>
      </c>
      <c r="H250">
        <v>129</v>
      </c>
      <c r="I250">
        <v>240</v>
      </c>
      <c r="J250">
        <v>83.7</v>
      </c>
      <c r="K250" t="s">
        <v>1439</v>
      </c>
      <c r="L250" t="s">
        <v>1435</v>
      </c>
    </row>
    <row r="251" spans="1:12" hidden="1" x14ac:dyDescent="0.25">
      <c r="A251" t="s">
        <v>1444</v>
      </c>
      <c r="B251">
        <v>2045</v>
      </c>
      <c r="C251" t="s">
        <v>1489</v>
      </c>
      <c r="D251" t="s">
        <v>1156</v>
      </c>
      <c r="E251" t="s">
        <v>1432</v>
      </c>
      <c r="F251" t="s">
        <v>377</v>
      </c>
      <c r="G251" s="30">
        <v>32960</v>
      </c>
      <c r="H251">
        <v>129</v>
      </c>
      <c r="I251">
        <v>240</v>
      </c>
      <c r="J251">
        <v>83.7</v>
      </c>
      <c r="K251" t="s">
        <v>1439</v>
      </c>
      <c r="L251" t="s">
        <v>1435</v>
      </c>
    </row>
    <row r="252" spans="1:12" hidden="1" x14ac:dyDescent="0.25">
      <c r="A252" t="s">
        <v>1444</v>
      </c>
      <c r="B252">
        <v>2050</v>
      </c>
      <c r="C252" t="s">
        <v>1489</v>
      </c>
      <c r="D252" t="s">
        <v>1156</v>
      </c>
      <c r="E252" t="s">
        <v>1432</v>
      </c>
      <c r="F252" t="s">
        <v>377</v>
      </c>
      <c r="G252" s="30">
        <v>32060</v>
      </c>
      <c r="H252">
        <v>134</v>
      </c>
      <c r="I252">
        <v>251</v>
      </c>
      <c r="J252">
        <v>87.5</v>
      </c>
      <c r="K252" t="s">
        <v>1463</v>
      </c>
      <c r="L252" t="s">
        <v>1435</v>
      </c>
    </row>
    <row r="253" spans="1:12" hidden="1" x14ac:dyDescent="0.25">
      <c r="A253" t="s">
        <v>1444</v>
      </c>
      <c r="B253">
        <v>2050</v>
      </c>
      <c r="C253" t="s">
        <v>1489</v>
      </c>
      <c r="D253" t="s">
        <v>1156</v>
      </c>
      <c r="E253" t="s">
        <v>1432</v>
      </c>
      <c r="F253" t="s">
        <v>377</v>
      </c>
      <c r="G253" s="30">
        <v>32060</v>
      </c>
      <c r="H253">
        <v>134</v>
      </c>
      <c r="I253">
        <v>251</v>
      </c>
      <c r="J253">
        <v>87.5</v>
      </c>
      <c r="K253" t="s">
        <v>1448</v>
      </c>
      <c r="L253" t="s">
        <v>1435</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topLeftCell="A7" workbookViewId="0">
      <selection activeCell="A28" sqref="A28"/>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1490</v>
      </c>
    </row>
    <row r="2" spans="1:10" x14ac:dyDescent="0.25">
      <c r="B2" s="71"/>
      <c r="C2" s="75">
        <v>2020</v>
      </c>
      <c r="D2" s="75">
        <v>2025</v>
      </c>
      <c r="E2" s="75">
        <v>2030</v>
      </c>
      <c r="F2" s="75">
        <v>2035</v>
      </c>
      <c r="G2" s="75">
        <v>2040</v>
      </c>
      <c r="H2" s="75">
        <v>2045</v>
      </c>
      <c r="I2" s="75">
        <v>2050</v>
      </c>
    </row>
    <row r="3" spans="1:10" x14ac:dyDescent="0.25">
      <c r="A3" t="s">
        <v>1444</v>
      </c>
      <c r="B3" s="27" t="s">
        <v>1430</v>
      </c>
      <c r="C3" s="74">
        <f>SUMIFS(NREL_ATB_2020!$G:$G,NREL_ATB_2020!$A:$A,'NREL Calcs'!$A3,NREL_ATB_2020!$C:$C,'NREL Calcs'!$B3,NREL_ATB_2020!$B:$B,'NREL Calcs'!C$2)*cpi_2017to2012</f>
        <v>40332.562173629245</v>
      </c>
      <c r="D3" s="74">
        <f>SUMIFS(NREL_ATB_2020!$G:$G,NREL_ATB_2020!$A:$A,'NREL Calcs'!$A3,NREL_ATB_2020!$C:$C,'NREL Calcs'!$B3,NREL_ATB_2020!$B:$B,'NREL Calcs'!D$2)*cpi_2017to2012</f>
        <v>37007.420610313318</v>
      </c>
      <c r="E3" s="74">
        <f>SUMIFS(NREL_ATB_2020!$G:$G,NREL_ATB_2020!$A:$A,'NREL Calcs'!$A3,NREL_ATB_2020!$C:$C,'NREL Calcs'!$B3,NREL_ATB_2020!$B:$B,'NREL Calcs'!E$2)*cpi_2017to2012</f>
        <v>33532.41351174935</v>
      </c>
      <c r="F3" s="74">
        <f>SUMIFS(NREL_ATB_2020!$G:$G,NREL_ATB_2020!$A:$A,'NREL Calcs'!$A3,NREL_ATB_2020!$C:$C,'NREL Calcs'!$B3,NREL_ATB_2020!$B:$B,'NREL Calcs'!F$2)*cpi_2017to2012</f>
        <v>32595.753916449088</v>
      </c>
      <c r="G3" s="74">
        <f>SUMIFS(NREL_ATB_2020!$G:$G,NREL_ATB_2020!$A:$A,'NREL Calcs'!$A3,NREL_ATB_2020!$C:$C,'NREL Calcs'!$B3,NREL_ATB_2020!$B:$B,'NREL Calcs'!G$2)*cpi_2017to2012</f>
        <v>31434.296018276764</v>
      </c>
      <c r="H3" s="74">
        <f>SUMIFS(NREL_ATB_2020!$G:$G,NREL_ATB_2020!$A:$A,'NREL Calcs'!$A3,NREL_ATB_2020!$C:$C,'NREL Calcs'!$B3,NREL_ATB_2020!$B:$B,'NREL Calcs'!H$2)*cpi_2017to2012</f>
        <v>30263.471524151435</v>
      </c>
      <c r="I3" s="74">
        <f>SUMIFS(NREL_ATB_2020!$G:$G,NREL_ATB_2020!$A:$A,'NREL Calcs'!$A3,NREL_ATB_2020!$C:$C,'NREL Calcs'!$B3,NREL_ATB_2020!$B:$B,'NREL Calcs'!I$2)*cpi_2017to2012</f>
        <v>29092.64703002611</v>
      </c>
      <c r="J3">
        <f>I3/I9</f>
        <v>1.1364800585437249</v>
      </c>
    </row>
    <row r="4" spans="1:10" x14ac:dyDescent="0.25">
      <c r="A4" t="s">
        <v>1444</v>
      </c>
      <c r="B4" t="s">
        <v>1449</v>
      </c>
      <c r="C4" s="70">
        <f>SUMIFS(NREL_ATB_2020!$G:$G,NREL_ATB_2020!$A:$A,'NREL Calcs'!$A4,NREL_ATB_2020!$C:$C,'NREL Calcs'!$B4,NREL_ATB_2020!$B:$B,'NREL Calcs'!C$2)*cpi_2017to2012</f>
        <v>52125.106478459529</v>
      </c>
      <c r="D4" s="70">
        <f>SUMIFS(NREL_ATB_2020!$G:$G,NREL_ATB_2020!$A:$A,'NREL Calcs'!$A4,NREL_ATB_2020!$C:$C,'NREL Calcs'!$B4,NREL_ATB_2020!$B:$B,'NREL Calcs'!D$2)*cpi_2017to2012</f>
        <v>45765.187826370755</v>
      </c>
      <c r="E4" s="70">
        <f>SUMIFS(NREL_ATB_2020!$G:$G,NREL_ATB_2020!$A:$A,'NREL Calcs'!$A4,NREL_ATB_2020!$C:$C,'NREL Calcs'!$B4,NREL_ATB_2020!$B:$B,'NREL Calcs'!E$2)*cpi_2017to2012</f>
        <v>40117.130466710187</v>
      </c>
      <c r="F4" s="70">
        <f>SUMIFS(NREL_ATB_2020!$G:$G,NREL_ATB_2020!$A:$A,'NREL Calcs'!$A4,NREL_ATB_2020!$C:$C,'NREL Calcs'!$B4,NREL_ATB_2020!$B:$B,'NREL Calcs'!F$2)*cpi_2017to2012</f>
        <v>39133.63789164491</v>
      </c>
      <c r="G4" s="70">
        <f>SUMIFS(NREL_ATB_2020!$G:$G,NREL_ATB_2020!$A:$A,'NREL Calcs'!$A4,NREL_ATB_2020!$C:$C,'NREL Calcs'!$B4,NREL_ATB_2020!$B:$B,'NREL Calcs'!G$2)*cpi_2017to2012</f>
        <v>37503.850195822451</v>
      </c>
      <c r="H4" s="70">
        <f>SUMIFS(NREL_ATB_2020!$G:$G,NREL_ATB_2020!$A:$A,'NREL Calcs'!$A4,NREL_ATB_2020!$C:$C,'NREL Calcs'!$B4,NREL_ATB_2020!$B:$B,'NREL Calcs'!H$2)*cpi_2017to2012</f>
        <v>35874.0625</v>
      </c>
      <c r="I4" s="70">
        <f>SUMIFS(NREL_ATB_2020!$G:$G,NREL_ATB_2020!$A:$A,'NREL Calcs'!$A4,NREL_ATB_2020!$C:$C,'NREL Calcs'!$B4,NREL_ATB_2020!$B:$B,'NREL Calcs'!I$2)*cpi_2017to2012</f>
        <v>34244.274804177549</v>
      </c>
    </row>
    <row r="5" spans="1:10" x14ac:dyDescent="0.25">
      <c r="A5" t="s">
        <v>1444</v>
      </c>
      <c r="B5" t="s">
        <v>1450</v>
      </c>
      <c r="C5" s="70">
        <f>SUMIFS(NREL_ATB_2020!$G:$G,NREL_ATB_2020!$A:$A,'NREL Calcs'!$A5,NREL_ATB_2020!$C:$C,'NREL Calcs'!$B5,NREL_ATB_2020!$B:$B,'NREL Calcs'!C$2)*cpi_2017to2012</f>
        <v>70118.337304177549</v>
      </c>
      <c r="D5" s="70">
        <f>SUMIFS(NREL_ATB_2020!$G:$G,NREL_ATB_2020!$A:$A,'NREL Calcs'!$A5,NREL_ATB_2020!$C:$C,'NREL Calcs'!$B5,NREL_ATB_2020!$B:$B,'NREL Calcs'!D$2)*cpi_2017to2012</f>
        <v>59150.053443211487</v>
      </c>
      <c r="E5" s="70">
        <f>SUMIFS(NREL_ATB_2020!$G:$G,NREL_ATB_2020!$A:$A,'NREL Calcs'!$A5,NREL_ATB_2020!$C:$C,'NREL Calcs'!$B5,NREL_ATB_2020!$B:$B,'NREL Calcs'!E$2)*cpi_2017to2012</f>
        <v>49024.763218015665</v>
      </c>
      <c r="F5" s="70">
        <f>SUMIFS(NREL_ATB_2020!$G:$G,NREL_ATB_2020!$A:$A,'NREL Calcs'!$A5,NREL_ATB_2020!$C:$C,'NREL Calcs'!$B5,NREL_ATB_2020!$B:$B,'NREL Calcs'!F$2)*cpi_2017to2012</f>
        <v>46392.749755221936</v>
      </c>
      <c r="G5" s="70">
        <f>SUMIFS(NREL_ATB_2020!$G:$G,NREL_ATB_2020!$A:$A,'NREL Calcs'!$A5,NREL_ATB_2020!$C:$C,'NREL Calcs'!$B5,NREL_ATB_2020!$B:$B,'NREL Calcs'!G$2)*cpi_2017to2012</f>
        <v>44097.933746736293</v>
      </c>
      <c r="H5" s="70">
        <f>SUMIFS(NREL_ATB_2020!$G:$G,NREL_ATB_2020!$A:$A,'NREL Calcs'!$A5,NREL_ATB_2020!$C:$C,'NREL Calcs'!$B5,NREL_ATB_2020!$B:$B,'NREL Calcs'!H$2)*cpi_2017to2012</f>
        <v>41803.11773825065</v>
      </c>
      <c r="I5" s="70">
        <f>SUMIFS(NREL_ATB_2020!$G:$G,NREL_ATB_2020!$A:$A,'NREL Calcs'!$A5,NREL_ATB_2020!$C:$C,'NREL Calcs'!$B5,NREL_ATB_2020!$B:$B,'NREL Calcs'!I$2)*cpi_2017to2012</f>
        <v>39498.93513381201</v>
      </c>
    </row>
    <row r="6" spans="1:10" x14ac:dyDescent="0.25">
      <c r="A6" t="s">
        <v>1444</v>
      </c>
      <c r="B6" s="27" t="s">
        <v>1451</v>
      </c>
      <c r="C6" s="74">
        <f>SUMIFS(NREL_ATB_2020!$G:$G,NREL_ATB_2020!$A:$A,'NREL Calcs'!$A6,NREL_ATB_2020!$C:$C,'NREL Calcs'!$B6,NREL_ATB_2020!$B:$B,'NREL Calcs'!C$2)*cpi_2017to2012</f>
        <v>27191.228051566581</v>
      </c>
      <c r="D6" s="74">
        <f>SUMIFS(NREL_ATB_2020!$G:$G,NREL_ATB_2020!$A:$A,'NREL Calcs'!$A6,NREL_ATB_2020!$C:$C,'NREL Calcs'!$B6,NREL_ATB_2020!$B:$B,'NREL Calcs'!D$2)*cpi_2017to2012</f>
        <v>29027.080858355093</v>
      </c>
      <c r="E6" s="74">
        <f>SUMIFS(NREL_ATB_2020!$G:$G,NREL_ATB_2020!$A:$A,'NREL Calcs'!$A6,NREL_ATB_2020!$C:$C,'NREL Calcs'!$B6,NREL_ATB_2020!$B:$B,'NREL Calcs'!E$2)*cpi_2017to2012</f>
        <v>29223.779373368146</v>
      </c>
      <c r="F6" s="74">
        <f>SUMIFS(NREL_ATB_2020!$G:$G,NREL_ATB_2020!$A:$A,'NREL Calcs'!$A6,NREL_ATB_2020!$C:$C,'NREL Calcs'!$B6,NREL_ATB_2020!$B:$B,'NREL Calcs'!F$2)*cpi_2017to2012</f>
        <v>28849.115535248042</v>
      </c>
      <c r="G6" s="74">
        <f>SUMIFS(NREL_ATB_2020!$G:$G,NREL_ATB_2020!$A:$A,'NREL Calcs'!$A6,NREL_ATB_2020!$C:$C,'NREL Calcs'!$B6,NREL_ATB_2020!$B:$B,'NREL Calcs'!G$2)*cpi_2017to2012</f>
        <v>28390.152333550916</v>
      </c>
      <c r="H6" s="74">
        <f>SUMIFS(NREL_ATB_2020!$G:$G,NREL_ATB_2020!$A:$A,'NREL Calcs'!$A6,NREL_ATB_2020!$C:$C,'NREL Calcs'!$B6,NREL_ATB_2020!$B:$B,'NREL Calcs'!H$2)*cpi_2017to2012</f>
        <v>27940.55572780679</v>
      </c>
      <c r="I6" s="74">
        <f>SUMIFS(NREL_ATB_2020!$G:$G,NREL_ATB_2020!$A:$A,'NREL Calcs'!$A6,NREL_ATB_2020!$C:$C,'NREL Calcs'!$B6,NREL_ATB_2020!$B:$B,'NREL Calcs'!I$2)*cpi_2017to2012</f>
        <v>27481.59252610966</v>
      </c>
    </row>
    <row r="7" spans="1:10" x14ac:dyDescent="0.25">
      <c r="A7" t="s">
        <v>1444</v>
      </c>
      <c r="B7" t="s">
        <v>1464</v>
      </c>
      <c r="C7" s="70">
        <f>SUMIFS(NREL_ATB_2020!$G:$G,NREL_ATB_2020!$A:$A,'NREL Calcs'!$A7,NREL_ATB_2020!$C:$C,'NREL Calcs'!$B7,NREL_ATB_2020!$B:$B,'NREL Calcs'!C$2)*cpi_2017to2012</f>
        <v>49774.090894255874</v>
      </c>
      <c r="D7" s="70">
        <f>SUMIFS(NREL_ATB_2020!$G:$G,NREL_ATB_2020!$A:$A,'NREL Calcs'!$A7,NREL_ATB_2020!$C:$C,'NREL Calcs'!$B7,NREL_ATB_2020!$B:$B,'NREL Calcs'!D$2)*cpi_2017to2012</f>
        <v>43067.608191906009</v>
      </c>
      <c r="E7" s="70">
        <f>SUMIFS(NREL_ATB_2020!$G:$G,NREL_ATB_2020!$A:$A,'NREL Calcs'!$A7,NREL_ATB_2020!$C:$C,'NREL Calcs'!$B7,NREL_ATB_2020!$B:$B,'NREL Calcs'!E$2)*cpi_2017to2012</f>
        <v>38487.342770887728</v>
      </c>
      <c r="F7" s="70">
        <f>SUMIFS(NREL_ATB_2020!$G:$G,NREL_ATB_2020!$A:$A,'NREL Calcs'!$A7,NREL_ATB_2020!$C:$C,'NREL Calcs'!$B7,NREL_ATB_2020!$B:$B,'NREL Calcs'!F$2)*cpi_2017to2012</f>
        <v>35349.533126631854</v>
      </c>
      <c r="G7" s="70">
        <f>SUMIFS(NREL_ATB_2020!$G:$G,NREL_ATB_2020!$A:$A,'NREL Calcs'!$A7,NREL_ATB_2020!$C:$C,'NREL Calcs'!$B7,NREL_ATB_2020!$B:$B,'NREL Calcs'!G$2)*cpi_2017to2012</f>
        <v>33991.376713446472</v>
      </c>
      <c r="H7" s="70">
        <f>SUMIFS(NREL_ATB_2020!$G:$G,NREL_ATB_2020!$A:$A,'NREL Calcs'!$A7,NREL_ATB_2020!$C:$C,'NREL Calcs'!$B7,NREL_ATB_2020!$B:$B,'NREL Calcs'!H$2)*cpi_2017to2012</f>
        <v>32642.586896214099</v>
      </c>
      <c r="I7" s="70">
        <f>SUMIFS(NREL_ATB_2020!$G:$G,NREL_ATB_2020!$A:$A,'NREL Calcs'!$A7,NREL_ATB_2020!$C:$C,'NREL Calcs'!$B7,NREL_ATB_2020!$B:$B,'NREL Calcs'!I$2)*cpi_2017to2012</f>
        <v>31284.430483028722</v>
      </c>
    </row>
    <row r="8" spans="1:10" x14ac:dyDescent="0.25">
      <c r="A8" t="s">
        <v>1444</v>
      </c>
      <c r="B8" t="s">
        <v>1468</v>
      </c>
      <c r="C8" s="70">
        <f>SUMIFS(NREL_ATB_2020!$G:$G,NREL_ATB_2020!$A:$A,'NREL Calcs'!$A8,NREL_ATB_2020!$C:$C,'NREL Calcs'!$B8,NREL_ATB_2020!$B:$B,'NREL Calcs'!C$2)*cpi_2017to2012</f>
        <v>28998.981070496084</v>
      </c>
      <c r="D8" s="70">
        <f>SUMIFS(NREL_ATB_2020!$G:$G,NREL_ATB_2020!$A:$A,'NREL Calcs'!$A8,NREL_ATB_2020!$C:$C,'NREL Calcs'!$B8,NREL_ATB_2020!$B:$B,'NREL Calcs'!D$2)*cpi_2017to2012</f>
        <v>29973.107049608356</v>
      </c>
      <c r="E8" s="70">
        <f>SUMIFS(NREL_ATB_2020!$G:$G,NREL_ATB_2020!$A:$A,'NREL Calcs'!$A8,NREL_ATB_2020!$C:$C,'NREL Calcs'!$B8,NREL_ATB_2020!$B:$B,'NREL Calcs'!E$2)*cpi_2017to2012</f>
        <v>29532.877039817231</v>
      </c>
      <c r="F8" s="70">
        <f>SUMIFS(NREL_ATB_2020!$G:$G,NREL_ATB_2020!$A:$A,'NREL Calcs'!$A8,NREL_ATB_2020!$C:$C,'NREL Calcs'!$B8,NREL_ATB_2020!$B:$B,'NREL Calcs'!F$2)*cpi_2017to2012</f>
        <v>28661.78361618799</v>
      </c>
      <c r="G8" s="70">
        <f>SUMIFS(NREL_ATB_2020!$G:$G,NREL_ATB_2020!$A:$A,'NREL Calcs'!$A8,NREL_ATB_2020!$C:$C,'NREL Calcs'!$B8,NREL_ATB_2020!$B:$B,'NREL Calcs'!G$2)*cpi_2017to2012</f>
        <v>28099.787859007833</v>
      </c>
      <c r="H8" s="70">
        <f>SUMIFS(NREL_ATB_2020!$G:$G,NREL_ATB_2020!$A:$A,'NREL Calcs'!$A8,NREL_ATB_2020!$C:$C,'NREL Calcs'!$B8,NREL_ATB_2020!$B:$B,'NREL Calcs'!H$2)*cpi_2017to2012</f>
        <v>27547.15869778068</v>
      </c>
      <c r="I8" s="70">
        <f>SUMIFS(NREL_ATB_2020!$G:$G,NREL_ATB_2020!$A:$A,'NREL Calcs'!$A8,NREL_ATB_2020!$C:$C,'NREL Calcs'!$B8,NREL_ATB_2020!$B:$B,'NREL Calcs'!I$2)*cpi_2017to2012</f>
        <v>26985.162940600523</v>
      </c>
    </row>
    <row r="9" spans="1:10" x14ac:dyDescent="0.25">
      <c r="A9" t="s">
        <v>1444</v>
      </c>
      <c r="B9" s="27" t="s">
        <v>1470</v>
      </c>
      <c r="C9" s="74">
        <f>SUMIFS(NREL_ATB_2020!$G:$G,NREL_ATB_2020!$A:$A,'NREL Calcs'!$A9,NREL_ATB_2020!$C:$C,'NREL Calcs'!$B9,NREL_ATB_2020!$B:$B,'NREL Calcs'!C$2)*cpi_2017to2012</f>
        <v>24325.04968994778</v>
      </c>
      <c r="D9" s="74">
        <f>SUMIFS(NREL_ATB_2020!$G:$G,NREL_ATB_2020!$A:$A,'NREL Calcs'!$A9,NREL_ATB_2020!$C:$C,'NREL Calcs'!$B9,NREL_ATB_2020!$B:$B,'NREL Calcs'!D$2)*cpi_2017to2012</f>
        <v>26357.601011749346</v>
      </c>
      <c r="E9" s="74">
        <f>SUMIFS(NREL_ATB_2020!$G:$G,NREL_ATB_2020!$A:$A,'NREL Calcs'!$A9,NREL_ATB_2020!$C:$C,'NREL Calcs'!$B9,NREL_ATB_2020!$B:$B,'NREL Calcs'!E$2)*cpi_2017to2012</f>
        <v>27144.395071801566</v>
      </c>
      <c r="F9" s="74">
        <f>SUMIFS(NREL_ATB_2020!$G:$G,NREL_ATB_2020!$A:$A,'NREL Calcs'!$A9,NREL_ATB_2020!$C:$C,'NREL Calcs'!$B9,NREL_ATB_2020!$B:$B,'NREL Calcs'!F$2)*cpi_2017to2012</f>
        <v>27125.661879895561</v>
      </c>
      <c r="G9" s="74">
        <f>SUMIFS(NREL_ATB_2020!$G:$G,NREL_ATB_2020!$A:$A,'NREL Calcs'!$A9,NREL_ATB_2020!$C:$C,'NREL Calcs'!$B9,NREL_ATB_2020!$B:$B,'NREL Calcs'!G$2)*cpi_2017to2012</f>
        <v>26619.865698433419</v>
      </c>
      <c r="H9" s="74">
        <f>SUMIFS(NREL_ATB_2020!$G:$G,NREL_ATB_2020!$A:$A,'NREL Calcs'!$A9,NREL_ATB_2020!$C:$C,'NREL Calcs'!$B9,NREL_ATB_2020!$B:$B,'NREL Calcs'!H$2)*cpi_2017to2012</f>
        <v>25936.10419386423</v>
      </c>
      <c r="I9" s="74">
        <f>SUMIFS(NREL_ATB_2020!$G:$G,NREL_ATB_2020!$A:$A,'NREL Calcs'!$A9,NREL_ATB_2020!$C:$C,'NREL Calcs'!$B9,NREL_ATB_2020!$B:$B,'NREL Calcs'!I$2)*cpi_2017to2012</f>
        <v>25598.906739556136</v>
      </c>
    </row>
    <row r="10" spans="1:10" x14ac:dyDescent="0.25">
      <c r="A10" t="s">
        <v>1444</v>
      </c>
      <c r="B10" t="s">
        <v>1482</v>
      </c>
      <c r="C10" s="70">
        <f>SUMIFS(NREL_ATB_2020!$G:$G,NREL_ATB_2020!$A:$A,'NREL Calcs'!$A10,NREL_ATB_2020!$C:$C,'NREL Calcs'!$B10,NREL_ATB_2020!$B:$B,'NREL Calcs'!C$2)*cpi_2017to2012</f>
        <v>29205.046181462141</v>
      </c>
      <c r="D10" s="70">
        <f>SUMIFS(NREL_ATB_2020!$G:$G,NREL_ATB_2020!$A:$A,'NREL Calcs'!$A10,NREL_ATB_2020!$C:$C,'NREL Calcs'!$B10,NREL_ATB_2020!$B:$B,'NREL Calcs'!D$2)*cpi_2017to2012</f>
        <v>30338.404291775456</v>
      </c>
      <c r="E10" s="70">
        <f>SUMIFS(NREL_ATB_2020!$G:$G,NREL_ATB_2020!$A:$A,'NREL Calcs'!$A10,NREL_ATB_2020!$C:$C,'NREL Calcs'!$B10,NREL_ATB_2020!$B:$B,'NREL Calcs'!E$2)*cpi_2017to2012</f>
        <v>30319.671099869451</v>
      </c>
      <c r="F10" s="70">
        <f>SUMIFS(NREL_ATB_2020!$G:$G,NREL_ATB_2020!$A:$A,'NREL Calcs'!$A10,NREL_ATB_2020!$C:$C,'NREL Calcs'!$B10,NREL_ATB_2020!$B:$B,'NREL Calcs'!F$2)*cpi_2017to2012</f>
        <v>28474.451697127937</v>
      </c>
      <c r="G10" s="70">
        <f>SUMIFS(NREL_ATB_2020!$G:$G,NREL_ATB_2020!$A:$A,'NREL Calcs'!$A10,NREL_ATB_2020!$C:$C,'NREL Calcs'!$B10,NREL_ATB_2020!$B:$B,'NREL Calcs'!G$2)*cpi_2017to2012</f>
        <v>27884.356152088774</v>
      </c>
      <c r="H10" s="70">
        <f>SUMIFS(NREL_ATB_2020!$G:$G,NREL_ATB_2020!$A:$A,'NREL Calcs'!$A10,NREL_ATB_2020!$C:$C,'NREL Calcs'!$B10,NREL_ATB_2020!$B:$B,'NREL Calcs'!H$2)*cpi_2017to2012</f>
        <v>27106.928687989555</v>
      </c>
      <c r="I10" s="70">
        <f>SUMIFS(NREL_ATB_2020!$G:$G,NREL_ATB_2020!$A:$A,'NREL Calcs'!$A10,NREL_ATB_2020!$C:$C,'NREL Calcs'!$B10,NREL_ATB_2020!$B:$B,'NREL Calcs'!I$2)*cpi_2017to2012</f>
        <v>26722.89825391645</v>
      </c>
    </row>
    <row r="11" spans="1:10" x14ac:dyDescent="0.25">
      <c r="A11" t="s">
        <v>1444</v>
      </c>
      <c r="B11" t="s">
        <v>1488</v>
      </c>
      <c r="C11" s="70">
        <f>SUMIFS(NREL_ATB_2020!$G:$G,NREL_ATB_2020!$A:$A,'NREL Calcs'!$A11,NREL_ATB_2020!$C:$C,'NREL Calcs'!$B11,NREL_ATB_2020!$B:$B,'NREL Calcs'!C$2)*cpi_2017to2012</f>
        <v>68301.217689295037</v>
      </c>
      <c r="D11" s="70">
        <f>SUMIFS(NREL_ATB_2020!$G:$G,NREL_ATB_2020!$A:$A,'NREL Calcs'!$A11,NREL_ATB_2020!$C:$C,'NREL Calcs'!$B11,NREL_ATB_2020!$B:$B,'NREL Calcs'!D$2)*cpi_2017to2012</f>
        <v>67551.890013054828</v>
      </c>
      <c r="E11" s="70">
        <f>SUMIFS(NREL_ATB_2020!$G:$G,NREL_ATB_2020!$A:$A,'NREL Calcs'!$A11,NREL_ATB_2020!$C:$C,'NREL Calcs'!$B11,NREL_ATB_2020!$B:$B,'NREL Calcs'!E$2)*cpi_2017to2012</f>
        <v>61519.802219321151</v>
      </c>
      <c r="F11" s="70">
        <f>SUMIFS(NREL_ATB_2020!$G:$G,NREL_ATB_2020!$A:$A,'NREL Calcs'!$A11,NREL_ATB_2020!$C:$C,'NREL Calcs'!$B11,NREL_ATB_2020!$B:$B,'NREL Calcs'!F$2)*cpi_2017to2012</f>
        <v>58990.821312010441</v>
      </c>
      <c r="G11" s="70">
        <f>SUMIFS(NREL_ATB_2020!$G:$G,NREL_ATB_2020!$A:$A,'NREL Calcs'!$A11,NREL_ATB_2020!$C:$C,'NREL Calcs'!$B11,NREL_ATB_2020!$B:$B,'NREL Calcs'!G$2)*cpi_2017to2012</f>
        <v>57716.964262402093</v>
      </c>
      <c r="H11" s="70">
        <f>SUMIFS(NREL_ATB_2020!$G:$G,NREL_ATB_2020!$A:$A,'NREL Calcs'!$A11,NREL_ATB_2020!$C:$C,'NREL Calcs'!$B11,NREL_ATB_2020!$B:$B,'NREL Calcs'!H$2)*cpi_2017to2012</f>
        <v>56443.107212793737</v>
      </c>
      <c r="I11" s="70">
        <f>SUMIFS(NREL_ATB_2020!$G:$G,NREL_ATB_2020!$A:$A,'NREL Calcs'!$A11,NREL_ATB_2020!$C:$C,'NREL Calcs'!$B11,NREL_ATB_2020!$B:$B,'NREL Calcs'!I$2)*cpi_2017to2012</f>
        <v>55169.250163185381</v>
      </c>
    </row>
    <row r="12" spans="1:10" x14ac:dyDescent="0.25">
      <c r="A12" t="s">
        <v>1444</v>
      </c>
      <c r="B12" t="s">
        <v>1489</v>
      </c>
      <c r="C12" s="70">
        <f>SUMIFS(NREL_ATB_2020!$G:$G,NREL_ATB_2020!$A:$A,'NREL Calcs'!$A12,NREL_ATB_2020!$C:$C,'NREL Calcs'!$B12,NREL_ATB_2020!$B:$B,'NREL Calcs'!C$2)*cpi_2017to2012</f>
        <v>85535.75424281985</v>
      </c>
      <c r="D12" s="70">
        <f>SUMIFS(NREL_ATB_2020!$G:$G,NREL_ATB_2020!$A:$A,'NREL Calcs'!$A12,NREL_ATB_2020!$C:$C,'NREL Calcs'!$B12,NREL_ATB_2020!$B:$B,'NREL Calcs'!D$2)*cpi_2017to2012</f>
        <v>77836.412369451704</v>
      </c>
      <c r="E12" s="70">
        <f>SUMIFS(NREL_ATB_2020!$G:$G,NREL_ATB_2020!$A:$A,'NREL Calcs'!$A12,NREL_ATB_2020!$C:$C,'NREL Calcs'!$B12,NREL_ATB_2020!$B:$B,'NREL Calcs'!E$2)*cpi_2017to2012</f>
        <v>69162.944516971285</v>
      </c>
      <c r="F12" s="70">
        <f>SUMIFS(NREL_ATB_2020!$G:$G,NREL_ATB_2020!$A:$A,'NREL Calcs'!$A12,NREL_ATB_2020!$C:$C,'NREL Calcs'!$B12,NREL_ATB_2020!$B:$B,'NREL Calcs'!F$2)*cpi_2017to2012</f>
        <v>65135.308257180157</v>
      </c>
      <c r="G12" s="70">
        <f>SUMIFS(NREL_ATB_2020!$G:$G,NREL_ATB_2020!$A:$A,'NREL Calcs'!$A12,NREL_ATB_2020!$C:$C,'NREL Calcs'!$B12,NREL_ATB_2020!$B:$B,'NREL Calcs'!G$2)*cpi_2017to2012</f>
        <v>63449.320985639686</v>
      </c>
      <c r="H12" s="70">
        <f>SUMIFS(NREL_ATB_2020!$G:$G,NREL_ATB_2020!$A:$A,'NREL Calcs'!$A12,NREL_ATB_2020!$C:$C,'NREL Calcs'!$B12,NREL_ATB_2020!$B:$B,'NREL Calcs'!H$2)*cpi_2017to2012</f>
        <v>61744.600522193214</v>
      </c>
      <c r="I12" s="70">
        <f>SUMIFS(NREL_ATB_2020!$G:$G,NREL_ATB_2020!$A:$A,'NREL Calcs'!$A12,NREL_ATB_2020!$C:$C,'NREL Calcs'!$B12,NREL_ATB_2020!$B:$B,'NREL Calcs'!I$2)*cpi_2017to2012</f>
        <v>60058.613250652743</v>
      </c>
    </row>
    <row r="15" spans="1:10" x14ac:dyDescent="0.25">
      <c r="A15" s="1" t="s">
        <v>1491</v>
      </c>
      <c r="B15" s="76" t="s">
        <v>1492</v>
      </c>
      <c r="C15" s="76">
        <f>C2</f>
        <v>2020</v>
      </c>
      <c r="D15" s="76">
        <f t="shared" ref="D15:I15" si="0">D2</f>
        <v>2025</v>
      </c>
      <c r="E15" s="76">
        <f t="shared" si="0"/>
        <v>2030</v>
      </c>
      <c r="F15" s="76">
        <f t="shared" si="0"/>
        <v>2035</v>
      </c>
      <c r="G15" s="76">
        <f t="shared" si="0"/>
        <v>2040</v>
      </c>
      <c r="H15" s="76">
        <f t="shared" si="0"/>
        <v>2045</v>
      </c>
      <c r="I15" s="76">
        <f t="shared" si="0"/>
        <v>2050</v>
      </c>
    </row>
    <row r="16" spans="1:10" x14ac:dyDescent="0.25">
      <c r="B16" t="s">
        <v>1496</v>
      </c>
      <c r="C16" s="70">
        <f>SUMIFS('AEO 52'!19:19,'AEO 52'!$14:$14,'NREL Calcs'!C15)*1000*cpi_2020to2012</f>
        <v>25760.3242013052</v>
      </c>
      <c r="D16" s="70">
        <f>SUMIFS('AEO 52'!19:19,'AEO 52'!$14:$14,'NREL Calcs'!D15)*1000*cpi_2020to2012</f>
        <v>26342.360174204347</v>
      </c>
      <c r="E16" s="70">
        <f>SUMIFS('AEO 52'!19:19,'AEO 52'!$14:$14,'NREL Calcs'!E15)*1000*cpi_2020to2012</f>
        <v>26718.668972609361</v>
      </c>
      <c r="F16" s="70">
        <f>SUMIFS('AEO 52'!19:19,'AEO 52'!$14:$14,'NREL Calcs'!F15)*1000*cpi_2020to2012</f>
        <v>26969.022249432986</v>
      </c>
      <c r="G16" s="70">
        <f>SUMIFS('AEO 52'!19:19,'AEO 52'!$14:$14,'NREL Calcs'!G15)*1000*cpi_2020to2012</f>
        <v>27147.050280320389</v>
      </c>
      <c r="H16" s="70">
        <f>SUMIFS('AEO 52'!19:19,'AEO 52'!$14:$14,'NREL Calcs'!H15)*1000*cpi_2020to2012</f>
        <v>27310.950186653583</v>
      </c>
      <c r="I16" s="70">
        <f>SUMIFS('AEO 52'!19:19,'AEO 52'!$14:$14,'NREL Calcs'!I15)*1000*cpi_2020to2012</f>
        <v>27450.748183152962</v>
      </c>
    </row>
    <row r="17" spans="1:33" x14ac:dyDescent="0.25">
      <c r="B17" t="s">
        <v>1498</v>
      </c>
      <c r="C17" s="70">
        <f>SUMIFS('AEO 52'!36:36,'AEO 52'!$14:$14,'NREL Calcs'!C15)*1000*cpi_2020to2012</f>
        <v>29323.176225917759</v>
      </c>
      <c r="D17" s="70">
        <f>SUMIFS('AEO 52'!36:36,'AEO 52'!$14:$14,'NREL Calcs'!D15)*1000*cpi_2020to2012</f>
        <v>29779.434986480486</v>
      </c>
      <c r="E17" s="70">
        <f>SUMIFS('AEO 52'!36:36,'AEO 52'!$14:$14,'NREL Calcs'!E15)*1000*cpi_2020to2012</f>
        <v>30126.741475702347</v>
      </c>
      <c r="F17" s="70">
        <f>SUMIFS('AEO 52'!36:36,'AEO 52'!$14:$14,'NREL Calcs'!F15)*1000*cpi_2020to2012</f>
        <v>30370.640135280188</v>
      </c>
      <c r="G17" s="70">
        <f>SUMIFS('AEO 52'!36:36,'AEO 52'!$14:$14,'NREL Calcs'!G15)*1000*cpi_2020to2012</f>
        <v>30541.525151040725</v>
      </c>
      <c r="H17" s="70">
        <f>SUMIFS('AEO 52'!36:36,'AEO 52'!$14:$14,'NREL Calcs'!H15)*1000*cpi_2020to2012</f>
        <v>30702.312186027644</v>
      </c>
      <c r="I17" s="70">
        <f>SUMIFS('AEO 52'!36:36,'AEO 52'!$14:$14,'NREL Calcs'!I15)*1000*cpi_2020to2012</f>
        <v>30841.014600847728</v>
      </c>
    </row>
    <row r="18" spans="1:33" x14ac:dyDescent="0.25">
      <c r="B18" t="s">
        <v>1497</v>
      </c>
      <c r="C18" s="70">
        <f>SUMIFS('AEO 52'!189:189,'AEO 52'!$14:$14,'NREL Calcs'!C15)*1000*cpi_2020to2012</f>
        <v>41286.683321273056</v>
      </c>
      <c r="D18" s="70">
        <f>SUMIFS('AEO 52'!189:189,'AEO 52'!$14:$14,'NREL Calcs'!D15)*1000*cpi_2020to2012</f>
        <v>39603.239126188608</v>
      </c>
      <c r="E18" s="70">
        <f>SUMIFS('AEO 52'!189:189,'AEO 52'!$14:$14,'NREL Calcs'!E15)*1000*cpi_2020to2012</f>
        <v>38333.733189972605</v>
      </c>
      <c r="F18" s="70">
        <f>SUMIFS('AEO 52'!189:189,'AEO 52'!$14:$14,'NREL Calcs'!F15)*1000*cpi_2020to2012</f>
        <v>37617.940444246968</v>
      </c>
      <c r="G18" s="70">
        <f>SUMIFS('AEO 52'!189:189,'AEO 52'!$14:$14,'NREL Calcs'!G15)*1000*cpi_2020to2012</f>
        <v>37213.809193851892</v>
      </c>
      <c r="H18" s="70">
        <f>SUMIFS('AEO 52'!189:189,'AEO 52'!$14:$14,'NREL Calcs'!H15)*1000*cpi_2020to2012</f>
        <v>37251.11485892022</v>
      </c>
      <c r="I18" s="70">
        <f>SUMIFS('AEO 52'!189:189,'AEO 52'!$14:$14,'NREL Calcs'!I15)*1000*cpi_2020to2012</f>
        <v>37279.060619293625</v>
      </c>
    </row>
    <row r="21" spans="1:33" x14ac:dyDescent="0.25">
      <c r="A21" s="1" t="s">
        <v>1493</v>
      </c>
      <c r="C21" s="70"/>
      <c r="D21" s="70"/>
      <c r="E21" s="70"/>
      <c r="F21" s="70"/>
      <c r="G21" s="70"/>
      <c r="H21" s="70"/>
      <c r="I21" s="70"/>
    </row>
    <row r="22" spans="1:33" x14ac:dyDescent="0.25">
      <c r="B22" s="76" t="s">
        <v>1492</v>
      </c>
      <c r="C22" s="76">
        <f>C2</f>
        <v>2020</v>
      </c>
      <c r="D22" s="76">
        <f t="shared" ref="D22:I22" si="1">D2</f>
        <v>2025</v>
      </c>
      <c r="E22" s="76">
        <f t="shared" si="1"/>
        <v>2030</v>
      </c>
      <c r="F22" s="76">
        <f t="shared" si="1"/>
        <v>2035</v>
      </c>
      <c r="G22" s="76">
        <f t="shared" si="1"/>
        <v>2040</v>
      </c>
      <c r="H22" s="76">
        <f t="shared" si="1"/>
        <v>2045</v>
      </c>
      <c r="I22" s="76">
        <f t="shared" si="1"/>
        <v>2050</v>
      </c>
    </row>
    <row r="23" spans="1:33" x14ac:dyDescent="0.25">
      <c r="B23" t="s">
        <v>1414</v>
      </c>
      <c r="C23" s="69">
        <f>C9/C16</f>
        <v>0.94428352298125584</v>
      </c>
      <c r="D23" s="69">
        <f t="shared" ref="D23:I23" si="2">D9/D16</f>
        <v>1.0005785676546903</v>
      </c>
      <c r="E23" s="69">
        <f t="shared" si="2"/>
        <v>1.015933656711292</v>
      </c>
      <c r="F23" s="69">
        <f t="shared" si="2"/>
        <v>1.0058081316042471</v>
      </c>
      <c r="G23" s="69">
        <f t="shared" si="2"/>
        <v>0.98058041015715292</v>
      </c>
      <c r="H23" s="69">
        <f t="shared" si="2"/>
        <v>0.94965953277373638</v>
      </c>
      <c r="I23" s="69">
        <f t="shared" si="2"/>
        <v>0.93253949104624634</v>
      </c>
    </row>
    <row r="24" spans="1:33" x14ac:dyDescent="0.25">
      <c r="B24" t="s">
        <v>1416</v>
      </c>
      <c r="C24" s="69">
        <f>C6/C17</f>
        <v>0.92729477332449328</v>
      </c>
      <c r="D24" s="69">
        <f t="shared" ref="D24:H24" si="3">D6/D17</f>
        <v>0.97473578231195612</v>
      </c>
      <c r="E24" s="69">
        <f t="shared" si="3"/>
        <v>0.97002788691692887</v>
      </c>
      <c r="F24" s="69">
        <f t="shared" si="3"/>
        <v>0.94990146426763455</v>
      </c>
      <c r="G24" s="69">
        <f t="shared" si="3"/>
        <v>0.929559090227146</v>
      </c>
      <c r="H24" s="69">
        <f t="shared" si="3"/>
        <v>0.91004728108139998</v>
      </c>
      <c r="I24" s="69">
        <f>I6/I17</f>
        <v>0.89107290670503014</v>
      </c>
    </row>
    <row r="25" spans="1:33" x14ac:dyDescent="0.25">
      <c r="B25" t="s">
        <v>1415</v>
      </c>
      <c r="C25" s="69">
        <f>C3/C18</f>
        <v>0.97689034160919874</v>
      </c>
      <c r="D25" s="69">
        <f t="shared" ref="D25:H25" si="4">D3/D18</f>
        <v>0.93445438875329923</v>
      </c>
      <c r="E25" s="69">
        <f t="shared" si="4"/>
        <v>0.87474948880065795</v>
      </c>
      <c r="F25" s="69">
        <f t="shared" si="4"/>
        <v>0.86649490991562406</v>
      </c>
      <c r="G25" s="69">
        <f t="shared" si="4"/>
        <v>0.8446943943451517</v>
      </c>
      <c r="H25" s="69">
        <f t="shared" si="4"/>
        <v>0.8124178736332367</v>
      </c>
      <c r="I25" s="69">
        <f>I3/I18</f>
        <v>0.78040182737247754</v>
      </c>
      <c r="J25" s="69"/>
    </row>
    <row r="27" spans="1:33" x14ac:dyDescent="0.25">
      <c r="A27" s="1" t="s">
        <v>1499</v>
      </c>
    </row>
    <row r="28" spans="1:33" x14ac:dyDescent="0.25">
      <c r="B28" s="76"/>
      <c r="C28" s="76">
        <v>2020</v>
      </c>
      <c r="D28" s="76">
        <v>2021</v>
      </c>
      <c r="E28" s="76">
        <v>2022</v>
      </c>
      <c r="F28" s="76">
        <v>2023</v>
      </c>
      <c r="G28" s="76">
        <v>2024</v>
      </c>
      <c r="H28" s="76">
        <v>2025</v>
      </c>
      <c r="I28" s="76">
        <v>2026</v>
      </c>
      <c r="J28" s="76">
        <v>2027</v>
      </c>
      <c r="K28" s="76">
        <v>2028</v>
      </c>
      <c r="L28" s="76">
        <v>2029</v>
      </c>
      <c r="M28" s="76">
        <v>2030</v>
      </c>
      <c r="N28" s="76">
        <v>2031</v>
      </c>
      <c r="O28" s="76">
        <v>2032</v>
      </c>
      <c r="P28" s="76">
        <v>2033</v>
      </c>
      <c r="Q28" s="76">
        <v>2034</v>
      </c>
      <c r="R28" s="76">
        <v>2035</v>
      </c>
      <c r="S28" s="76">
        <v>2036</v>
      </c>
      <c r="T28" s="76">
        <v>2037</v>
      </c>
      <c r="U28" s="76">
        <v>2038</v>
      </c>
      <c r="V28" s="76">
        <v>2039</v>
      </c>
      <c r="W28" s="76">
        <v>2040</v>
      </c>
      <c r="X28" s="76">
        <v>2041</v>
      </c>
      <c r="Y28" s="76">
        <v>2042</v>
      </c>
      <c r="Z28" s="76">
        <v>2043</v>
      </c>
      <c r="AA28" s="76">
        <v>2044</v>
      </c>
      <c r="AB28" s="76">
        <v>2045</v>
      </c>
      <c r="AC28" s="76">
        <v>2046</v>
      </c>
      <c r="AD28" s="76">
        <v>2047</v>
      </c>
      <c r="AE28" s="76">
        <v>2048</v>
      </c>
      <c r="AF28" s="76">
        <v>2049</v>
      </c>
      <c r="AG28" s="76">
        <v>2050</v>
      </c>
    </row>
    <row r="29" spans="1:33" x14ac:dyDescent="0.25">
      <c r="B29" t="s">
        <v>1414</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1416</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1415</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6</vt:i4>
      </vt:variant>
    </vt:vector>
  </HeadingPairs>
  <TitlesOfParts>
    <vt:vector size="37" baseType="lpstr">
      <vt:lpstr>About</vt:lpstr>
      <vt:lpstr>Table 44</vt:lpstr>
      <vt:lpstr>Table 49</vt:lpstr>
      <vt:lpstr>AEO 39</vt:lpstr>
      <vt:lpstr>Table_38</vt:lpstr>
      <vt:lpstr>AEO 42</vt:lpstr>
      <vt:lpstr>AEO 52</vt:lpstr>
      <vt:lpstr>NREL_ATB_2020</vt:lpstr>
      <vt:lpstr>NREL Calcs</vt:lpstr>
      <vt:lpstr>LDV Cost Calcs</vt:lpstr>
      <vt:lpstr>PHEV Price Calcs</vt:lpstr>
      <vt:lpstr>Start Year psgr LDV EV Price</vt:lpstr>
      <vt:lpstr>CARB ACT ISOR</vt:lpstr>
      <vt:lpstr>LDV Shares</vt:lpstr>
      <vt:lpstr>Freight HDVs</vt:lpstr>
      <vt:lpstr>Hydrogen Vehicle Calcs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cpi_2017to2012</vt:lpstr>
      <vt:lpstr>cpi_2018to2012</vt:lpstr>
      <vt:lpstr>cpi_2019to2012</vt:lpstr>
      <vt:lpstr>cpi_2020to2012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2017-07-01T03:43:09Z</dcterms:created>
  <dcterms:modified xsi:type="dcterms:W3CDTF">2022-01-12T22:33:22Z</dcterms:modified>
</cp:coreProperties>
</file>