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eps-us-2.1.1.2\InputData\land\BLAPE\"/>
    </mc:Choice>
  </mc:AlternateContent>
  <xr:revisionPtr revIDLastSave="0" documentId="13_ncr:1_{CF6D9893-D27D-4154-B3DC-C1FC1FDDB452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EPA LULUCF Model OR Estimates" sheetId="5" r:id="rId2"/>
    <sheet name="Buotte et al. Table S1" sheetId="6" r:id="rId3"/>
    <sheet name="Calcs" sheetId="2" r:id="rId4"/>
    <sheet name="data from RPEpUACE" sheetId="4" r:id="rId5"/>
    <sheet name="BLAPE" sheetId="3" r:id="rId6"/>
  </sheets>
  <externalReferences>
    <externalReference r:id="rId7"/>
  </externalReferences>
  <definedNames>
    <definedName name="AgSoilFluxChoice">[1]Control!$A$53</definedName>
    <definedName name="CO2_C">[1]Lookups!$L$4</definedName>
    <definedName name="FCFchoice">[1]Control!$A$11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3" l="1"/>
  <c r="B11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D4" i="2"/>
  <c r="C4" i="2"/>
  <c r="K16" i="2"/>
  <c r="J16" i="2"/>
  <c r="K13" i="2"/>
  <c r="J13" i="2"/>
  <c r="B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20" i="2"/>
  <c r="D19" i="2"/>
  <c r="C17" i="2"/>
  <c r="C16" i="2"/>
  <c r="F13" i="2"/>
  <c r="F12" i="2"/>
  <c r="E17" i="2"/>
  <c r="E16" i="2"/>
  <c r="D17" i="2"/>
  <c r="D16" i="2"/>
  <c r="F17" i="2"/>
  <c r="F16" i="2"/>
  <c r="AG11" i="3" l="1"/>
  <c r="AG12" i="3"/>
  <c r="I11" i="3"/>
  <c r="I12" i="3"/>
  <c r="K12" i="3"/>
  <c r="K11" i="3"/>
  <c r="L12" i="3"/>
  <c r="L11" i="3"/>
  <c r="B12" i="3"/>
  <c r="P12" i="3"/>
  <c r="P11" i="3"/>
  <c r="T12" i="3"/>
  <c r="T11" i="3"/>
  <c r="W12" i="3"/>
  <c r="W11" i="3"/>
  <c r="V12" i="3"/>
  <c r="V11" i="3"/>
  <c r="Y11" i="3"/>
  <c r="Y12" i="3"/>
  <c r="J12" i="3"/>
  <c r="J11" i="3"/>
  <c r="G12" i="3"/>
  <c r="G11" i="3"/>
  <c r="M11" i="3"/>
  <c r="M12" i="3"/>
  <c r="U11" i="3"/>
  <c r="U12" i="3"/>
  <c r="X12" i="3"/>
  <c r="X11" i="3"/>
  <c r="AA12" i="3"/>
  <c r="AA11" i="3"/>
  <c r="Z12" i="3"/>
  <c r="Z11" i="3"/>
  <c r="H12" i="3"/>
  <c r="H11" i="3"/>
  <c r="O11" i="3"/>
  <c r="C12" i="3"/>
  <c r="C11" i="3"/>
  <c r="E11" i="3"/>
  <c r="E12" i="3"/>
  <c r="AF12" i="3"/>
  <c r="AF11" i="3"/>
  <c r="AI12" i="3"/>
  <c r="AI11" i="3"/>
  <c r="S12" i="3"/>
  <c r="S11" i="3"/>
  <c r="R12" i="3"/>
  <c r="R11" i="3"/>
  <c r="Q11" i="3"/>
  <c r="Q12" i="3"/>
  <c r="F12" i="3"/>
  <c r="F11" i="3"/>
  <c r="N12" i="3"/>
  <c r="N11" i="3"/>
  <c r="D12" i="3"/>
  <c r="D11" i="3"/>
  <c r="AC11" i="3"/>
  <c r="AC12" i="3"/>
  <c r="AB12" i="3"/>
  <c r="AB11" i="3"/>
  <c r="AE12" i="3"/>
  <c r="AE11" i="3"/>
  <c r="AD12" i="3"/>
  <c r="AD11" i="3"/>
  <c r="AH12" i="3"/>
  <c r="AH11" i="3"/>
</calcChain>
</file>

<file path=xl/sharedStrings.xml><?xml version="1.0" encoding="utf-8"?>
<sst xmlns="http://schemas.openxmlformats.org/spreadsheetml/2006/main" count="104" uniqueCount="81">
  <si>
    <t>Source:</t>
  </si>
  <si>
    <t>Year</t>
  </si>
  <si>
    <t>Notes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</si>
  <si>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</si>
  <si>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</si>
  <si>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</si>
  <si>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</si>
  <si>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</si>
  <si>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</si>
  <si>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</si>
  <si>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</si>
  <si>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</si>
  <si>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</si>
  <si>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</si>
  <si>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</si>
  <si>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</si>
  <si>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</si>
  <si>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</si>
  <si>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</si>
  <si>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</si>
  <si>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</si>
  <si>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</si>
  <si>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</si>
  <si>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</si>
  <si>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</si>
  <si>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</si>
  <si>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</si>
  <si>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</si>
  <si>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Rebound Emis Factor (dimensionless)</t>
  </si>
  <si>
    <t>Emissions* (MMTCO2E)</t>
  </si>
  <si>
    <t>Forest Carbon Flux</t>
  </si>
  <si>
    <t>Aboveground Biomass</t>
  </si>
  <si>
    <t>Belowground Biomass</t>
  </si>
  <si>
    <t>Dead Wood</t>
  </si>
  <si>
    <t>Litter</t>
  </si>
  <si>
    <t>Soil Organic Carbon</t>
  </si>
  <si>
    <t>Total wood products and landfills</t>
  </si>
  <si>
    <t>Urban Trees</t>
  </si>
  <si>
    <t>Landfilled Yard Trimmings and Food Scraps</t>
  </si>
  <si>
    <t>Grass</t>
  </si>
  <si>
    <t>Leaves</t>
  </si>
  <si>
    <t>Branches</t>
  </si>
  <si>
    <t>Landfilled Food Scraps</t>
  </si>
  <si>
    <t>Forest Fires</t>
  </si>
  <si>
    <t>N2O from Settlement Soils</t>
  </si>
  <si>
    <t>Agricultural Soil Carbon Flux</t>
  </si>
  <si>
    <t>Total</t>
  </si>
  <si>
    <t>* Note that parentheses indicate net sequestration.</t>
  </si>
  <si>
    <t>Emissions (MMTCE)*</t>
  </si>
  <si>
    <t>Total Wood products and landfills</t>
  </si>
  <si>
    <t>Emissions (MMT CO2e)</t>
  </si>
  <si>
    <t>Data from Total row of EPA estimates:</t>
  </si>
  <si>
    <t>Sequestration (Negative Emissions)</t>
  </si>
  <si>
    <t>LULUCF OR Historical Estimates</t>
  </si>
  <si>
    <t>U.S. Environmental Protection Agency</t>
  </si>
  <si>
    <t>undated</t>
  </si>
  <si>
    <t>Land Use, Land-use Change, and Forestry Module</t>
  </si>
  <si>
    <t>https://www.epa.gov/statelocalenergy/download-state-inventory-and-projection-tool</t>
  </si>
  <si>
    <t>Using default numbers gives the accompanying data</t>
  </si>
  <si>
    <t>Carbon Sequestration Potential 2020-2099</t>
  </si>
  <si>
    <t>Carbon sequestration and biodiversity co-benefits of preserving forests in the western United States</t>
  </si>
  <si>
    <t>Polly C. Buotte, Beverly E. Law, William J. Ripple, Logan T. Berner</t>
  </si>
  <si>
    <t>Oregon State University</t>
  </si>
  <si>
    <t>Ecological Society of America Journals</t>
  </si>
  <si>
    <t>https://doi.org/10.1002/eap.2039</t>
  </si>
  <si>
    <t>Table S1 of Appendix S1</t>
  </si>
  <si>
    <t>https://esajournals.onlinelibrary.wiley.com/action/downloadSupplement?doi=10.1002%2Feap.2039&amp;file=eap2039-sup-0001-AppendixS1.pdf</t>
  </si>
  <si>
    <t>Historical estimates used prior to 2020 and then the Buotte et al. data linearly divided for 2020-2050.</t>
  </si>
  <si>
    <t>Low</t>
  </si>
  <si>
    <t>High</t>
  </si>
  <si>
    <t>Note that 1 TgC = 3.667E6 MTCO2e or</t>
  </si>
  <si>
    <t>MMTCO2e</t>
  </si>
  <si>
    <t>Medium</t>
  </si>
  <si>
    <t>TgC</t>
  </si>
  <si>
    <t>Buotte et al. lists the following 2020-2099 total sequestration potential for OR:</t>
  </si>
  <si>
    <t>Converting to MMTCO2e:</t>
  </si>
  <si>
    <t>Average potential:</t>
  </si>
  <si>
    <t>Annual average potential:</t>
  </si>
  <si>
    <t>Estimating 2018-2019 with linear trends:</t>
  </si>
  <si>
    <t>The levels of sequestration here seem plausible as the US EPS is about 20x the 60.8 MMTCO2e/yr here for Oregon (reasonably in line).</t>
  </si>
  <si>
    <t>However, the California EPS uses a number of around 4.5 MMTCO2e for 2020, so some discrepenct on methodology exists between CA and US/OR.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</si>
</sst>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sz val="8"/>
      <name val="Arial"/>
      <family val="2"/>
    </font>
    <font>
      <i/>
      <sz val="8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8" fillId="0" borderId="0"/>
  </cellStyleXfs>
  <cellXfs count="53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1" fillId="2" borderId="0" xfId="0" applyFont="1" applyFill="1"/>
    <xf numFmtId="0" fontId="4" fillId="0" borderId="0" xfId="0" applyFont="1"/>
    <xf numFmtId="0" fontId="5" fillId="0" borderId="2" xfId="0" applyFont="1" applyBorder="1"/>
    <xf numFmtId="0" fontId="4" fillId="0" borderId="2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2" xfId="0" quotePrefix="1" applyFont="1" applyBorder="1" applyAlignment="1">
      <alignment horizontal="right"/>
    </xf>
    <xf numFmtId="0" fontId="7" fillId="0" borderId="0" xfId="0" applyFont="1"/>
    <xf numFmtId="43" fontId="7" fillId="0" borderId="0" xfId="2" applyFont="1" applyFill="1" applyBorder="1"/>
    <xf numFmtId="0" fontId="9" fillId="0" borderId="0" xfId="3" applyFont="1" applyAlignment="1">
      <alignment horizontal="left" wrapText="1" indent="1"/>
    </xf>
    <xf numFmtId="0" fontId="9" fillId="0" borderId="0" xfId="3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7" fillId="0" borderId="2" xfId="0" applyFont="1" applyBorder="1"/>
    <xf numFmtId="43" fontId="7" fillId="0" borderId="2" xfId="2" applyFont="1" applyFill="1" applyBorder="1"/>
    <xf numFmtId="0" fontId="6" fillId="0" borderId="0" xfId="3" applyFont="1" applyAlignment="1">
      <alignment horizontal="left" wrapText="1" indent="1"/>
    </xf>
    <xf numFmtId="43" fontId="6" fillId="0" borderId="0" xfId="2" applyFont="1" applyFill="1" applyBorder="1"/>
    <xf numFmtId="0" fontId="6" fillId="0" borderId="0" xfId="0" applyFont="1"/>
    <xf numFmtId="43" fontId="4" fillId="0" borderId="0" xfId="0" applyNumberFormat="1" applyFont="1"/>
    <xf numFmtId="0" fontId="6" fillId="0" borderId="4" xfId="3" applyFont="1" applyBorder="1" applyAlignment="1">
      <alignment horizontal="left" wrapText="1" indent="1"/>
    </xf>
    <xf numFmtId="43" fontId="6" fillId="0" borderId="4" xfId="2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Alignment="1"/>
    <xf numFmtId="0" fontId="0" fillId="0" borderId="10" xfId="0" applyBorder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175" fontId="0" fillId="0" borderId="0" xfId="0" applyNumberFormat="1" applyFont="1" applyAlignment="1">
      <alignment horizontal="right"/>
    </xf>
    <xf numFmtId="0" fontId="0" fillId="0" borderId="0" xfId="0" applyFont="1" applyAlignment="1"/>
    <xf numFmtId="175" fontId="0" fillId="0" borderId="0" xfId="0" applyNumberFormat="1" applyFont="1" applyAlignment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0" fontId="0" fillId="0" borderId="5" xfId="0" applyFont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0" fontId="0" fillId="0" borderId="13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75" fontId="0" fillId="0" borderId="9" xfId="0" applyNumberFormat="1" applyFont="1" applyBorder="1" applyAlignment="1">
      <alignment horizontal="right"/>
    </xf>
    <xf numFmtId="175" fontId="0" fillId="0" borderId="5" xfId="0" applyNumberFormat="1" applyFont="1" applyBorder="1" applyAlignment="1">
      <alignment horizontal="right"/>
    </xf>
    <xf numFmtId="175" fontId="0" fillId="0" borderId="7" xfId="0" applyNumberFormat="1" applyFont="1" applyBorder="1" applyAlignment="1">
      <alignment horizontal="right"/>
    </xf>
    <xf numFmtId="175" fontId="0" fillId="0" borderId="11" xfId="0" applyNumberFormat="1" applyBorder="1"/>
    <xf numFmtId="175" fontId="0" fillId="0" borderId="12" xfId="0" applyNumberFormat="1" applyBorder="1"/>
  </cellXfs>
  <cellStyles count="4">
    <cellStyle name="Comma" xfId="2" builtinId="3"/>
    <cellStyle name="Hyperlink" xfId="1" builtinId="8"/>
    <cellStyle name="Normal" xfId="0" builtinId="0"/>
    <cellStyle name="Normal_Book1" xfId="3" xr:uid="{4F7B3D2E-014F-4FE4-B8F5-2DEAF821FC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66675</xdr:colOff>
      <xdr:row>28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F808C-48D4-4F6F-B9FF-EDDED9C35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0077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nah/Downloads/final_modules_0/Final%20Modules/Land%20Use,%20Land-Use%20Change,%20and%20Forestry%20Mod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Urban Trees"/>
      <sheetName val="Settlement Soils"/>
      <sheetName val="Burning CH4"/>
      <sheetName val="Burning N2O"/>
      <sheetName val="Yard Trimmings"/>
      <sheetName val="C Flux-Default"/>
      <sheetName val="C Flux-User Data"/>
      <sheetName val="Ag Soil C Flux-Default"/>
      <sheetName val="Ag Soil C Flux-User Data"/>
      <sheetName val="Summary"/>
      <sheetName val="Tracker"/>
      <sheetName val="CFlux data"/>
      <sheetName val="Ag Soil CFlux data"/>
      <sheetName val="Uncertainty"/>
      <sheetName val="NEWCFlux Data"/>
      <sheetName val="LYTCalculations"/>
      <sheetName val="LYTinputs"/>
      <sheetName val="Population"/>
      <sheetName val="Burning Data"/>
      <sheetName val="Urban Forests"/>
      <sheetName val="Primary Plant Nutrient Data"/>
      <sheetName val="Lookups"/>
      <sheetName val="Data Sources"/>
      <sheetName val="Notes"/>
    </sheetNames>
    <sheetDataSet>
      <sheetData sheetId="0">
        <row r="11">
          <cell r="A11" t="b">
            <v>1</v>
          </cell>
        </row>
        <row r="53">
          <cell r="A53">
            <v>1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L4">
            <v>3.6666666666666665</v>
          </cell>
        </row>
      </sheetData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02/eap.2039" TargetMode="External"/><Relationship Id="rId1" Type="http://schemas.openxmlformats.org/officeDocument/2006/relationships/hyperlink" Target="https://www.epa.gov/statelocalenergy/download-state-inventory-and-projection-too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24" sqref="A24"/>
    </sheetView>
  </sheetViews>
  <sheetFormatPr defaultRowHeight="15" x14ac:dyDescent="0.25"/>
  <cols>
    <col min="1" max="1" width="9.42578125" customWidth="1"/>
    <col min="2" max="2" width="51.5703125" customWidth="1"/>
  </cols>
  <sheetData>
    <row r="1" spans="1:2" x14ac:dyDescent="0.25">
      <c r="A1" s="1" t="s">
        <v>3</v>
      </c>
    </row>
    <row r="3" spans="1:2" x14ac:dyDescent="0.25">
      <c r="A3" s="1" t="s">
        <v>0</v>
      </c>
      <c r="B3" s="7" t="s">
        <v>53</v>
      </c>
    </row>
    <row r="4" spans="1:2" x14ac:dyDescent="0.25">
      <c r="B4" t="s">
        <v>54</v>
      </c>
    </row>
    <row r="5" spans="1:2" x14ac:dyDescent="0.25">
      <c r="B5" s="5" t="s">
        <v>55</v>
      </c>
    </row>
    <row r="6" spans="1:2" x14ac:dyDescent="0.25">
      <c r="B6" t="s">
        <v>56</v>
      </c>
    </row>
    <row r="7" spans="1:2" x14ac:dyDescent="0.25">
      <c r="B7" s="2" t="s">
        <v>57</v>
      </c>
    </row>
    <row r="8" spans="1:2" x14ac:dyDescent="0.25">
      <c r="B8" t="s">
        <v>58</v>
      </c>
    </row>
    <row r="10" spans="1:2" x14ac:dyDescent="0.25">
      <c r="B10" s="7" t="s">
        <v>59</v>
      </c>
    </row>
    <row r="11" spans="1:2" x14ac:dyDescent="0.25">
      <c r="B11" s="27" t="s">
        <v>60</v>
      </c>
    </row>
    <row r="12" spans="1:2" x14ac:dyDescent="0.25">
      <c r="B12" s="27" t="s">
        <v>61</v>
      </c>
    </row>
    <row r="13" spans="1:2" x14ac:dyDescent="0.25">
      <c r="B13" s="27" t="s">
        <v>62</v>
      </c>
    </row>
    <row r="14" spans="1:2" x14ac:dyDescent="0.25">
      <c r="B14" s="27" t="s">
        <v>63</v>
      </c>
    </row>
    <row r="15" spans="1:2" x14ac:dyDescent="0.25">
      <c r="B15" s="2" t="s">
        <v>64</v>
      </c>
    </row>
    <row r="16" spans="1:2" x14ac:dyDescent="0.25">
      <c r="B16" s="28" t="s">
        <v>65</v>
      </c>
    </row>
    <row r="17" spans="1:2" x14ac:dyDescent="0.25">
      <c r="B17" t="s">
        <v>66</v>
      </c>
    </row>
    <row r="19" spans="1:2" x14ac:dyDescent="0.25">
      <c r="A19" s="1" t="s">
        <v>2</v>
      </c>
    </row>
    <row r="20" spans="1:2" x14ac:dyDescent="0.25">
      <c r="A20" t="s">
        <v>67</v>
      </c>
    </row>
    <row r="22" spans="1:2" x14ac:dyDescent="0.25">
      <c r="A22" t="s">
        <v>79</v>
      </c>
    </row>
    <row r="23" spans="1:2" x14ac:dyDescent="0.25">
      <c r="A23" t="s">
        <v>80</v>
      </c>
    </row>
  </sheetData>
  <hyperlinks>
    <hyperlink ref="B7" r:id="rId1" xr:uid="{650DE272-8D20-4B91-B541-56346298976A}"/>
    <hyperlink ref="B15" r:id="rId2" xr:uid="{A38A0850-E9E3-4B18-8B84-9BB970FBCF1A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D0E1-7F7F-4229-BCA2-87D0DDE26B5E}">
  <dimension ref="A1:AF46"/>
  <sheetViews>
    <sheetView workbookViewId="0">
      <selection activeCell="AD20" sqref="AD20"/>
    </sheetView>
  </sheetViews>
  <sheetFormatPr defaultRowHeight="15" x14ac:dyDescent="0.25"/>
  <cols>
    <col min="1" max="1" width="32.5703125" customWidth="1"/>
    <col min="2" max="2" width="9.140625" customWidth="1"/>
  </cols>
  <sheetData>
    <row r="1" spans="1:32" ht="15.75" thickBot="1" x14ac:dyDescent="0.3">
      <c r="A1" s="9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6.5" thickBot="1" x14ac:dyDescent="0.35">
      <c r="A2" s="11"/>
      <c r="B2" s="12">
        <v>1990</v>
      </c>
      <c r="C2" s="13">
        <v>1991</v>
      </c>
      <c r="D2" s="13">
        <v>1992</v>
      </c>
      <c r="E2" s="12">
        <v>1993</v>
      </c>
      <c r="F2" s="12">
        <v>1994</v>
      </c>
      <c r="G2" s="12">
        <v>1995</v>
      </c>
      <c r="H2" s="12">
        <v>1996</v>
      </c>
      <c r="I2" s="12">
        <v>1997</v>
      </c>
      <c r="J2" s="12">
        <v>1998</v>
      </c>
      <c r="K2" s="12">
        <v>1999</v>
      </c>
      <c r="L2" s="12">
        <v>2000</v>
      </c>
      <c r="M2" s="12">
        <v>2001</v>
      </c>
      <c r="N2" s="12">
        <v>2002</v>
      </c>
      <c r="O2" s="12">
        <v>2003</v>
      </c>
      <c r="P2" s="12">
        <v>2004</v>
      </c>
      <c r="Q2" s="12">
        <v>2005</v>
      </c>
      <c r="R2" s="12">
        <v>2006</v>
      </c>
      <c r="S2" s="12">
        <v>2007</v>
      </c>
      <c r="T2" s="12">
        <v>2008</v>
      </c>
      <c r="U2" s="12">
        <v>2009</v>
      </c>
      <c r="V2" s="12">
        <v>2010</v>
      </c>
      <c r="W2" s="12">
        <v>2011</v>
      </c>
      <c r="X2" s="12">
        <v>2012</v>
      </c>
      <c r="Y2" s="12">
        <v>2013</v>
      </c>
      <c r="Z2" s="12">
        <v>2014</v>
      </c>
      <c r="AA2" s="12">
        <v>2015</v>
      </c>
      <c r="AB2" s="12">
        <v>2016</v>
      </c>
      <c r="AC2" s="12">
        <v>2017</v>
      </c>
      <c r="AD2" s="12">
        <v>2018</v>
      </c>
      <c r="AE2" s="12">
        <v>2019</v>
      </c>
      <c r="AF2" s="12">
        <v>2020</v>
      </c>
    </row>
    <row r="3" spans="1:32" x14ac:dyDescent="0.25">
      <c r="A3" s="14" t="s">
        <v>30</v>
      </c>
      <c r="B3" s="15">
        <v>-97.24148421075067</v>
      </c>
      <c r="C3" s="15">
        <v>-98.748627966541179</v>
      </c>
      <c r="D3" s="15">
        <v>-98.748627966541378</v>
      </c>
      <c r="E3" s="15">
        <v>-87.710091360416968</v>
      </c>
      <c r="F3" s="15">
        <v>-87.588730322350557</v>
      </c>
      <c r="G3" s="15">
        <v>-84.629241965326159</v>
      </c>
      <c r="H3" s="15">
        <v>-81.52188321022858</v>
      </c>
      <c r="I3" s="15">
        <v>-57.916266369565953</v>
      </c>
      <c r="J3" s="15">
        <v>-57.916266369568042</v>
      </c>
      <c r="K3" s="15">
        <v>-14.999379990603055</v>
      </c>
      <c r="L3" s="15">
        <v>-2.609356123270326</v>
      </c>
      <c r="M3" s="15">
        <v>-2.6093561232745963</v>
      </c>
      <c r="N3" s="15">
        <v>-2.6093561232710543</v>
      </c>
      <c r="O3" s="15">
        <v>-2.6093561232734523</v>
      </c>
      <c r="P3" s="15">
        <v>-2.6093561232723048</v>
      </c>
      <c r="Q3" s="15">
        <v>-1.4277219819671552</v>
      </c>
      <c r="R3" s="15">
        <v>-37.104911217845789</v>
      </c>
      <c r="S3" s="15">
        <v>-49.253208389588771</v>
      </c>
      <c r="T3" s="15">
        <v>-49.25320838958023</v>
      </c>
      <c r="U3" s="15">
        <v>-49.253208389588558</v>
      </c>
      <c r="V3" s="15">
        <v>-49.253208389587726</v>
      </c>
      <c r="W3" s="15">
        <v>-49.253208389584806</v>
      </c>
      <c r="X3" s="15">
        <v>-49.253208389589602</v>
      </c>
      <c r="Y3" s="15">
        <v>-49.253208389587108</v>
      </c>
      <c r="Z3" s="15">
        <v>-49.253208389587108</v>
      </c>
      <c r="AA3" s="15">
        <v>-49.253208389587108</v>
      </c>
      <c r="AB3" s="15">
        <v>-49.253208389587108</v>
      </c>
      <c r="AC3" s="15">
        <v>-49.253208389587108</v>
      </c>
      <c r="AD3" s="15">
        <v>0</v>
      </c>
      <c r="AE3" s="15">
        <v>0</v>
      </c>
      <c r="AF3" s="15">
        <v>0</v>
      </c>
    </row>
    <row r="4" spans="1:32" ht="40.5" x14ac:dyDescent="0.3">
      <c r="A4" s="16" t="s">
        <v>31</v>
      </c>
      <c r="B4" s="15">
        <v>-24.789471524053738</v>
      </c>
      <c r="C4" s="15">
        <v>-25.005392540518677</v>
      </c>
      <c r="D4" s="15">
        <v>-25.005392540516596</v>
      </c>
      <c r="E4" s="15">
        <v>-25.005392540517427</v>
      </c>
      <c r="F4" s="15">
        <v>-24.966840354166415</v>
      </c>
      <c r="G4" s="15">
        <v>-24.123280377375295</v>
      </c>
      <c r="H4" s="15">
        <v>-23.644358144561728</v>
      </c>
      <c r="I4" s="15">
        <v>-19.262434945369666</v>
      </c>
      <c r="J4" s="15">
        <v>-19.262434945368831</v>
      </c>
      <c r="K4" s="15">
        <v>-17.54858071690694</v>
      </c>
      <c r="L4" s="15">
        <v>-17.036047865267314</v>
      </c>
      <c r="M4" s="15">
        <v>-17.036047865269399</v>
      </c>
      <c r="N4" s="15">
        <v>-17.036047865268149</v>
      </c>
      <c r="O4" s="15">
        <v>-17.036047865268564</v>
      </c>
      <c r="P4" s="15">
        <v>-17.036047865268564</v>
      </c>
      <c r="Q4" s="15">
        <v>-17.420863122019796</v>
      </c>
      <c r="R4" s="15">
        <v>-43.880373716800094</v>
      </c>
      <c r="S4" s="15">
        <v>-48.289210354220813</v>
      </c>
      <c r="T4" s="15">
        <v>-48.289210354216642</v>
      </c>
      <c r="U4" s="15">
        <v>-48.289210354223314</v>
      </c>
      <c r="V4" s="15">
        <v>-48.289210354219975</v>
      </c>
      <c r="W4" s="15">
        <v>-48.289210354221645</v>
      </c>
      <c r="X4" s="15">
        <v>-48.289210354223314</v>
      </c>
      <c r="Y4" s="15">
        <v>-48.289210354220813</v>
      </c>
      <c r="Z4" s="15">
        <v>-48.289210354220813</v>
      </c>
      <c r="AA4" s="15">
        <v>-48.289210354220813</v>
      </c>
      <c r="AB4" s="15">
        <v>-48.289210354220813</v>
      </c>
      <c r="AC4" s="15">
        <v>-48.289210354220813</v>
      </c>
      <c r="AD4" s="15">
        <v>0</v>
      </c>
      <c r="AE4" s="15">
        <v>0</v>
      </c>
      <c r="AF4" s="15">
        <v>0</v>
      </c>
    </row>
    <row r="5" spans="1:32" ht="40.5" x14ac:dyDescent="0.3">
      <c r="A5" s="16" t="s">
        <v>32</v>
      </c>
      <c r="B5" s="15">
        <v>-4.9715374481820902</v>
      </c>
      <c r="C5" s="15">
        <v>-4.9955286722335188</v>
      </c>
      <c r="D5" s="15">
        <v>-4.9955286722337267</v>
      </c>
      <c r="E5" s="15">
        <v>-4.9955286722336227</v>
      </c>
      <c r="F5" s="15">
        <v>-4.9912450959721557</v>
      </c>
      <c r="G5" s="15">
        <v>-4.8975162096622284</v>
      </c>
      <c r="H5" s="15">
        <v>-4.797135736816462</v>
      </c>
      <c r="I5" s="15">
        <v>-3.975813118873655</v>
      </c>
      <c r="J5" s="15">
        <v>-3.9758131188734467</v>
      </c>
      <c r="K5" s="15">
        <v>-3.8591879574362431</v>
      </c>
      <c r="L5" s="15">
        <v>-3.8231411089498977</v>
      </c>
      <c r="M5" s="15">
        <v>-3.8231411089503142</v>
      </c>
      <c r="N5" s="15">
        <v>-3.8231411089504186</v>
      </c>
      <c r="O5" s="15">
        <v>-3.8231411089501059</v>
      </c>
      <c r="P5" s="15">
        <v>-3.8231411089504186</v>
      </c>
      <c r="Q5" s="15">
        <v>-3.9110829432568437</v>
      </c>
      <c r="R5" s="15">
        <v>-9.3500388773852023</v>
      </c>
      <c r="S5" s="15">
        <v>-10.205356173512664</v>
      </c>
      <c r="T5" s="15">
        <v>-10.205356173511621</v>
      </c>
      <c r="U5" s="15">
        <v>-10.205356173512351</v>
      </c>
      <c r="V5" s="15">
        <v>-10.205356173512872</v>
      </c>
      <c r="W5" s="15">
        <v>-10.205356173512351</v>
      </c>
      <c r="X5" s="15">
        <v>-10.205356173512769</v>
      </c>
      <c r="Y5" s="15">
        <v>-10.205356173513081</v>
      </c>
      <c r="Z5" s="15">
        <v>-10.205356173513081</v>
      </c>
      <c r="AA5" s="15">
        <v>-10.205356173513081</v>
      </c>
      <c r="AB5" s="15">
        <v>-10.205356173513081</v>
      </c>
      <c r="AC5" s="15">
        <v>-10.205356173513081</v>
      </c>
      <c r="AD5" s="15">
        <v>0</v>
      </c>
      <c r="AE5" s="15">
        <v>0</v>
      </c>
      <c r="AF5" s="15">
        <v>0</v>
      </c>
    </row>
    <row r="6" spans="1:32" ht="27" x14ac:dyDescent="0.3">
      <c r="A6" s="16" t="s">
        <v>33</v>
      </c>
      <c r="B6" s="15">
        <v>-16.231648847384765</v>
      </c>
      <c r="C6" s="15">
        <v>-17.498880362660884</v>
      </c>
      <c r="D6" s="15">
        <v>-17.498880362660884</v>
      </c>
      <c r="E6" s="15">
        <v>-17.4988803626613</v>
      </c>
      <c r="F6" s="15">
        <v>-17.420355087207668</v>
      </c>
      <c r="G6" s="15">
        <v>-15.398155593281823</v>
      </c>
      <c r="H6" s="15">
        <v>-14.927118721156166</v>
      </c>
      <c r="I6" s="15">
        <v>-11.110278498546222</v>
      </c>
      <c r="J6" s="15">
        <v>-11.110278498545597</v>
      </c>
      <c r="K6" s="15">
        <v>-1.4030167087541561</v>
      </c>
      <c r="L6" s="15">
        <v>1.5517633426148525</v>
      </c>
      <c r="M6" s="15">
        <v>1.5517633426138104</v>
      </c>
      <c r="N6" s="15">
        <v>1.5517633426144357</v>
      </c>
      <c r="O6" s="15">
        <v>1.551763342615061</v>
      </c>
      <c r="P6" s="15">
        <v>1.5517633426140187</v>
      </c>
      <c r="Q6" s="15">
        <v>1.4384726895201538</v>
      </c>
      <c r="R6" s="15">
        <v>3.1249705141882864</v>
      </c>
      <c r="S6" s="15">
        <v>-2.4692045198158894</v>
      </c>
      <c r="T6" s="15">
        <v>-2.4692045198158894</v>
      </c>
      <c r="U6" s="15">
        <v>-2.469204519816306</v>
      </c>
      <c r="V6" s="15">
        <v>-2.469204519816306</v>
      </c>
      <c r="W6" s="15">
        <v>-2.469204519816306</v>
      </c>
      <c r="X6" s="15">
        <v>-2.469204519816723</v>
      </c>
      <c r="Y6" s="15">
        <v>-2.4692045198158894</v>
      </c>
      <c r="Z6" s="15">
        <v>-2.4692045198158894</v>
      </c>
      <c r="AA6" s="15">
        <v>-2.4692045198158894</v>
      </c>
      <c r="AB6" s="15">
        <v>-2.4692045198158894</v>
      </c>
      <c r="AC6" s="15">
        <v>-2.4692045198158894</v>
      </c>
      <c r="AD6" s="15">
        <v>0</v>
      </c>
      <c r="AE6" s="15">
        <v>0</v>
      </c>
      <c r="AF6" s="15">
        <v>0</v>
      </c>
    </row>
    <row r="7" spans="1:32" ht="15.75" x14ac:dyDescent="0.3">
      <c r="A7" s="16" t="s">
        <v>34</v>
      </c>
      <c r="B7" s="15">
        <v>-5.0449509283146572</v>
      </c>
      <c r="C7" s="15">
        <v>-5.044950928314762</v>
      </c>
      <c r="D7" s="15">
        <v>-5.044950928314762</v>
      </c>
      <c r="E7" s="15">
        <v>-5.0449509283146572</v>
      </c>
      <c r="F7" s="15">
        <v>-5.044950928314762</v>
      </c>
      <c r="G7" s="15">
        <v>-5.044950928314762</v>
      </c>
      <c r="H7" s="15">
        <v>-4.7022553980115349</v>
      </c>
      <c r="I7" s="15">
        <v>-2.2723333692308927</v>
      </c>
      <c r="J7" s="15">
        <v>-2.2723333692308927</v>
      </c>
      <c r="K7" s="15">
        <v>0.90549059324883763</v>
      </c>
      <c r="L7" s="15">
        <v>1.8054594736787994</v>
      </c>
      <c r="M7" s="15">
        <v>1.8054594736789036</v>
      </c>
      <c r="N7" s="15">
        <v>1.8054594736785909</v>
      </c>
      <c r="O7" s="15">
        <v>1.8054594736785909</v>
      </c>
      <c r="P7" s="15">
        <v>1.8054594736790079</v>
      </c>
      <c r="Q7" s="15">
        <v>1.8586362792517737</v>
      </c>
      <c r="R7" s="15">
        <v>0.80790998069357056</v>
      </c>
      <c r="S7" s="15">
        <v>0.67077044552201903</v>
      </c>
      <c r="T7" s="15">
        <v>0.67077044552201903</v>
      </c>
      <c r="U7" s="15">
        <v>0.67077044552191478</v>
      </c>
      <c r="V7" s="15">
        <v>0.67077044552201903</v>
      </c>
      <c r="W7" s="15">
        <v>0.67077044552191478</v>
      </c>
      <c r="X7" s="15">
        <v>0.67077044552212328</v>
      </c>
      <c r="Y7" s="15">
        <v>0.67077044552201903</v>
      </c>
      <c r="Z7" s="15">
        <v>0.67077044552201903</v>
      </c>
      <c r="AA7" s="15">
        <v>0.67077044552201903</v>
      </c>
      <c r="AB7" s="15">
        <v>0.67077044552201903</v>
      </c>
      <c r="AC7" s="15">
        <v>0.67077044552201903</v>
      </c>
      <c r="AD7" s="15">
        <v>0</v>
      </c>
      <c r="AE7" s="15">
        <v>0</v>
      </c>
      <c r="AF7" s="15">
        <v>0</v>
      </c>
    </row>
    <row r="8" spans="1:32" ht="40.5" x14ac:dyDescent="0.3">
      <c r="A8" s="16" t="s">
        <v>35</v>
      </c>
      <c r="B8" s="15">
        <v>-32.748369551135852</v>
      </c>
      <c r="C8" s="15">
        <v>-32.748369551133763</v>
      </c>
      <c r="D8" s="15">
        <v>-32.748369551135852</v>
      </c>
      <c r="E8" s="15">
        <v>-32.748369551135013</v>
      </c>
      <c r="F8" s="15">
        <v>-32.748369551134601</v>
      </c>
      <c r="G8" s="15">
        <v>-32.748369551137102</v>
      </c>
      <c r="H8" s="15">
        <v>-31.034045904127726</v>
      </c>
      <c r="I8" s="15">
        <v>-18.878437131990569</v>
      </c>
      <c r="J8" s="15">
        <v>-18.878437131994321</v>
      </c>
      <c r="K8" s="15">
        <v>9.3228841048003979</v>
      </c>
      <c r="L8" s="15">
        <v>17.309579340208188</v>
      </c>
      <c r="M8" s="15">
        <v>17.309579340207353</v>
      </c>
      <c r="N8" s="15">
        <v>17.309579340209439</v>
      </c>
      <c r="O8" s="15">
        <v>17.309579340206518</v>
      </c>
      <c r="P8" s="15">
        <v>17.309579340208604</v>
      </c>
      <c r="Q8" s="15">
        <v>19.02408442009251</v>
      </c>
      <c r="R8" s="15">
        <v>14.6095901870126</v>
      </c>
      <c r="S8" s="15">
        <v>13.456761517993527</v>
      </c>
      <c r="T8" s="15">
        <v>13.456761517996862</v>
      </c>
      <c r="U8" s="15">
        <v>13.456761517996444</v>
      </c>
      <c r="V8" s="15">
        <v>13.45676151799436</v>
      </c>
      <c r="W8" s="15">
        <v>13.45676151799853</v>
      </c>
      <c r="X8" s="15">
        <v>13.456761517996028</v>
      </c>
      <c r="Y8" s="15">
        <v>13.456761517995611</v>
      </c>
      <c r="Z8" s="15">
        <v>13.456761517995611</v>
      </c>
      <c r="AA8" s="15">
        <v>13.456761517995611</v>
      </c>
      <c r="AB8" s="15">
        <v>13.456761517995611</v>
      </c>
      <c r="AC8" s="15">
        <v>13.456761517995611</v>
      </c>
      <c r="AD8" s="15">
        <v>0</v>
      </c>
      <c r="AE8" s="15">
        <v>0</v>
      </c>
      <c r="AF8" s="15">
        <v>0</v>
      </c>
    </row>
    <row r="9" spans="1:32" ht="15.75" x14ac:dyDescent="0.3">
      <c r="A9" s="17" t="s">
        <v>36</v>
      </c>
      <c r="B9" s="15">
        <v>-13.45550591167957</v>
      </c>
      <c r="C9" s="15">
        <v>-13.45550591167957</v>
      </c>
      <c r="D9" s="15">
        <v>-13.45550591167957</v>
      </c>
      <c r="E9" s="15">
        <v>-2.4169693055549524</v>
      </c>
      <c r="F9" s="15">
        <v>-2.4169693055549524</v>
      </c>
      <c r="G9" s="15">
        <v>-2.4169693055549524</v>
      </c>
      <c r="H9" s="15">
        <v>-2.4169693055549524</v>
      </c>
      <c r="I9" s="15">
        <v>-2.4169693055549524</v>
      </c>
      <c r="J9" s="15">
        <v>-2.4169693055549524</v>
      </c>
      <c r="K9" s="15">
        <v>-2.4169693055549524</v>
      </c>
      <c r="L9" s="15">
        <v>-2.4169693055549524</v>
      </c>
      <c r="M9" s="15">
        <v>-2.4169693055549524</v>
      </c>
      <c r="N9" s="15">
        <v>-2.4169693055549524</v>
      </c>
      <c r="O9" s="15">
        <v>-2.4169693055549524</v>
      </c>
      <c r="P9" s="15">
        <v>-2.4169693055549524</v>
      </c>
      <c r="Q9" s="15">
        <v>-2.4169693055549524</v>
      </c>
      <c r="R9" s="15">
        <v>-2.4169693055549524</v>
      </c>
      <c r="S9" s="15">
        <v>-2.4169693055549524</v>
      </c>
      <c r="T9" s="15">
        <v>-2.4169693055549524</v>
      </c>
      <c r="U9" s="15">
        <v>-2.4169693055549524</v>
      </c>
      <c r="V9" s="15">
        <v>-2.4169693055549524</v>
      </c>
      <c r="W9" s="15">
        <v>-2.4169693055549524</v>
      </c>
      <c r="X9" s="15">
        <v>-2.4169693055549524</v>
      </c>
      <c r="Y9" s="15">
        <v>-2.4169693055549524</v>
      </c>
      <c r="Z9" s="15">
        <v>-2.4169693055549524</v>
      </c>
      <c r="AA9" s="15">
        <v>-2.4169693055549524</v>
      </c>
      <c r="AB9" s="15">
        <v>-2.4169693055549524</v>
      </c>
      <c r="AC9" s="15">
        <v>-2.4169693055549524</v>
      </c>
      <c r="AD9" s="15">
        <v>0</v>
      </c>
      <c r="AE9" s="15">
        <v>0</v>
      </c>
      <c r="AF9" s="15">
        <v>0</v>
      </c>
    </row>
    <row r="10" spans="1:32" x14ac:dyDescent="0.25">
      <c r="A10" s="14" t="s">
        <v>37</v>
      </c>
      <c r="B10" s="15">
        <v>-0.52438993551999991</v>
      </c>
      <c r="C10" s="15">
        <v>-0.53597361787199982</v>
      </c>
      <c r="D10" s="15">
        <v>-0.54755730022399984</v>
      </c>
      <c r="E10" s="15">
        <v>-0.55914098257599976</v>
      </c>
      <c r="F10" s="15">
        <v>-0.57072466492799978</v>
      </c>
      <c r="G10" s="15">
        <v>-0.58230834727999958</v>
      </c>
      <c r="H10" s="15">
        <v>-0.59389202963199961</v>
      </c>
      <c r="I10" s="15">
        <v>-0.60547571198399952</v>
      </c>
      <c r="J10" s="15">
        <v>-0.61705939433599943</v>
      </c>
      <c r="K10" s="15">
        <v>-0.62864307668799946</v>
      </c>
      <c r="L10" s="15">
        <v>-0.64022675903999993</v>
      </c>
      <c r="M10" s="15">
        <v>-0.64509359751837436</v>
      </c>
      <c r="N10" s="15">
        <v>-0.6499604359967488</v>
      </c>
      <c r="O10" s="15">
        <v>-0.65482727447512312</v>
      </c>
      <c r="P10" s="15">
        <v>-0.65969411295349756</v>
      </c>
      <c r="Q10" s="15">
        <v>-0.6645609514318721</v>
      </c>
      <c r="R10" s="15">
        <v>-0.66942778991024643</v>
      </c>
      <c r="S10" s="15">
        <v>-0.67429462838862098</v>
      </c>
      <c r="T10" s="15">
        <v>-0.6791614668669953</v>
      </c>
      <c r="U10" s="15">
        <v>-0.68402830534536962</v>
      </c>
      <c r="V10" s="15">
        <v>-0.68889514382374384</v>
      </c>
      <c r="W10" s="15">
        <v>-0.69376198230211883</v>
      </c>
      <c r="X10" s="15">
        <v>-0.69862882078049393</v>
      </c>
      <c r="Y10" s="15">
        <v>-0.70349565925886726</v>
      </c>
      <c r="Z10" s="15">
        <v>-0.70836249773724236</v>
      </c>
      <c r="AA10" s="15">
        <v>-0.71322933621561735</v>
      </c>
      <c r="AB10" s="15">
        <v>-0.71809617469399067</v>
      </c>
      <c r="AC10" s="15">
        <v>-0.72296301317236578</v>
      </c>
      <c r="AD10" s="15">
        <v>0</v>
      </c>
      <c r="AE10" s="15">
        <v>0</v>
      </c>
      <c r="AF10" s="15">
        <v>0</v>
      </c>
    </row>
    <row r="11" spans="1:32" x14ac:dyDescent="0.25">
      <c r="A11" s="14" t="s">
        <v>38</v>
      </c>
      <c r="B11" s="15">
        <v>-0.2738550352418917</v>
      </c>
      <c r="C11" s="15">
        <v>-0.26296469960605545</v>
      </c>
      <c r="D11" s="15">
        <v>-0.26223244277075491</v>
      </c>
      <c r="E11" s="15">
        <v>-0.23284028875452853</v>
      </c>
      <c r="F11" s="15">
        <v>-0.20771708791049776</v>
      </c>
      <c r="G11" s="15">
        <v>-0.17411721953574244</v>
      </c>
      <c r="H11" s="15">
        <v>-0.14550067771099384</v>
      </c>
      <c r="I11" s="15">
        <v>-0.15492463635115761</v>
      </c>
      <c r="J11" s="15">
        <v>-0.15355394321504331</v>
      </c>
      <c r="K11" s="15">
        <v>-0.14286545531584532</v>
      </c>
      <c r="L11" s="15">
        <v>-0.14442454404312743</v>
      </c>
      <c r="M11" s="15">
        <v>-0.14750479524407079</v>
      </c>
      <c r="N11" s="15">
        <v>-0.1506029217251238</v>
      </c>
      <c r="O11" s="15">
        <v>-0.13025486717851437</v>
      </c>
      <c r="P11" s="15">
        <v>-0.12668972087806935</v>
      </c>
      <c r="Q11" s="15">
        <v>-0.12706368921252775</v>
      </c>
      <c r="R11" s="15">
        <v>-0.12638039768204434</v>
      </c>
      <c r="S11" s="15">
        <v>-0.12082740038205199</v>
      </c>
      <c r="T11" s="15">
        <v>-0.11871000189643185</v>
      </c>
      <c r="U11" s="15">
        <v>-0.13424955631390076</v>
      </c>
      <c r="V11" s="15">
        <v>-0.14115786719509804</v>
      </c>
      <c r="W11" s="15">
        <v>-0.13932069393353741</v>
      </c>
      <c r="X11" s="15">
        <v>-0.1377722015014706</v>
      </c>
      <c r="Y11" s="15">
        <v>-0.13140794131454722</v>
      </c>
      <c r="Z11" s="15">
        <v>-0.13115126893979778</v>
      </c>
      <c r="AA11" s="15">
        <v>-0.13232203686733424</v>
      </c>
      <c r="AB11" s="15">
        <v>-0.13348812509905661</v>
      </c>
      <c r="AC11" s="15">
        <v>-0.13417232536712115</v>
      </c>
      <c r="AD11" s="15">
        <v>0</v>
      </c>
      <c r="AE11" s="15">
        <v>0</v>
      </c>
      <c r="AF11" s="15">
        <v>0</v>
      </c>
    </row>
    <row r="12" spans="1:32" ht="15.75" x14ac:dyDescent="0.3">
      <c r="A12" s="18" t="s">
        <v>39</v>
      </c>
      <c r="B12" s="15">
        <v>-2.1649680919996018E-2</v>
      </c>
      <c r="C12" s="15">
        <v>-2.053547439851406E-2</v>
      </c>
      <c r="D12" s="15">
        <v>-2.0369789880548751E-2</v>
      </c>
      <c r="E12" s="15">
        <v>-1.64457773768646E-2</v>
      </c>
      <c r="F12" s="15">
        <v>-1.3555802166868261E-2</v>
      </c>
      <c r="G12" s="15">
        <v>-9.8435410098450127E-3</v>
      </c>
      <c r="H12" s="15">
        <v>-6.5800547775862785E-3</v>
      </c>
      <c r="I12" s="15">
        <v>-6.6490206687870824E-3</v>
      </c>
      <c r="J12" s="15">
        <v>-6.8003673607429198E-3</v>
      </c>
      <c r="K12" s="15">
        <v>-5.8769496163957342E-3</v>
      </c>
      <c r="L12" s="15">
        <v>-5.863938011456904E-3</v>
      </c>
      <c r="M12" s="15">
        <v>-6.8362184679637327E-3</v>
      </c>
      <c r="N12" s="15">
        <v>-7.6198023729979244E-3</v>
      </c>
      <c r="O12" s="15">
        <v>-5.3891075662242261E-3</v>
      </c>
      <c r="P12" s="15">
        <v>-4.5462810762864946E-3</v>
      </c>
      <c r="Q12" s="15">
        <v>-5.2960727882775506E-3</v>
      </c>
      <c r="R12" s="15">
        <v>-5.8392902267648591E-3</v>
      </c>
      <c r="S12" s="15">
        <v>-5.852458291677758E-3</v>
      </c>
      <c r="T12" s="15">
        <v>-6.1339714866737059E-3</v>
      </c>
      <c r="U12" s="15">
        <v>-7.8124840067486517E-3</v>
      </c>
      <c r="V12" s="15">
        <v>-8.7354483262657261E-3</v>
      </c>
      <c r="W12" s="15">
        <v>-8.9123113940473876E-3</v>
      </c>
      <c r="X12" s="15">
        <v>-9.0695263092262623E-3</v>
      </c>
      <c r="Y12" s="15">
        <v>-8.6681884834728558E-3</v>
      </c>
      <c r="Z12" s="15">
        <v>-8.7227995147034099E-3</v>
      </c>
      <c r="AA12" s="15">
        <v>-8.9211649224538777E-3</v>
      </c>
      <c r="AB12" s="15">
        <v>-9.1468865618254142E-3</v>
      </c>
      <c r="AC12" s="15">
        <v>-9.3173350744136293E-3</v>
      </c>
      <c r="AD12" s="15">
        <v>0</v>
      </c>
      <c r="AE12" s="15">
        <v>0</v>
      </c>
      <c r="AF12" s="15">
        <v>0</v>
      </c>
    </row>
    <row r="13" spans="1:32" ht="15.75" x14ac:dyDescent="0.3">
      <c r="A13" s="18" t="s">
        <v>40</v>
      </c>
      <c r="B13" s="15">
        <v>-0.11180551586586977</v>
      </c>
      <c r="C13" s="15">
        <v>-0.10834531574203507</v>
      </c>
      <c r="D13" s="15">
        <v>-0.10764973667010239</v>
      </c>
      <c r="E13" s="15">
        <v>-9.515949774154675E-2</v>
      </c>
      <c r="F13" s="15">
        <v>-8.5236968304764293E-2</v>
      </c>
      <c r="G13" s="15">
        <v>-7.2300116180149074E-2</v>
      </c>
      <c r="H13" s="15">
        <v>-6.0222665658703739E-2</v>
      </c>
      <c r="I13" s="15">
        <v>-5.8155237789826474E-2</v>
      </c>
      <c r="J13" s="15">
        <v>-5.6528351645606711E-2</v>
      </c>
      <c r="K13" s="15">
        <v>-5.1719555600067295E-2</v>
      </c>
      <c r="L13" s="15">
        <v>-4.9746858106576343E-2</v>
      </c>
      <c r="M13" s="15">
        <v>-5.1003479572149971E-2</v>
      </c>
      <c r="N13" s="15">
        <v>-5.1972386882736331E-2</v>
      </c>
      <c r="O13" s="15">
        <v>-4.3750250464725651E-2</v>
      </c>
      <c r="P13" s="15">
        <v>-3.9584427755324739E-2</v>
      </c>
      <c r="Q13" s="15">
        <v>-4.0774656322921071E-2</v>
      </c>
      <c r="R13" s="15">
        <v>-4.1279176112406349E-2</v>
      </c>
      <c r="S13" s="15">
        <v>-3.9452240071190844E-2</v>
      </c>
      <c r="T13" s="15">
        <v>-3.9208922522860873E-2</v>
      </c>
      <c r="U13" s="15">
        <v>-4.6104599953334546E-2</v>
      </c>
      <c r="V13" s="15">
        <v>-4.9451593852504472E-2</v>
      </c>
      <c r="W13" s="15">
        <v>-4.9271443647182264E-2</v>
      </c>
      <c r="X13" s="15">
        <v>-4.9139334212622544E-2</v>
      </c>
      <c r="Y13" s="15">
        <v>-4.6367688036212634E-2</v>
      </c>
      <c r="Z13" s="15">
        <v>-4.596334365752356E-2</v>
      </c>
      <c r="AA13" s="15">
        <v>-4.6365959111057689E-2</v>
      </c>
      <c r="AB13" s="15">
        <v>-4.6986589974882233E-2</v>
      </c>
      <c r="AC13" s="15">
        <v>-4.7405140858657505E-2</v>
      </c>
      <c r="AD13" s="15">
        <v>0</v>
      </c>
      <c r="AE13" s="15">
        <v>0</v>
      </c>
      <c r="AF13" s="15">
        <v>0</v>
      </c>
    </row>
    <row r="14" spans="1:32" ht="15.75" x14ac:dyDescent="0.3">
      <c r="A14" s="18" t="s">
        <v>41</v>
      </c>
      <c r="B14" s="15">
        <v>-0.11132961357536142</v>
      </c>
      <c r="C14" s="15">
        <v>-0.10763180161826016</v>
      </c>
      <c r="D14" s="15">
        <v>-0.10679040201248881</v>
      </c>
      <c r="E14" s="15">
        <v>-9.3798912537999879E-2</v>
      </c>
      <c r="F14" s="15">
        <v>-8.3475564400822988E-2</v>
      </c>
      <c r="G14" s="15">
        <v>-7.006422362872497E-2</v>
      </c>
      <c r="H14" s="15">
        <v>-5.7561128690222209E-2</v>
      </c>
      <c r="I14" s="15">
        <v>-5.5393488544913411E-2</v>
      </c>
      <c r="J14" s="15">
        <v>-5.3684349203221356E-2</v>
      </c>
      <c r="K14" s="15">
        <v>-4.8700336213099188E-2</v>
      </c>
      <c r="L14" s="15">
        <v>-4.6647548861960854E-2</v>
      </c>
      <c r="M14" s="15">
        <v>-4.7926431188297897E-2</v>
      </c>
      <c r="N14" s="15">
        <v>-4.8907689382790255E-2</v>
      </c>
      <c r="O14" s="15">
        <v>-4.0417750602390015E-2</v>
      </c>
      <c r="P14" s="15">
        <v>-3.6121693641423272E-2</v>
      </c>
      <c r="Q14" s="15">
        <v>-3.7250843368689703E-2</v>
      </c>
      <c r="R14" s="15">
        <v>-3.7737791527905677E-2</v>
      </c>
      <c r="S14" s="15">
        <v>-3.6041081399665546E-2</v>
      </c>
      <c r="T14" s="15">
        <v>-3.5827632760942224E-2</v>
      </c>
      <c r="U14" s="15">
        <v>-4.2300705892571684E-2</v>
      </c>
      <c r="V14" s="15">
        <v>-4.5449995032612447E-2</v>
      </c>
      <c r="W14" s="15">
        <v>-4.5295660955742729E-2</v>
      </c>
      <c r="X14" s="15">
        <v>-4.5186280018822869E-2</v>
      </c>
      <c r="Y14" s="15">
        <v>-4.2604602122970993E-2</v>
      </c>
      <c r="Z14" s="15">
        <v>-4.2240120425596689E-2</v>
      </c>
      <c r="AA14" s="15">
        <v>-4.2631377511950098E-2</v>
      </c>
      <c r="AB14" s="15">
        <v>-4.322674686194538E-2</v>
      </c>
      <c r="AC14" s="15">
        <v>-4.3632749983908752E-2</v>
      </c>
      <c r="AD14" s="15">
        <v>0</v>
      </c>
      <c r="AE14" s="15">
        <v>0</v>
      </c>
      <c r="AF14" s="15">
        <v>0</v>
      </c>
    </row>
    <row r="15" spans="1:32" ht="15.75" x14ac:dyDescent="0.3">
      <c r="A15" s="18" t="s">
        <v>42</v>
      </c>
      <c r="B15" s="15">
        <v>-2.9070224880664491E-2</v>
      </c>
      <c r="C15" s="15">
        <v>-2.6452107847246175E-2</v>
      </c>
      <c r="D15" s="15">
        <v>-2.7422514207614972E-2</v>
      </c>
      <c r="E15" s="15">
        <v>-2.7436101098117321E-2</v>
      </c>
      <c r="F15" s="15">
        <v>-2.5448753038042241E-2</v>
      </c>
      <c r="G15" s="15">
        <v>-2.1909338717023389E-2</v>
      </c>
      <c r="H15" s="15">
        <v>-2.113682858448164E-2</v>
      </c>
      <c r="I15" s="15">
        <v>-3.472688934763065E-2</v>
      </c>
      <c r="J15" s="15">
        <v>-3.6540875005472324E-2</v>
      </c>
      <c r="K15" s="15">
        <v>-3.6568613886283095E-2</v>
      </c>
      <c r="L15" s="15">
        <v>-4.2166199063133333E-2</v>
      </c>
      <c r="M15" s="15">
        <v>-4.173866601565919E-2</v>
      </c>
      <c r="N15" s="15">
        <v>-4.210304308659929E-2</v>
      </c>
      <c r="O15" s="15">
        <v>-4.0697758545174489E-2</v>
      </c>
      <c r="P15" s="15">
        <v>-4.643731840503483E-2</v>
      </c>
      <c r="Q15" s="15">
        <v>-4.3742116732639412E-2</v>
      </c>
      <c r="R15" s="15">
        <v>-4.1524139814967442E-2</v>
      </c>
      <c r="S15" s="15">
        <v>-3.9481620619517835E-2</v>
      </c>
      <c r="T15" s="15">
        <v>-3.7539475125955048E-2</v>
      </c>
      <c r="U15" s="15">
        <v>-3.8031766461245863E-2</v>
      </c>
      <c r="V15" s="15">
        <v>-3.7520829983715406E-2</v>
      </c>
      <c r="W15" s="15">
        <v>-3.5841277936565018E-2</v>
      </c>
      <c r="X15" s="15">
        <v>-3.4377060960798927E-2</v>
      </c>
      <c r="Y15" s="15">
        <v>-3.3767462671890729E-2</v>
      </c>
      <c r="Z15" s="15">
        <v>-3.4225005341974125E-2</v>
      </c>
      <c r="AA15" s="15">
        <v>-3.4403535321872576E-2</v>
      </c>
      <c r="AB15" s="15">
        <v>-3.4127901700403598E-2</v>
      </c>
      <c r="AC15" s="15">
        <v>-3.3817099450141268E-2</v>
      </c>
      <c r="AD15" s="15">
        <v>0</v>
      </c>
      <c r="AE15" s="15">
        <v>0</v>
      </c>
      <c r="AF15" s="15">
        <v>0</v>
      </c>
    </row>
    <row r="16" spans="1:32" x14ac:dyDescent="0.25">
      <c r="A16" s="14" t="s">
        <v>43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</row>
    <row r="17" spans="1:32" ht="15.75" x14ac:dyDescent="0.3">
      <c r="A17" s="18" t="s">
        <v>25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</row>
    <row r="18" spans="1:32" ht="15.75" x14ac:dyDescent="0.3">
      <c r="A18" s="18" t="s">
        <v>26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</row>
    <row r="19" spans="1:32" x14ac:dyDescent="0.25">
      <c r="A19" s="14" t="s">
        <v>44</v>
      </c>
      <c r="B19" s="15">
        <v>5.9904122665982301E-2</v>
      </c>
      <c r="C19" s="15">
        <v>5.7895693332555606E-2</v>
      </c>
      <c r="D19" s="15">
        <v>6.0627725722353226E-2</v>
      </c>
      <c r="E19" s="15">
        <v>5.9827142178461835E-2</v>
      </c>
      <c r="F19" s="15">
        <v>6.5730124449388486E-2</v>
      </c>
      <c r="G19" s="15">
        <v>6.4989152899552718E-2</v>
      </c>
      <c r="H19" s="15">
        <v>6.9962794895454788E-2</v>
      </c>
      <c r="I19" s="15">
        <v>7.6225940539787068E-2</v>
      </c>
      <c r="J19" s="15">
        <v>7.4740806519708297E-2</v>
      </c>
      <c r="K19" s="15">
        <v>5.6584460056525371E-2</v>
      </c>
      <c r="L19" s="15">
        <v>4.2072997655309446E-2</v>
      </c>
      <c r="M19" s="15">
        <v>5.8640312316147934E-2</v>
      </c>
      <c r="N19" s="15">
        <v>7.9181431795944099E-2</v>
      </c>
      <c r="O19" s="15">
        <v>9.009903673851509E-2</v>
      </c>
      <c r="P19" s="15">
        <v>8.6585216380431929E-2</v>
      </c>
      <c r="Q19" s="15">
        <v>7.6911539072235857E-2</v>
      </c>
      <c r="R19" s="15">
        <v>7.525348333085119E-2</v>
      </c>
      <c r="S19" s="15">
        <v>8.0902909353218172E-2</v>
      </c>
      <c r="T19" s="15">
        <v>7.2180284912298373E-2</v>
      </c>
      <c r="U19" s="15">
        <v>6.3922754007392238E-2</v>
      </c>
      <c r="V19" s="15">
        <v>7.731041193985734E-2</v>
      </c>
      <c r="W19" s="15">
        <v>8.173544713227715E-2</v>
      </c>
      <c r="X19" s="15">
        <v>8.2992162535668726E-2</v>
      </c>
      <c r="Y19" s="15">
        <v>8.6243489459647021E-2</v>
      </c>
      <c r="Z19" s="15">
        <v>8.4055618157205123E-2</v>
      </c>
      <c r="AA19" s="15">
        <v>8.4055618157205123E-2</v>
      </c>
      <c r="AB19" s="15">
        <v>8.4055618157205123E-2</v>
      </c>
      <c r="AC19" s="15">
        <v>8.4055618157205123E-2</v>
      </c>
      <c r="AD19" s="15">
        <v>0</v>
      </c>
      <c r="AE19" s="15">
        <v>0</v>
      </c>
      <c r="AF19" s="15">
        <v>0</v>
      </c>
    </row>
    <row r="20" spans="1:32" ht="15.75" thickBot="1" x14ac:dyDescent="0.3">
      <c r="A20" s="19" t="s">
        <v>45</v>
      </c>
      <c r="B20" s="20">
        <v>-0.70489217893843681</v>
      </c>
      <c r="C20" s="20">
        <v>-0.79645796398287261</v>
      </c>
      <c r="D20" s="20">
        <v>-0.4080706640642861</v>
      </c>
      <c r="E20" s="20">
        <v>-0.80018598581306299</v>
      </c>
      <c r="F20" s="20">
        <v>-1.5228257671247449</v>
      </c>
      <c r="G20" s="20">
        <v>-0.84053589618405755</v>
      </c>
      <c r="H20" s="20">
        <v>-1.8016318155768136</v>
      </c>
      <c r="I20" s="20">
        <v>-1.1965073645661899</v>
      </c>
      <c r="J20" s="20">
        <v>-1.281677341509579</v>
      </c>
      <c r="K20" s="20">
        <v>-0.94260398816211155</v>
      </c>
      <c r="L20" s="20">
        <v>-1.0383153425725657</v>
      </c>
      <c r="M20" s="20">
        <v>-1.7144103221105258</v>
      </c>
      <c r="N20" s="20">
        <v>-0.58255219432156635</v>
      </c>
      <c r="O20" s="20">
        <v>-9.8420672002150739E-2</v>
      </c>
      <c r="P20" s="20">
        <v>-0.55616373642734551</v>
      </c>
      <c r="Q20" s="20">
        <v>0.34470420539757662</v>
      </c>
      <c r="R20" s="20">
        <v>-0.36897901249677273</v>
      </c>
      <c r="S20" s="20">
        <v>-1.1177722618275783</v>
      </c>
      <c r="T20" s="20">
        <v>-0.58373891215891127</v>
      </c>
      <c r="U20" s="20">
        <v>-1.0739196908805644</v>
      </c>
      <c r="V20" s="20">
        <v>-0.93158440402309106</v>
      </c>
      <c r="W20" s="20">
        <v>-0.3192903271169138</v>
      </c>
      <c r="X20" s="20">
        <v>-0.79893405306080056</v>
      </c>
      <c r="Y20" s="20">
        <v>-0.55121939959621824</v>
      </c>
      <c r="Z20" s="20">
        <v>-0.47893734000145116</v>
      </c>
      <c r="AA20" s="20">
        <v>-0.40665528040665794</v>
      </c>
      <c r="AB20" s="20">
        <v>-0.3343732208118908</v>
      </c>
      <c r="AC20" s="20">
        <v>-0.26209116121709758</v>
      </c>
      <c r="AD20" s="20">
        <v>-0.26209116121709758</v>
      </c>
      <c r="AE20" s="20">
        <v>-0.26209116121709758</v>
      </c>
      <c r="AF20" s="20">
        <v>-0.26209116121709758</v>
      </c>
    </row>
    <row r="21" spans="1:32" ht="15.75" x14ac:dyDescent="0.3">
      <c r="A21" s="21" t="s">
        <v>46</v>
      </c>
      <c r="B21" s="22">
        <v>-98.684717237785023</v>
      </c>
      <c r="C21" s="22">
        <v>-100.28612855466955</v>
      </c>
      <c r="D21" s="22">
        <v>-99.905860647878058</v>
      </c>
      <c r="E21" s="22">
        <v>-89.242431475382091</v>
      </c>
      <c r="F21" s="22">
        <v>-89.824267717864416</v>
      </c>
      <c r="G21" s="22">
        <v>-86.161214275426403</v>
      </c>
      <c r="H21" s="22">
        <v>-83.992944938252933</v>
      </c>
      <c r="I21" s="22">
        <v>-59.796948141927508</v>
      </c>
      <c r="J21" s="22">
        <v>-59.893816242108954</v>
      </c>
      <c r="K21" s="22">
        <v>-16.656908050712484</v>
      </c>
      <c r="L21" s="22">
        <v>-4.3902497712707094</v>
      </c>
      <c r="M21" s="22">
        <v>-5.0577245258314196</v>
      </c>
      <c r="N21" s="22">
        <v>-3.9132902435185493</v>
      </c>
      <c r="O21" s="22">
        <v>-3.4027599001907256</v>
      </c>
      <c r="P21" s="22">
        <v>-3.8653184771507854</v>
      </c>
      <c r="Q21" s="22">
        <v>-1.7977308781417427</v>
      </c>
      <c r="R21" s="22">
        <v>-38.194444934604</v>
      </c>
      <c r="S21" s="22">
        <v>-51.085199770833803</v>
      </c>
      <c r="T21" s="22">
        <v>-50.56263848559027</v>
      </c>
      <c r="U21" s="22">
        <v>-51.081483188120998</v>
      </c>
      <c r="V21" s="22">
        <v>-50.937535392689803</v>
      </c>
      <c r="W21" s="22">
        <v>-50.323845945805104</v>
      </c>
      <c r="X21" s="22">
        <v>-50.805551302396694</v>
      </c>
      <c r="Y21" s="22">
        <v>-50.553087900297093</v>
      </c>
      <c r="Z21" s="22">
        <v>-50.487603878108395</v>
      </c>
      <c r="AA21" s="22">
        <v>-50.421359424919515</v>
      </c>
      <c r="AB21" s="22">
        <v>-50.355110292034844</v>
      </c>
      <c r="AC21" s="22">
        <v>-50.288379271186493</v>
      </c>
      <c r="AD21" s="22">
        <v>-0.26209116121709758</v>
      </c>
      <c r="AE21" s="22">
        <v>-0.26209116121709758</v>
      </c>
      <c r="AF21" s="22">
        <v>-0.26209116121709758</v>
      </c>
    </row>
    <row r="22" spans="1:32" ht="15.75" x14ac:dyDescent="0.3">
      <c r="A22" s="23" t="s">
        <v>47</v>
      </c>
      <c r="B22" s="2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ht="15.75" thickBot="1" x14ac:dyDescent="0.3">
      <c r="A25" s="9" t="s">
        <v>48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6.5" thickBot="1" x14ac:dyDescent="0.35">
      <c r="A26" s="11"/>
      <c r="B26" s="12">
        <v>1990</v>
      </c>
      <c r="C26" s="13">
        <v>1991</v>
      </c>
      <c r="D26" s="13">
        <v>1992</v>
      </c>
      <c r="E26" s="12">
        <v>1993</v>
      </c>
      <c r="F26" s="12">
        <v>1994</v>
      </c>
      <c r="G26" s="12">
        <v>1995</v>
      </c>
      <c r="H26" s="12">
        <v>1996</v>
      </c>
      <c r="I26" s="12">
        <v>1997</v>
      </c>
      <c r="J26" s="12">
        <v>1998</v>
      </c>
      <c r="K26" s="12">
        <v>1999</v>
      </c>
      <c r="L26" s="12">
        <v>2000</v>
      </c>
      <c r="M26" s="12">
        <v>2001</v>
      </c>
      <c r="N26" s="12">
        <v>2002</v>
      </c>
      <c r="O26" s="12">
        <v>2003</v>
      </c>
      <c r="P26" s="12">
        <v>2004</v>
      </c>
      <c r="Q26" s="12">
        <v>2005</v>
      </c>
      <c r="R26" s="12">
        <v>2006</v>
      </c>
      <c r="S26" s="12">
        <v>2007</v>
      </c>
      <c r="T26" s="12">
        <v>2008</v>
      </c>
      <c r="U26" s="12">
        <v>2009</v>
      </c>
      <c r="V26" s="12">
        <v>2010</v>
      </c>
      <c r="W26" s="12">
        <v>2011</v>
      </c>
      <c r="X26" s="12">
        <v>2012</v>
      </c>
      <c r="Y26" s="12">
        <v>2013</v>
      </c>
      <c r="Z26" s="12">
        <v>2014</v>
      </c>
      <c r="AA26" s="12">
        <v>2015</v>
      </c>
      <c r="AB26" s="12">
        <v>2016</v>
      </c>
      <c r="AC26" s="12">
        <v>2017</v>
      </c>
      <c r="AD26" s="12">
        <v>2018</v>
      </c>
      <c r="AE26" s="12">
        <v>2019</v>
      </c>
      <c r="AF26" s="12">
        <v>2020</v>
      </c>
    </row>
    <row r="27" spans="1:32" x14ac:dyDescent="0.25">
      <c r="A27" s="14" t="s">
        <v>30</v>
      </c>
      <c r="B27" s="15">
        <v>-26.520404784750184</v>
      </c>
      <c r="C27" s="15">
        <v>-26.931443990874868</v>
      </c>
      <c r="D27" s="15">
        <v>-26.931443990874921</v>
      </c>
      <c r="E27" s="15">
        <v>-23.920934007386446</v>
      </c>
      <c r="F27" s="15">
        <v>-23.887835542459243</v>
      </c>
      <c r="G27" s="15">
        <v>-23.080702354179863</v>
      </c>
      <c r="H27" s="15">
        <v>-22.233240875516888</v>
      </c>
      <c r="I27" s="15">
        <v>-15.795345373517987</v>
      </c>
      <c r="J27" s="15">
        <v>-15.795345373518558</v>
      </c>
      <c r="K27" s="15">
        <v>-4.090739997437197</v>
      </c>
      <c r="L27" s="15">
        <v>-0.7116425790737253</v>
      </c>
      <c r="M27" s="15">
        <v>-0.71164257907488992</v>
      </c>
      <c r="N27" s="15">
        <v>-0.71164257907392392</v>
      </c>
      <c r="O27" s="15">
        <v>-0.71164257907457795</v>
      </c>
      <c r="P27" s="15">
        <v>-0.71164257907426498</v>
      </c>
      <c r="Q27" s="15">
        <v>-0.38937872235467869</v>
      </c>
      <c r="R27" s="15">
        <v>-10.11952124123067</v>
      </c>
      <c r="S27" s="15">
        <v>-13.432693197160575</v>
      </c>
      <c r="T27" s="15">
        <v>-13.432693197158246</v>
      </c>
      <c r="U27" s="15">
        <v>-13.432693197160516</v>
      </c>
      <c r="V27" s="15">
        <v>-13.43269319716029</v>
      </c>
      <c r="W27" s="15">
        <v>-13.432693197159493</v>
      </c>
      <c r="X27" s="15">
        <v>-13.432693197160802</v>
      </c>
      <c r="Y27" s="15">
        <v>-13.432693197160122</v>
      </c>
      <c r="Z27" s="15">
        <v>-13.432693197160122</v>
      </c>
      <c r="AA27" s="15">
        <v>-13.432693197160122</v>
      </c>
      <c r="AB27" s="15">
        <v>-13.432693197160122</v>
      </c>
      <c r="AC27" s="15">
        <v>-13.432693197160122</v>
      </c>
      <c r="AD27" s="15">
        <v>0</v>
      </c>
      <c r="AE27" s="15">
        <v>0</v>
      </c>
      <c r="AF27" s="15">
        <v>0</v>
      </c>
    </row>
    <row r="28" spans="1:32" ht="40.5" x14ac:dyDescent="0.3">
      <c r="A28" s="16" t="s">
        <v>31</v>
      </c>
      <c r="B28" s="15">
        <v>-6.7607649611055649</v>
      </c>
      <c r="C28" s="15">
        <v>-6.819652511050549</v>
      </c>
      <c r="D28" s="15">
        <v>-6.8196525110499806</v>
      </c>
      <c r="E28" s="15">
        <v>-6.819652511050208</v>
      </c>
      <c r="F28" s="15">
        <v>-6.8091382784090229</v>
      </c>
      <c r="G28" s="15">
        <v>-6.5790764665568986</v>
      </c>
      <c r="H28" s="15">
        <v>-6.4484613121531993</v>
      </c>
      <c r="I28" s="15">
        <v>-5.2533913487371819</v>
      </c>
      <c r="J28" s="15">
        <v>-5.2533913487369546</v>
      </c>
      <c r="K28" s="15">
        <v>-4.7859765591564383</v>
      </c>
      <c r="L28" s="15">
        <v>-4.6461948723456308</v>
      </c>
      <c r="M28" s="15">
        <v>-4.6461948723462001</v>
      </c>
      <c r="N28" s="15">
        <v>-4.646194872345859</v>
      </c>
      <c r="O28" s="15">
        <v>-4.6461948723459718</v>
      </c>
      <c r="P28" s="15">
        <v>-4.6461948723459718</v>
      </c>
      <c r="Q28" s="15">
        <v>-4.7511444878235807</v>
      </c>
      <c r="R28" s="15">
        <v>-11.96737465003639</v>
      </c>
      <c r="S28" s="15">
        <v>-13.169784642060222</v>
      </c>
      <c r="T28" s="15">
        <v>-13.169784642059085</v>
      </c>
      <c r="U28" s="15">
        <v>-13.169784642060904</v>
      </c>
      <c r="V28" s="15">
        <v>-13.169784642059994</v>
      </c>
      <c r="W28" s="15">
        <v>-13.169784642060449</v>
      </c>
      <c r="X28" s="15">
        <v>-13.169784642060904</v>
      </c>
      <c r="Y28" s="15">
        <v>-13.169784642060222</v>
      </c>
      <c r="Z28" s="15">
        <v>-13.169784642060222</v>
      </c>
      <c r="AA28" s="15">
        <v>-13.169784642060222</v>
      </c>
      <c r="AB28" s="15">
        <v>-13.169784642060222</v>
      </c>
      <c r="AC28" s="15">
        <v>-13.169784642060222</v>
      </c>
      <c r="AD28" s="15">
        <v>0</v>
      </c>
      <c r="AE28" s="15">
        <v>0</v>
      </c>
      <c r="AF28" s="15">
        <v>0</v>
      </c>
    </row>
    <row r="29" spans="1:32" ht="40.5" x14ac:dyDescent="0.3">
      <c r="A29" s="16" t="s">
        <v>32</v>
      </c>
      <c r="B29" s="15">
        <v>-1.3558738495042064</v>
      </c>
      <c r="C29" s="15">
        <v>-1.3624169106091415</v>
      </c>
      <c r="D29" s="15">
        <v>-1.3624169106091983</v>
      </c>
      <c r="E29" s="15">
        <v>-1.3624169106091699</v>
      </c>
      <c r="F29" s="15">
        <v>-1.3612486625378608</v>
      </c>
      <c r="G29" s="15">
        <v>-1.3356862389987896</v>
      </c>
      <c r="H29" s="15">
        <v>-1.3083097464044897</v>
      </c>
      <c r="I29" s="15">
        <v>-1.0843126687837241</v>
      </c>
      <c r="J29" s="15">
        <v>-1.0843126687836673</v>
      </c>
      <c r="K29" s="15">
        <v>-1.0525058065735209</v>
      </c>
      <c r="L29" s="15">
        <v>-1.0426748478954266</v>
      </c>
      <c r="M29" s="15">
        <v>-1.0426748478955403</v>
      </c>
      <c r="N29" s="15">
        <v>-1.0426748478955687</v>
      </c>
      <c r="O29" s="15">
        <v>-1.0426748478954835</v>
      </c>
      <c r="P29" s="15">
        <v>-1.0426748478955687</v>
      </c>
      <c r="Q29" s="15">
        <v>-1.0666589845245937</v>
      </c>
      <c r="R29" s="15">
        <v>-2.550010602923237</v>
      </c>
      <c r="S29" s="15">
        <v>-2.7832789564125449</v>
      </c>
      <c r="T29" s="15">
        <v>-2.7832789564122606</v>
      </c>
      <c r="U29" s="15">
        <v>-2.7832789564124596</v>
      </c>
      <c r="V29" s="15">
        <v>-2.7832789564126017</v>
      </c>
      <c r="W29" s="15">
        <v>-2.7832789564124596</v>
      </c>
      <c r="X29" s="15">
        <v>-2.7832789564125733</v>
      </c>
      <c r="Y29" s="15">
        <v>-2.7832789564126585</v>
      </c>
      <c r="Z29" s="15">
        <v>-2.7832789564126585</v>
      </c>
      <c r="AA29" s="15">
        <v>-2.7832789564126585</v>
      </c>
      <c r="AB29" s="15">
        <v>-2.7832789564126585</v>
      </c>
      <c r="AC29" s="15">
        <v>-2.7832789564126585</v>
      </c>
      <c r="AD29" s="15">
        <v>0</v>
      </c>
      <c r="AE29" s="15">
        <v>0</v>
      </c>
      <c r="AF29" s="15">
        <v>0</v>
      </c>
    </row>
    <row r="30" spans="1:32" ht="15.75" x14ac:dyDescent="0.3">
      <c r="A30" s="16" t="s">
        <v>33</v>
      </c>
      <c r="B30" s="15">
        <v>-4.4268133220140271</v>
      </c>
      <c r="C30" s="15">
        <v>-4.7724219170893321</v>
      </c>
      <c r="D30" s="15">
        <v>-4.7724219170893321</v>
      </c>
      <c r="E30" s="15">
        <v>-4.7724219170894457</v>
      </c>
      <c r="F30" s="15">
        <v>-4.7510059328748184</v>
      </c>
      <c r="G30" s="15">
        <v>-4.1994969799859518</v>
      </c>
      <c r="H30" s="15">
        <v>-4.0710323784971365</v>
      </c>
      <c r="I30" s="15">
        <v>-3.0300759541489697</v>
      </c>
      <c r="J30" s="15">
        <v>-3.0300759541487992</v>
      </c>
      <c r="K30" s="15">
        <v>-0.38264092056931531</v>
      </c>
      <c r="L30" s="15">
        <v>0.42320818434950525</v>
      </c>
      <c r="M30" s="15">
        <v>0.42320818434922103</v>
      </c>
      <c r="N30" s="15">
        <v>0.42320818434939156</v>
      </c>
      <c r="O30" s="15">
        <v>0.42320818434956209</v>
      </c>
      <c r="P30" s="15">
        <v>0.42320818434927787</v>
      </c>
      <c r="Q30" s="15">
        <v>0.3923107335054965</v>
      </c>
      <c r="R30" s="15">
        <v>0.85226468568771452</v>
      </c>
      <c r="S30" s="15">
        <v>-0.67341941449524256</v>
      </c>
      <c r="T30" s="15">
        <v>-0.67341941449524256</v>
      </c>
      <c r="U30" s="15">
        <v>-0.67341941449535625</v>
      </c>
      <c r="V30" s="15">
        <v>-0.67341941449535625</v>
      </c>
      <c r="W30" s="15">
        <v>-0.67341941449535625</v>
      </c>
      <c r="X30" s="15">
        <v>-0.67341941449546994</v>
      </c>
      <c r="Y30" s="15">
        <v>-0.67341941449524256</v>
      </c>
      <c r="Z30" s="15">
        <v>-0.67341941449524256</v>
      </c>
      <c r="AA30" s="15">
        <v>-0.67341941449524256</v>
      </c>
      <c r="AB30" s="15">
        <v>-0.67341941449524256</v>
      </c>
      <c r="AC30" s="15">
        <v>-0.67341941449524256</v>
      </c>
      <c r="AD30" s="15">
        <v>0</v>
      </c>
      <c r="AE30" s="15">
        <v>0</v>
      </c>
      <c r="AF30" s="15">
        <v>0</v>
      </c>
    </row>
    <row r="31" spans="1:32" ht="15.75" x14ac:dyDescent="0.3">
      <c r="A31" s="16" t="s">
        <v>34</v>
      </c>
      <c r="B31" s="15">
        <v>-1.3758957077221794</v>
      </c>
      <c r="C31" s="15">
        <v>-1.3758957077222078</v>
      </c>
      <c r="D31" s="15">
        <v>-1.3758957077222078</v>
      </c>
      <c r="E31" s="15">
        <v>-1.3758957077221794</v>
      </c>
      <c r="F31" s="15">
        <v>-1.3758957077222078</v>
      </c>
      <c r="G31" s="15">
        <v>-1.3758957077222078</v>
      </c>
      <c r="H31" s="15">
        <v>-1.2824332903667823</v>
      </c>
      <c r="I31" s="15">
        <v>-0.61972728251751619</v>
      </c>
      <c r="J31" s="15">
        <v>-0.61972728251751619</v>
      </c>
      <c r="K31" s="15">
        <v>0.24695197997695573</v>
      </c>
      <c r="L31" s="15">
        <v>0.49239803827603623</v>
      </c>
      <c r="M31" s="15">
        <v>0.49239803827606465</v>
      </c>
      <c r="N31" s="15">
        <v>0.49239803827597939</v>
      </c>
      <c r="O31" s="15">
        <v>0.49239803827597939</v>
      </c>
      <c r="P31" s="15">
        <v>0.49239803827609308</v>
      </c>
      <c r="Q31" s="15">
        <v>0.50690080343230193</v>
      </c>
      <c r="R31" s="15">
        <v>0.22033908564370108</v>
      </c>
      <c r="S31" s="15">
        <v>0.18293739423327793</v>
      </c>
      <c r="T31" s="15">
        <v>0.18293739423327793</v>
      </c>
      <c r="U31" s="15">
        <v>0.18293739423324951</v>
      </c>
      <c r="V31" s="15">
        <v>0.18293739423327793</v>
      </c>
      <c r="W31" s="15">
        <v>0.18293739423324951</v>
      </c>
      <c r="X31" s="15">
        <v>0.18293739423330635</v>
      </c>
      <c r="Y31" s="15">
        <v>0.18293739423327793</v>
      </c>
      <c r="Z31" s="15">
        <v>0.18293739423327793</v>
      </c>
      <c r="AA31" s="15">
        <v>0.18293739423327793</v>
      </c>
      <c r="AB31" s="15">
        <v>0.18293739423327793</v>
      </c>
      <c r="AC31" s="15">
        <v>0.18293739423327793</v>
      </c>
      <c r="AD31" s="15">
        <v>0</v>
      </c>
      <c r="AE31" s="15">
        <v>0</v>
      </c>
      <c r="AF31" s="15">
        <v>0</v>
      </c>
    </row>
    <row r="32" spans="1:32" ht="15.75" x14ac:dyDescent="0.3">
      <c r="A32" s="16" t="s">
        <v>35</v>
      </c>
      <c r="B32" s="15">
        <v>-8.9313735139461414</v>
      </c>
      <c r="C32" s="15">
        <v>-8.9313735139455712</v>
      </c>
      <c r="D32" s="15">
        <v>-8.9313735139461414</v>
      </c>
      <c r="E32" s="15">
        <v>-8.9313735139459123</v>
      </c>
      <c r="F32" s="15">
        <v>-8.9313735139458004</v>
      </c>
      <c r="G32" s="15">
        <v>-8.9313735139464825</v>
      </c>
      <c r="H32" s="15">
        <v>-8.4638307011257439</v>
      </c>
      <c r="I32" s="15">
        <v>-5.1486646723610647</v>
      </c>
      <c r="J32" s="15">
        <v>-5.1486646723620879</v>
      </c>
      <c r="K32" s="15">
        <v>2.5426047558546543</v>
      </c>
      <c r="L32" s="15">
        <v>4.720794365511324</v>
      </c>
      <c r="M32" s="15">
        <v>4.7207943655110967</v>
      </c>
      <c r="N32" s="15">
        <v>4.7207943655116651</v>
      </c>
      <c r="O32" s="15">
        <v>4.7207943655108684</v>
      </c>
      <c r="P32" s="15">
        <v>4.7207943655114377</v>
      </c>
      <c r="Q32" s="15">
        <v>5.1883866600252304</v>
      </c>
      <c r="R32" s="15">
        <v>3.9844336873670727</v>
      </c>
      <c r="S32" s="15">
        <v>3.6700258685436893</v>
      </c>
      <c r="T32" s="15">
        <v>3.6700258685445988</v>
      </c>
      <c r="U32" s="15">
        <v>3.6700258685444851</v>
      </c>
      <c r="V32" s="15">
        <v>3.6700258685439167</v>
      </c>
      <c r="W32" s="15">
        <v>3.6700258685450535</v>
      </c>
      <c r="X32" s="15">
        <v>3.6700258685443714</v>
      </c>
      <c r="Y32" s="15">
        <v>3.6700258685442577</v>
      </c>
      <c r="Z32" s="15">
        <v>3.6700258685442577</v>
      </c>
      <c r="AA32" s="15">
        <v>3.6700258685442577</v>
      </c>
      <c r="AB32" s="15">
        <v>3.6700258685442577</v>
      </c>
      <c r="AC32" s="15">
        <v>3.6700258685442577</v>
      </c>
      <c r="AD32" s="15">
        <v>0</v>
      </c>
      <c r="AE32" s="15">
        <v>0</v>
      </c>
      <c r="AF32" s="15">
        <v>0</v>
      </c>
    </row>
    <row r="33" spans="1:32" ht="15.75" x14ac:dyDescent="0.3">
      <c r="A33" s="17" t="s">
        <v>49</v>
      </c>
      <c r="B33" s="15">
        <v>-3.6696834304580648</v>
      </c>
      <c r="C33" s="15">
        <v>-3.6696834304580648</v>
      </c>
      <c r="D33" s="15">
        <v>-3.6696834304580648</v>
      </c>
      <c r="E33" s="15">
        <v>-0.65917344696953251</v>
      </c>
      <c r="F33" s="15">
        <v>-0.65917344696953251</v>
      </c>
      <c r="G33" s="15">
        <v>-0.65917344696953251</v>
      </c>
      <c r="H33" s="15">
        <v>-0.65917344696953251</v>
      </c>
      <c r="I33" s="15">
        <v>-0.65917344696953251</v>
      </c>
      <c r="J33" s="15">
        <v>-0.65917344696953251</v>
      </c>
      <c r="K33" s="15">
        <v>-0.65917344696953251</v>
      </c>
      <c r="L33" s="15">
        <v>-0.65917344696953251</v>
      </c>
      <c r="M33" s="15">
        <v>-0.65917344696953251</v>
      </c>
      <c r="N33" s="15">
        <v>-0.65917344696953251</v>
      </c>
      <c r="O33" s="15">
        <v>-0.65917344696953251</v>
      </c>
      <c r="P33" s="15">
        <v>-0.65917344696953251</v>
      </c>
      <c r="Q33" s="15">
        <v>-0.65917344696953251</v>
      </c>
      <c r="R33" s="15">
        <v>-0.65917344696953251</v>
      </c>
      <c r="S33" s="15">
        <v>-0.65917344696953251</v>
      </c>
      <c r="T33" s="15">
        <v>-0.65917344696953251</v>
      </c>
      <c r="U33" s="15">
        <v>-0.65917344696953251</v>
      </c>
      <c r="V33" s="15">
        <v>-0.65917344696953251</v>
      </c>
      <c r="W33" s="15">
        <v>-0.65917344696953251</v>
      </c>
      <c r="X33" s="15">
        <v>-0.65917344696953251</v>
      </c>
      <c r="Y33" s="15">
        <v>-0.65917344696953251</v>
      </c>
      <c r="Z33" s="15">
        <v>-0.65917344696953251</v>
      </c>
      <c r="AA33" s="15">
        <v>-0.65917344696953251</v>
      </c>
      <c r="AB33" s="15">
        <v>-0.65917344696953251</v>
      </c>
      <c r="AC33" s="15">
        <v>-0.65917344696953251</v>
      </c>
      <c r="AD33" s="15">
        <v>0</v>
      </c>
      <c r="AE33" s="15">
        <v>0</v>
      </c>
      <c r="AF33" s="15">
        <v>0</v>
      </c>
    </row>
    <row r="34" spans="1:32" x14ac:dyDescent="0.25">
      <c r="A34" s="14" t="s">
        <v>37</v>
      </c>
      <c r="B34" s="15">
        <v>-0.14301543695999999</v>
      </c>
      <c r="C34" s="15">
        <v>-0.14617462305599996</v>
      </c>
      <c r="D34" s="15">
        <v>-0.14933380915199995</v>
      </c>
      <c r="E34" s="15">
        <v>-0.15249299524799995</v>
      </c>
      <c r="F34" s="15">
        <v>-0.15565218134399994</v>
      </c>
      <c r="G34" s="15">
        <v>-0.15881136743999991</v>
      </c>
      <c r="H34" s="15">
        <v>-0.1619705535359999</v>
      </c>
      <c r="I34" s="15">
        <v>-0.16512973963199987</v>
      </c>
      <c r="J34" s="15">
        <v>-0.16828892572799986</v>
      </c>
      <c r="K34" s="15">
        <v>-0.17144811182399985</v>
      </c>
      <c r="L34" s="15">
        <v>-0.17460729791999999</v>
      </c>
      <c r="M34" s="15">
        <v>-0.17593461750501119</v>
      </c>
      <c r="N34" s="15">
        <v>-0.17726193709002241</v>
      </c>
      <c r="O34" s="15">
        <v>-0.17858925667503359</v>
      </c>
      <c r="P34" s="15">
        <v>-0.17991657626004479</v>
      </c>
      <c r="Q34" s="15">
        <v>-0.18124389584505604</v>
      </c>
      <c r="R34" s="15">
        <v>-0.18257121543006721</v>
      </c>
      <c r="S34" s="15">
        <v>-0.18389853501507847</v>
      </c>
      <c r="T34" s="15">
        <v>-0.18522585460008964</v>
      </c>
      <c r="U34" s="15">
        <v>-0.18655317418510081</v>
      </c>
      <c r="V34" s="15">
        <v>-0.18788049377011196</v>
      </c>
      <c r="W34" s="15">
        <v>-0.18920781335512332</v>
      </c>
      <c r="X34" s="15">
        <v>-0.19053513294013472</v>
      </c>
      <c r="Y34" s="15">
        <v>-0.19186245252514561</v>
      </c>
      <c r="Z34" s="15">
        <v>-0.193189772110157</v>
      </c>
      <c r="AA34" s="15">
        <v>-0.19451709169516837</v>
      </c>
      <c r="AB34" s="15">
        <v>-0.19584441128017929</v>
      </c>
      <c r="AC34" s="15">
        <v>-0.19717173086519069</v>
      </c>
      <c r="AD34" s="15">
        <v>0</v>
      </c>
      <c r="AE34" s="15">
        <v>0</v>
      </c>
      <c r="AF34" s="15">
        <v>0</v>
      </c>
    </row>
    <row r="35" spans="1:32" x14ac:dyDescent="0.25">
      <c r="A35" s="14" t="s">
        <v>38</v>
      </c>
      <c r="B35" s="15">
        <v>-7.4687736884152284E-2</v>
      </c>
      <c r="C35" s="15">
        <v>-7.1717645347106035E-2</v>
      </c>
      <c r="D35" s="15">
        <v>-7.1517938937478612E-2</v>
      </c>
      <c r="E35" s="15">
        <v>-6.3501896933053234E-2</v>
      </c>
      <c r="F35" s="15">
        <v>-5.6650114884681212E-2</v>
      </c>
      <c r="G35" s="15">
        <v>-4.7486514418838846E-2</v>
      </c>
      <c r="H35" s="15">
        <v>-3.9682003012089233E-2</v>
      </c>
      <c r="I35" s="15">
        <v>-4.2252173550315714E-2</v>
      </c>
      <c r="J35" s="15">
        <v>-4.1878348149557272E-2</v>
      </c>
      <c r="K35" s="15">
        <v>-3.8963305995230547E-2</v>
      </c>
      <c r="L35" s="15">
        <v>-3.9388512011762029E-2</v>
      </c>
      <c r="M35" s="15">
        <v>-4.0228580521110217E-2</v>
      </c>
      <c r="N35" s="15">
        <v>-4.1073524106851944E-2</v>
      </c>
      <c r="O35" s="15">
        <v>-3.5524054685049371E-2</v>
      </c>
      <c r="P35" s="15">
        <v>-3.455174205765528E-2</v>
      </c>
      <c r="Q35" s="15">
        <v>-3.4653733421598477E-2</v>
      </c>
      <c r="R35" s="15">
        <v>-3.4467381186012093E-2</v>
      </c>
      <c r="S35" s="15">
        <v>-3.295292737692327E-2</v>
      </c>
      <c r="T35" s="15">
        <v>-3.2375455062663233E-2</v>
      </c>
      <c r="U35" s="15">
        <v>-3.6613515358336575E-2</v>
      </c>
      <c r="V35" s="15">
        <v>-3.8497600144117648E-2</v>
      </c>
      <c r="W35" s="15">
        <v>-3.7996552890964749E-2</v>
      </c>
      <c r="X35" s="15">
        <v>-3.7574236773128343E-2</v>
      </c>
      <c r="Y35" s="15">
        <v>-3.5838529449421973E-2</v>
      </c>
      <c r="Z35" s="15">
        <v>-3.5768527892672125E-2</v>
      </c>
      <c r="AA35" s="15">
        <v>-3.6087828236545702E-2</v>
      </c>
      <c r="AB35" s="15">
        <v>-3.6405852299742712E-2</v>
      </c>
      <c r="AC35" s="15">
        <v>-3.6592452372851227E-2</v>
      </c>
      <c r="AD35" s="15">
        <v>0</v>
      </c>
      <c r="AE35" s="15">
        <v>0</v>
      </c>
      <c r="AF35" s="15">
        <v>0</v>
      </c>
    </row>
    <row r="36" spans="1:32" ht="15.75" x14ac:dyDescent="0.3">
      <c r="A36" s="18" t="s">
        <v>39</v>
      </c>
      <c r="B36" s="15">
        <v>-5.9044584327261869E-3</v>
      </c>
      <c r="C36" s="15">
        <v>-5.6005839268674709E-3</v>
      </c>
      <c r="D36" s="15">
        <v>-5.5553972401496598E-3</v>
      </c>
      <c r="E36" s="15">
        <v>-4.4852120118721635E-3</v>
      </c>
      <c r="F36" s="15">
        <v>-3.6970369546004351E-3</v>
      </c>
      <c r="G36" s="15">
        <v>-2.6846020935940946E-3</v>
      </c>
      <c r="H36" s="15">
        <v>-1.794560393887167E-3</v>
      </c>
      <c r="I36" s="15">
        <v>-1.8133692733055681E-3</v>
      </c>
      <c r="J36" s="15">
        <v>-1.8546456438389783E-3</v>
      </c>
      <c r="K36" s="15">
        <v>-1.6028044408352004E-3</v>
      </c>
      <c r="L36" s="15">
        <v>-1.5992558213064284E-3</v>
      </c>
      <c r="M36" s="15">
        <v>-1.8644232185355636E-3</v>
      </c>
      <c r="N36" s="15">
        <v>-2.0781279199085247E-3</v>
      </c>
      <c r="O36" s="15">
        <v>-1.4697566089702436E-3</v>
      </c>
      <c r="P36" s="15">
        <v>-1.2398948389872259E-3</v>
      </c>
      <c r="Q36" s="15">
        <v>-1.4443834877120594E-3</v>
      </c>
      <c r="R36" s="15">
        <v>-1.5925336982085981E-3</v>
      </c>
      <c r="S36" s="15">
        <v>-1.5961249886393887E-3</v>
      </c>
      <c r="T36" s="15">
        <v>-1.6729013145473743E-3</v>
      </c>
      <c r="U36" s="15">
        <v>-2.1306774563859959E-3</v>
      </c>
      <c r="V36" s="15">
        <v>-2.3823949980724709E-3</v>
      </c>
      <c r="W36" s="15">
        <v>-2.430630380194742E-3</v>
      </c>
      <c r="X36" s="15">
        <v>-2.4735071752435261E-3</v>
      </c>
      <c r="Y36" s="15">
        <v>-2.3640514045835063E-3</v>
      </c>
      <c r="Z36" s="15">
        <v>-2.3789453221918391E-3</v>
      </c>
      <c r="AA36" s="15">
        <v>-2.4330449788510576E-3</v>
      </c>
      <c r="AB36" s="15">
        <v>-2.4946054259523858E-3</v>
      </c>
      <c r="AC36" s="15">
        <v>-2.54109138393099E-3</v>
      </c>
      <c r="AD36" s="15">
        <v>0</v>
      </c>
      <c r="AE36" s="15">
        <v>0</v>
      </c>
      <c r="AF36" s="15">
        <v>0</v>
      </c>
    </row>
    <row r="37" spans="1:32" ht="15.75" x14ac:dyDescent="0.3">
      <c r="A37" s="18" t="s">
        <v>40</v>
      </c>
      <c r="B37" s="15">
        <v>-3.0492413417964485E-2</v>
      </c>
      <c r="C37" s="15">
        <v>-2.9548722475100476E-2</v>
      </c>
      <c r="D37" s="15">
        <v>-2.9359019091846107E-2</v>
      </c>
      <c r="E37" s="15">
        <v>-2.5952590293149114E-2</v>
      </c>
      <c r="F37" s="15">
        <v>-2.3246445901299352E-2</v>
      </c>
      <c r="G37" s="15">
        <v>-1.9718213503677022E-2</v>
      </c>
      <c r="H37" s="15">
        <v>-1.6424363361464658E-2</v>
      </c>
      <c r="I37" s="15">
        <v>-1.5860519397225402E-2</v>
      </c>
      <c r="J37" s="15">
        <v>-1.5416823176074559E-2</v>
      </c>
      <c r="K37" s="15">
        <v>-1.41053333454729E-2</v>
      </c>
      <c r="L37" s="15">
        <v>-1.3567324938157184E-2</v>
      </c>
      <c r="M37" s="15">
        <v>-1.391003988331363E-2</v>
      </c>
      <c r="N37" s="15">
        <v>-1.4174287331655364E-2</v>
      </c>
      <c r="O37" s="15">
        <v>-1.1931886490379724E-2</v>
      </c>
      <c r="P37" s="15">
        <v>-1.0795753024179474E-2</v>
      </c>
      <c r="Q37" s="15">
        <v>-1.1120360815342111E-2</v>
      </c>
      <c r="R37" s="15">
        <v>-1.1257957121565368E-2</v>
      </c>
      <c r="S37" s="15">
        <v>-1.0759701837597503E-2</v>
      </c>
      <c r="T37" s="15">
        <v>-1.0693342506234785E-2</v>
      </c>
      <c r="U37" s="15">
        <v>-1.2573981805454876E-2</v>
      </c>
      <c r="V37" s="15">
        <v>-1.348679832341031E-2</v>
      </c>
      <c r="W37" s="15">
        <v>-1.3437666449231528E-2</v>
      </c>
      <c r="X37" s="15">
        <v>-1.3401636603442513E-2</v>
      </c>
      <c r="Y37" s="15">
        <v>-1.2645733100785265E-2</v>
      </c>
      <c r="Z37" s="15">
        <v>-1.2535457361142789E-2</v>
      </c>
      <c r="AA37" s="15">
        <v>-1.2645261575743007E-2</v>
      </c>
      <c r="AB37" s="15">
        <v>-1.2814524538604245E-2</v>
      </c>
      <c r="AC37" s="15">
        <v>-1.2928674779633866E-2</v>
      </c>
      <c r="AD37" s="15">
        <v>0</v>
      </c>
      <c r="AE37" s="15">
        <v>0</v>
      </c>
      <c r="AF37" s="15">
        <v>0</v>
      </c>
    </row>
    <row r="38" spans="1:32" ht="15.75" x14ac:dyDescent="0.3">
      <c r="A38" s="18" t="s">
        <v>41</v>
      </c>
      <c r="B38" s="15">
        <v>-3.0362621884189478E-2</v>
      </c>
      <c r="C38" s="15">
        <v>-2.9354127714070956E-2</v>
      </c>
      <c r="D38" s="15">
        <v>-2.9124655094315131E-2</v>
      </c>
      <c r="E38" s="15">
        <v>-2.5581521601272694E-2</v>
      </c>
      <c r="F38" s="15">
        <v>-2.2766063018406269E-2</v>
      </c>
      <c r="G38" s="15">
        <v>-1.9108424626015901E-2</v>
      </c>
      <c r="H38" s="15">
        <v>-1.5698489642787875E-2</v>
      </c>
      <c r="I38" s="15">
        <v>-1.5107315057703657E-2</v>
      </c>
      <c r="J38" s="15">
        <v>-1.4641186146333097E-2</v>
      </c>
      <c r="K38" s="15">
        <v>-1.3281909876299779E-2</v>
      </c>
      <c r="L38" s="15">
        <v>-1.2722058780534779E-2</v>
      </c>
      <c r="M38" s="15">
        <v>-1.307084486953579E-2</v>
      </c>
      <c r="N38" s="15">
        <v>-1.3338460740760978E-2</v>
      </c>
      <c r="O38" s="15">
        <v>-1.1023022891560914E-2</v>
      </c>
      <c r="P38" s="15">
        <v>-9.8513709931154388E-3</v>
      </c>
      <c r="Q38" s="15">
        <v>-1.0159320918733556E-2</v>
      </c>
      <c r="R38" s="15">
        <v>-1.0292124962156094E-2</v>
      </c>
      <c r="S38" s="15">
        <v>-9.8293858362724223E-3</v>
      </c>
      <c r="T38" s="15">
        <v>-9.7711725711660622E-3</v>
      </c>
      <c r="U38" s="15">
        <v>-1.1536556152519551E-2</v>
      </c>
      <c r="V38" s="15">
        <v>-1.2395453190712486E-2</v>
      </c>
      <c r="W38" s="15">
        <v>-1.2353362078838926E-2</v>
      </c>
      <c r="X38" s="15">
        <v>-1.2323530914224419E-2</v>
      </c>
      <c r="Y38" s="15">
        <v>-1.1619436942628453E-2</v>
      </c>
      <c r="Z38" s="15">
        <v>-1.1520032843344552E-2</v>
      </c>
      <c r="AA38" s="15">
        <v>-1.1626739321440937E-2</v>
      </c>
      <c r="AB38" s="15">
        <v>-1.1789112780530558E-2</v>
      </c>
      <c r="AC38" s="15">
        <v>-1.1899840904702388E-2</v>
      </c>
      <c r="AD38" s="15">
        <v>0</v>
      </c>
      <c r="AE38" s="15">
        <v>0</v>
      </c>
      <c r="AF38" s="15">
        <v>0</v>
      </c>
    </row>
    <row r="39" spans="1:32" ht="15.75" x14ac:dyDescent="0.3">
      <c r="A39" s="18" t="s">
        <v>42</v>
      </c>
      <c r="B39" s="15">
        <v>-7.9282431492721343E-3</v>
      </c>
      <c r="C39" s="15">
        <v>-7.2142112310671393E-3</v>
      </c>
      <c r="D39" s="15">
        <v>-7.4788675111677203E-3</v>
      </c>
      <c r="E39" s="15">
        <v>-7.4825730267592695E-3</v>
      </c>
      <c r="F39" s="15">
        <v>-6.9405690103751571E-3</v>
      </c>
      <c r="G39" s="15">
        <v>-5.9752741955518334E-3</v>
      </c>
      <c r="H39" s="15">
        <v>-5.7645896139495384E-3</v>
      </c>
      <c r="I39" s="15">
        <v>-9.4709698220810865E-3</v>
      </c>
      <c r="J39" s="15">
        <v>-9.9656931833106352E-3</v>
      </c>
      <c r="K39" s="15">
        <v>-9.9732583326226625E-3</v>
      </c>
      <c r="L39" s="15">
        <v>-1.1499872471763636E-2</v>
      </c>
      <c r="M39" s="15">
        <v>-1.1383272549725234E-2</v>
      </c>
      <c r="N39" s="15">
        <v>-1.148264811452708E-2</v>
      </c>
      <c r="O39" s="15">
        <v>-1.1099388694138498E-2</v>
      </c>
      <c r="P39" s="15">
        <v>-1.2664723201373136E-2</v>
      </c>
      <c r="Q39" s="15">
        <v>-1.1929668199810749E-2</v>
      </c>
      <c r="R39" s="15">
        <v>-1.1324765404082031E-2</v>
      </c>
      <c r="S39" s="15">
        <v>-1.0767714714413956E-2</v>
      </c>
      <c r="T39" s="15">
        <v>-1.0238038670715013E-2</v>
      </c>
      <c r="U39" s="15">
        <v>-1.0372299943976145E-2</v>
      </c>
      <c r="V39" s="15">
        <v>-1.0232953631922384E-2</v>
      </c>
      <c r="W39" s="15">
        <v>-9.77489398269955E-3</v>
      </c>
      <c r="X39" s="15">
        <v>-9.3755620802178901E-3</v>
      </c>
      <c r="Y39" s="15">
        <v>-9.2093080014247451E-3</v>
      </c>
      <c r="Z39" s="15">
        <v>-9.334092365992943E-3</v>
      </c>
      <c r="AA39" s="15">
        <v>-9.3827823605107021E-3</v>
      </c>
      <c r="AB39" s="15">
        <v>-9.3076095546555278E-3</v>
      </c>
      <c r="AC39" s="15">
        <v>-9.2228453045839816E-3</v>
      </c>
      <c r="AD39" s="15">
        <v>0</v>
      </c>
      <c r="AE39" s="15">
        <v>0</v>
      </c>
      <c r="AF39" s="15">
        <v>0</v>
      </c>
    </row>
    <row r="40" spans="1:32" x14ac:dyDescent="0.25">
      <c r="A40" s="14" t="s">
        <v>43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</row>
    <row r="41" spans="1:32" ht="15.75" x14ac:dyDescent="0.3">
      <c r="A41" s="18" t="s">
        <v>25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</row>
    <row r="42" spans="1:32" ht="15.75" x14ac:dyDescent="0.3">
      <c r="A42" s="18" t="s">
        <v>26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</row>
    <row r="43" spans="1:32" x14ac:dyDescent="0.25">
      <c r="A43" s="14" t="s">
        <v>44</v>
      </c>
      <c r="B43" s="15">
        <v>1.6337487999813355E-2</v>
      </c>
      <c r="C43" s="15">
        <v>1.5789734545242438E-2</v>
      </c>
      <c r="D43" s="15">
        <v>1.6534834287914517E-2</v>
      </c>
      <c r="E43" s="15">
        <v>1.6316493321398683E-2</v>
      </c>
      <c r="F43" s="15">
        <v>1.792639757710595E-2</v>
      </c>
      <c r="G43" s="15">
        <v>1.7724314427150743E-2</v>
      </c>
      <c r="H43" s="15">
        <v>1.9080762244214945E-2</v>
      </c>
      <c r="I43" s="15">
        <v>2.0788892874487382E-2</v>
      </c>
      <c r="J43" s="15">
        <v>2.0383856323556809E-2</v>
      </c>
      <c r="K43" s="15">
        <v>1.5432125469961465E-2</v>
      </c>
      <c r="L43" s="15">
        <v>1.1474453905993486E-2</v>
      </c>
      <c r="M43" s="15">
        <v>1.5992812449858528E-2</v>
      </c>
      <c r="N43" s="15">
        <v>2.159493594434839E-2</v>
      </c>
      <c r="O43" s="15">
        <v>2.4572464565049572E-2</v>
      </c>
      <c r="P43" s="15">
        <v>2.361414992193598E-2</v>
      </c>
      <c r="Q43" s="15">
        <v>2.0975874292427962E-2</v>
      </c>
      <c r="R43" s="15">
        <v>2.0523677272050324E-2</v>
      </c>
      <c r="S43" s="15">
        <v>2.2064429823604959E-2</v>
      </c>
      <c r="T43" s="15">
        <v>1.9685532248808649E-2</v>
      </c>
      <c r="U43" s="15">
        <v>1.7433478365652431E-2</v>
      </c>
      <c r="V43" s="15">
        <v>2.1084657801779275E-2</v>
      </c>
      <c r="W43" s="15">
        <v>2.2291485581530133E-2</v>
      </c>
      <c r="X43" s="15">
        <v>2.2634226146091473E-2</v>
      </c>
      <c r="Y43" s="15">
        <v>2.3520951670812824E-2</v>
      </c>
      <c r="Z43" s="15">
        <v>2.292425949741958E-2</v>
      </c>
      <c r="AA43" s="15">
        <v>2.292425949741958E-2</v>
      </c>
      <c r="AB43" s="15">
        <v>2.292425949741958E-2</v>
      </c>
      <c r="AC43" s="15">
        <v>2.292425949741958E-2</v>
      </c>
      <c r="AD43" s="15">
        <v>0</v>
      </c>
      <c r="AE43" s="15">
        <v>0</v>
      </c>
      <c r="AF43" s="15">
        <v>0</v>
      </c>
    </row>
    <row r="44" spans="1:32" ht="15.75" thickBot="1" x14ac:dyDescent="0.3">
      <c r="A44" s="19" t="s">
        <v>45</v>
      </c>
      <c r="B44" s="15">
        <v>-0.19224332152866458</v>
      </c>
      <c r="C44" s="15">
        <v>-0.21721580835896526</v>
      </c>
      <c r="D44" s="15">
        <v>-0.11129199929025985</v>
      </c>
      <c r="E44" s="15">
        <v>-0.21823254158538083</v>
      </c>
      <c r="F44" s="15">
        <v>-0.41531611830674864</v>
      </c>
      <c r="G44" s="15">
        <v>-0.22923706259565207</v>
      </c>
      <c r="H44" s="15">
        <v>-0.4913541315209492</v>
      </c>
      <c r="I44" s="15">
        <v>-0.32632019033623361</v>
      </c>
      <c r="J44" s="15">
        <v>-0.34954836586624882</v>
      </c>
      <c r="K44" s="15">
        <v>-0.25707381495330317</v>
      </c>
      <c r="L44" s="15">
        <v>-0.28317691161069974</v>
      </c>
      <c r="M44" s="15">
        <v>-0.46756645148468889</v>
      </c>
      <c r="N44" s="15">
        <v>-0.15887787117860902</v>
      </c>
      <c r="O44" s="15">
        <v>-2.684200145513202E-2</v>
      </c>
      <c r="P44" s="15">
        <v>-0.15168101902563969</v>
      </c>
      <c r="Q44" s="15">
        <v>9.4010237835702726E-2</v>
      </c>
      <c r="R44" s="15">
        <v>-0.10063063977184711</v>
      </c>
      <c r="S44" s="15">
        <v>-0.30484698049843045</v>
      </c>
      <c r="T44" s="15">
        <v>-0.15920152149788491</v>
      </c>
      <c r="U44" s="15">
        <v>-0.29288718842197209</v>
      </c>
      <c r="V44" s="15">
        <v>-0.25406847382447939</v>
      </c>
      <c r="W44" s="15">
        <v>-8.7079180122794669E-2</v>
      </c>
      <c r="X44" s="15">
        <v>-0.21789110538021833</v>
      </c>
      <c r="Y44" s="15">
        <v>-0.15033256352624133</v>
      </c>
      <c r="Z44" s="15">
        <v>-0.13061927454585032</v>
      </c>
      <c r="AA44" s="15">
        <v>-0.11090598556545217</v>
      </c>
      <c r="AB44" s="15">
        <v>-9.1192696585061128E-2</v>
      </c>
      <c r="AC44" s="15">
        <v>-7.1479407604662981E-2</v>
      </c>
      <c r="AD44" s="15">
        <v>-7.1479407604662981E-2</v>
      </c>
      <c r="AE44" s="15">
        <v>-7.1479407604662981E-2</v>
      </c>
      <c r="AF44" s="15">
        <v>-7.1479407604662981E-2</v>
      </c>
    </row>
    <row r="45" spans="1:32" ht="15.75" x14ac:dyDescent="0.3">
      <c r="A45" s="25" t="s">
        <v>46</v>
      </c>
      <c r="B45" s="26">
        <v>-26.914013792123189</v>
      </c>
      <c r="C45" s="26">
        <v>-27.350762333091694</v>
      </c>
      <c r="D45" s="26">
        <v>-27.247052903966743</v>
      </c>
      <c r="E45" s="26">
        <v>-24.338844947831479</v>
      </c>
      <c r="F45" s="26">
        <v>-24.49752755941757</v>
      </c>
      <c r="G45" s="26">
        <v>-23.498512984207203</v>
      </c>
      <c r="H45" s="26">
        <v>-22.90716680134171</v>
      </c>
      <c r="I45" s="26">
        <v>-16.308258584162047</v>
      </c>
      <c r="J45" s="26">
        <v>-16.334677156938806</v>
      </c>
      <c r="K45" s="26">
        <v>-4.5427931047397685</v>
      </c>
      <c r="L45" s="26">
        <v>-1.1973408467101936</v>
      </c>
      <c r="M45" s="26">
        <v>-1.3793794161358417</v>
      </c>
      <c r="N45" s="26">
        <v>-1.0672609755050588</v>
      </c>
      <c r="O45" s="26">
        <v>-0.92802542732474336</v>
      </c>
      <c r="P45" s="26">
        <v>-1.0541777664956689</v>
      </c>
      <c r="Q45" s="26">
        <v>-0.49029023949320255</v>
      </c>
      <c r="R45" s="26">
        <v>-10.416666800346546</v>
      </c>
      <c r="S45" s="26">
        <v>-13.932327210227401</v>
      </c>
      <c r="T45" s="26">
        <v>-13.789810496070075</v>
      </c>
      <c r="U45" s="26">
        <v>-13.931313596760273</v>
      </c>
      <c r="V45" s="26">
        <v>-13.892055107097219</v>
      </c>
      <c r="W45" s="26">
        <v>-13.724685257946847</v>
      </c>
      <c r="X45" s="26">
        <v>-13.856059446108191</v>
      </c>
      <c r="Y45" s="26">
        <v>-13.787205790990116</v>
      </c>
      <c r="Z45" s="26">
        <v>-13.769346512211381</v>
      </c>
      <c r="AA45" s="26">
        <v>-13.751279843159868</v>
      </c>
      <c r="AB45" s="26">
        <v>-13.733211897827685</v>
      </c>
      <c r="AC45" s="26">
        <v>-13.715012528505408</v>
      </c>
      <c r="AD45" s="26">
        <v>-7.1479407604662981E-2</v>
      </c>
      <c r="AE45" s="26">
        <v>-7.1479407604662981E-2</v>
      </c>
      <c r="AF45" s="26">
        <v>-7.1479407604662981E-2</v>
      </c>
    </row>
    <row r="46" spans="1:32" ht="15.75" x14ac:dyDescent="0.3">
      <c r="A46" s="23" t="s">
        <v>47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8489-7DD4-41E1-84AB-E10DD4E8CECD}">
  <dimension ref="A1:A2"/>
  <sheetViews>
    <sheetView workbookViewId="0">
      <selection activeCell="B35" sqref="B35"/>
    </sheetView>
  </sheetViews>
  <sheetFormatPr defaultRowHeight="15" x14ac:dyDescent="0.25"/>
  <cols>
    <col min="2" max="2" width="11.5703125" bestFit="1" customWidth="1"/>
    <col min="3" max="3" width="10.5703125" bestFit="1" customWidth="1"/>
    <col min="4" max="4" width="13.42578125" customWidth="1"/>
    <col min="7" max="7" width="10.7109375" customWidth="1"/>
  </cols>
  <sheetData>
    <row r="1" ht="15" customHeight="1" x14ac:dyDescent="0.25"/>
    <row r="2" ht="1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workbookViewId="0">
      <selection activeCell="D39" sqref="D39"/>
    </sheetView>
  </sheetViews>
  <sheetFormatPr defaultRowHeight="15" x14ac:dyDescent="0.25"/>
  <cols>
    <col min="1" max="1" width="34.42578125" customWidth="1"/>
    <col min="2" max="2" width="12.140625" customWidth="1"/>
    <col min="3" max="3" width="13.85546875" customWidth="1"/>
    <col min="4" max="4" width="13" customWidth="1"/>
    <col min="5" max="5" width="13.5703125" customWidth="1"/>
    <col min="6" max="6" width="10.5703125" bestFit="1" customWidth="1"/>
  </cols>
  <sheetData>
    <row r="1" spans="1:35" x14ac:dyDescent="0.25">
      <c r="A1" s="1" t="s">
        <v>51</v>
      </c>
      <c r="C1" s="33" t="s">
        <v>70</v>
      </c>
      <c r="D1" s="30"/>
      <c r="E1" s="30"/>
      <c r="F1" s="30"/>
      <c r="G1" s="30">
        <v>3.6669999999999998</v>
      </c>
      <c r="H1" s="30" t="s">
        <v>71</v>
      </c>
      <c r="I1" s="31"/>
    </row>
    <row r="2" spans="1:35" x14ac:dyDescent="0.25">
      <c r="A2" s="1" t="s">
        <v>50</v>
      </c>
    </row>
    <row r="3" spans="1:35" x14ac:dyDescent="0.25"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5">
      <c r="A4" t="s">
        <v>52</v>
      </c>
      <c r="B4" s="4">
        <f>'EPA LULUCF Model OR Estimates'!$AC$21</f>
        <v>-50.288379271186493</v>
      </c>
      <c r="C4" s="4">
        <f>J16</f>
        <v>-53.808583227204508</v>
      </c>
      <c r="D4" s="4">
        <f>K16</f>
        <v>-57.32878718322263</v>
      </c>
      <c r="E4" s="4">
        <f t="shared" ref="D4:AI4" si="0">-$D$20</f>
        <v>-60.848991139240496</v>
      </c>
      <c r="F4" s="4">
        <f t="shared" si="0"/>
        <v>-60.848991139240496</v>
      </c>
      <c r="G4" s="4">
        <f t="shared" si="0"/>
        <v>-60.848991139240496</v>
      </c>
      <c r="H4" s="4">
        <f t="shared" si="0"/>
        <v>-60.848991139240496</v>
      </c>
      <c r="I4" s="4">
        <f t="shared" si="0"/>
        <v>-60.848991139240496</v>
      </c>
      <c r="J4" s="4">
        <f t="shared" si="0"/>
        <v>-60.848991139240496</v>
      </c>
      <c r="K4" s="4">
        <f t="shared" si="0"/>
        <v>-60.848991139240496</v>
      </c>
      <c r="L4" s="4">
        <f t="shared" si="0"/>
        <v>-60.848991139240496</v>
      </c>
      <c r="M4" s="4">
        <f t="shared" si="0"/>
        <v>-60.848991139240496</v>
      </c>
      <c r="N4" s="4">
        <f t="shared" si="0"/>
        <v>-60.848991139240496</v>
      </c>
      <c r="O4" s="4">
        <f t="shared" si="0"/>
        <v>-60.848991139240496</v>
      </c>
      <c r="P4" s="4">
        <f t="shared" si="0"/>
        <v>-60.848991139240496</v>
      </c>
      <c r="Q4" s="4">
        <f t="shared" si="0"/>
        <v>-60.848991139240496</v>
      </c>
      <c r="R4" s="4">
        <f t="shared" si="0"/>
        <v>-60.848991139240496</v>
      </c>
      <c r="S4" s="4">
        <f t="shared" si="0"/>
        <v>-60.848991139240496</v>
      </c>
      <c r="T4" s="4">
        <f t="shared" si="0"/>
        <v>-60.848991139240496</v>
      </c>
      <c r="U4" s="4">
        <f t="shared" si="0"/>
        <v>-60.848991139240496</v>
      </c>
      <c r="V4" s="4">
        <f t="shared" si="0"/>
        <v>-60.848991139240496</v>
      </c>
      <c r="W4" s="4">
        <f t="shared" si="0"/>
        <v>-60.848991139240496</v>
      </c>
      <c r="X4" s="4">
        <f t="shared" si="0"/>
        <v>-60.848991139240496</v>
      </c>
      <c r="Y4" s="4">
        <f t="shared" si="0"/>
        <v>-60.848991139240496</v>
      </c>
      <c r="Z4" s="4">
        <f t="shared" si="0"/>
        <v>-60.848991139240496</v>
      </c>
      <c r="AA4" s="4">
        <f t="shared" si="0"/>
        <v>-60.848991139240496</v>
      </c>
      <c r="AB4" s="4">
        <f t="shared" si="0"/>
        <v>-60.848991139240496</v>
      </c>
      <c r="AC4" s="4">
        <f t="shared" si="0"/>
        <v>-60.848991139240496</v>
      </c>
      <c r="AD4" s="4">
        <f t="shared" si="0"/>
        <v>-60.848991139240496</v>
      </c>
      <c r="AE4" s="4">
        <f t="shared" si="0"/>
        <v>-60.848991139240496</v>
      </c>
      <c r="AF4" s="4">
        <f t="shared" si="0"/>
        <v>-60.848991139240496</v>
      </c>
      <c r="AG4" s="4">
        <f t="shared" si="0"/>
        <v>-60.848991139240496</v>
      </c>
      <c r="AH4" s="4">
        <f t="shared" si="0"/>
        <v>-60.848991139240496</v>
      </c>
      <c r="AI4" s="4">
        <f t="shared" si="0"/>
        <v>-60.848991139240496</v>
      </c>
    </row>
    <row r="7" spans="1:35" x14ac:dyDescent="0.25">
      <c r="D7" s="4"/>
    </row>
    <row r="10" spans="1:35" x14ac:dyDescent="0.25">
      <c r="B10" t="s">
        <v>74</v>
      </c>
      <c r="J10" t="s">
        <v>78</v>
      </c>
    </row>
    <row r="11" spans="1:35" x14ac:dyDescent="0.25">
      <c r="B11" s="35"/>
      <c r="C11" s="42" t="s">
        <v>68</v>
      </c>
      <c r="D11" s="42" t="s">
        <v>72</v>
      </c>
      <c r="E11" s="42" t="s">
        <v>69</v>
      </c>
      <c r="F11" s="42" t="s">
        <v>46</v>
      </c>
    </row>
    <row r="12" spans="1:35" x14ac:dyDescent="0.25">
      <c r="B12" s="40" t="s">
        <v>73</v>
      </c>
      <c r="C12" s="36">
        <v>532.4</v>
      </c>
      <c r="D12" s="36">
        <v>87.6</v>
      </c>
      <c r="E12" s="36">
        <v>562.70000000000005</v>
      </c>
      <c r="F12" s="43">
        <f>SUM(C12:E12)</f>
        <v>1182.7</v>
      </c>
      <c r="J12">
        <v>2017</v>
      </c>
      <c r="K12">
        <v>2020</v>
      </c>
    </row>
    <row r="13" spans="1:35" x14ac:dyDescent="0.25">
      <c r="B13" s="41"/>
      <c r="C13" s="45">
        <v>654.29999999999995</v>
      </c>
      <c r="D13" s="46">
        <v>108.6</v>
      </c>
      <c r="E13" s="47">
        <v>676.2</v>
      </c>
      <c r="F13" s="44">
        <f>SUM(C13:E13)</f>
        <v>1439.1</v>
      </c>
      <c r="J13" s="4">
        <f>'EPA LULUCF Model OR Estimates'!$AC$21</f>
        <v>-50.288379271186493</v>
      </c>
      <c r="K13" s="4">
        <f t="shared" ref="K13" si="1">-$D$20</f>
        <v>-60.848991139240496</v>
      </c>
    </row>
    <row r="15" spans="1:35" x14ac:dyDescent="0.25">
      <c r="B15" t="s">
        <v>75</v>
      </c>
      <c r="C15" s="29"/>
      <c r="D15" s="29"/>
      <c r="E15" s="29"/>
      <c r="J15">
        <v>2018</v>
      </c>
      <c r="K15">
        <v>2019</v>
      </c>
    </row>
    <row r="16" spans="1:35" x14ac:dyDescent="0.25">
      <c r="B16" s="40" t="s">
        <v>71</v>
      </c>
      <c r="C16" s="37">
        <f>C12*$G$1</f>
        <v>1952.3107999999997</v>
      </c>
      <c r="D16" s="37">
        <f>D12*$G$1</f>
        <v>321.22919999999993</v>
      </c>
      <c r="E16" s="48">
        <f>E12*$G$1</f>
        <v>2063.4209000000001</v>
      </c>
      <c r="F16" s="51">
        <f>SUM(C16:E16)</f>
        <v>4336.9609</v>
      </c>
      <c r="J16" s="4">
        <f>TREND(J13:K13,J12:K12,J15)</f>
        <v>-53.808583227204508</v>
      </c>
      <c r="K16" s="4">
        <f>TREND(J13:K13,J12:K12,K15)</f>
        <v>-57.32878718322263</v>
      </c>
    </row>
    <row r="17" spans="2:6" x14ac:dyDescent="0.25">
      <c r="B17" s="41"/>
      <c r="C17" s="49">
        <f>C13*$G$1</f>
        <v>2399.3180999999995</v>
      </c>
      <c r="D17" s="49">
        <f>D13*$G$1</f>
        <v>398.23619999999994</v>
      </c>
      <c r="E17" s="50">
        <f>E13*$G$1</f>
        <v>2479.6253999999999</v>
      </c>
      <c r="F17" s="52">
        <f>SUM(C17:E17)</f>
        <v>5277.1796999999988</v>
      </c>
    </row>
    <row r="18" spans="2:6" x14ac:dyDescent="0.25">
      <c r="B18" s="38"/>
      <c r="C18" s="38"/>
      <c r="D18" s="38"/>
      <c r="E18" s="38"/>
      <c r="F18" s="32"/>
    </row>
    <row r="19" spans="2:6" x14ac:dyDescent="0.25">
      <c r="B19" s="34" t="s">
        <v>76</v>
      </c>
      <c r="C19" s="38"/>
      <c r="D19" s="39">
        <f>AVERAGE(F16:F17)</f>
        <v>4807.0702999999994</v>
      </c>
      <c r="E19" s="38"/>
      <c r="F19" s="32"/>
    </row>
    <row r="20" spans="2:6" x14ac:dyDescent="0.25">
      <c r="B20" s="38" t="s">
        <v>77</v>
      </c>
      <c r="C20" s="38"/>
      <c r="D20" s="38">
        <f>D19/(2099-2020)</f>
        <v>60.848991139240496</v>
      </c>
      <c r="E20" s="38"/>
      <c r="F20" s="32"/>
    </row>
    <row r="21" spans="2:6" x14ac:dyDescent="0.25">
      <c r="B21" s="38"/>
      <c r="C21" s="38"/>
      <c r="D21" s="38"/>
      <c r="E21" s="38"/>
      <c r="F21" s="32"/>
    </row>
    <row r="22" spans="2:6" x14ac:dyDescent="0.25">
      <c r="B22" s="38"/>
      <c r="C22" s="38"/>
      <c r="D22" s="38"/>
      <c r="E22" s="38"/>
      <c r="F22" s="32"/>
    </row>
    <row r="23" spans="2:6" x14ac:dyDescent="0.25">
      <c r="B23" s="38"/>
      <c r="C23" s="34"/>
      <c r="D23" s="34"/>
      <c r="E23" s="34"/>
      <c r="F23" s="32"/>
    </row>
    <row r="24" spans="2:6" x14ac:dyDescent="0.25">
      <c r="B24" s="38"/>
      <c r="C24" s="38"/>
      <c r="D24" s="38"/>
      <c r="E24" s="38"/>
      <c r="F24" s="32"/>
    </row>
    <row r="25" spans="2:6" x14ac:dyDescent="0.25">
      <c r="B25" s="32"/>
      <c r="C25" s="32"/>
      <c r="D25" s="32"/>
      <c r="E25" s="32"/>
      <c r="F25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B31" sqref="B31"/>
    </sheetView>
  </sheetViews>
  <sheetFormatPr defaultRowHeight="15" x14ac:dyDescent="0.25"/>
  <cols>
    <col min="2" max="2" width="23" customWidth="1"/>
  </cols>
  <sheetData>
    <row r="1" spans="1:2" x14ac:dyDescent="0.25">
      <c r="B1" t="s">
        <v>28</v>
      </c>
    </row>
    <row r="2" spans="1:2" x14ac:dyDescent="0.25">
      <c r="A2" t="s">
        <v>16</v>
      </c>
      <c r="B2">
        <v>0</v>
      </c>
    </row>
    <row r="3" spans="1:2" x14ac:dyDescent="0.25">
      <c r="A3" t="s">
        <v>17</v>
      </c>
      <c r="B3">
        <v>0</v>
      </c>
    </row>
    <row r="4" spans="1:2" x14ac:dyDescent="0.25">
      <c r="A4" t="s">
        <v>18</v>
      </c>
      <c r="B4">
        <v>0</v>
      </c>
    </row>
    <row r="5" spans="1:2" x14ac:dyDescent="0.25">
      <c r="A5" t="s">
        <v>19</v>
      </c>
      <c r="B5">
        <v>0</v>
      </c>
    </row>
    <row r="6" spans="1:2" x14ac:dyDescent="0.25">
      <c r="A6" t="s">
        <v>20</v>
      </c>
      <c r="B6">
        <v>0</v>
      </c>
    </row>
    <row r="7" spans="1:2" x14ac:dyDescent="0.25">
      <c r="A7" t="s">
        <v>21</v>
      </c>
      <c r="B7">
        <v>0</v>
      </c>
    </row>
    <row r="8" spans="1:2" x14ac:dyDescent="0.25">
      <c r="A8" t="s">
        <v>22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24</v>
      </c>
      <c r="B10">
        <v>0</v>
      </c>
    </row>
    <row r="11" spans="1:2" x14ac:dyDescent="0.25">
      <c r="A11" t="s">
        <v>25</v>
      </c>
      <c r="B11" s="4">
        <v>3.6402210019859555E-4</v>
      </c>
    </row>
    <row r="12" spans="1:2" x14ac:dyDescent="0.25">
      <c r="A12" t="s">
        <v>26</v>
      </c>
      <c r="B12" s="4">
        <v>3.2648363085577063E-5</v>
      </c>
    </row>
    <row r="13" spans="1:2" x14ac:dyDescent="0.25">
      <c r="A13" t="s">
        <v>27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13"/>
  <sheetViews>
    <sheetView workbookViewId="0">
      <selection activeCell="A12" sqref="A12"/>
    </sheetView>
  </sheetViews>
  <sheetFormatPr defaultRowHeight="15" x14ac:dyDescent="0.25"/>
  <cols>
    <col min="1" max="1" width="16.7109375" customWidth="1"/>
    <col min="2" max="17" width="11.28515625" bestFit="1" customWidth="1"/>
  </cols>
  <sheetData>
    <row r="1" spans="1:35" x14ac:dyDescent="0.25">
      <c r="A1" t="s">
        <v>1</v>
      </c>
      <c r="B1">
        <v>2017</v>
      </c>
      <c r="C1">
        <v>2018</v>
      </c>
      <c r="D1">
        <v>2019</v>
      </c>
      <c r="E1" s="3">
        <v>2020</v>
      </c>
      <c r="F1">
        <v>2021</v>
      </c>
      <c r="G1">
        <v>2022</v>
      </c>
      <c r="H1">
        <v>2023</v>
      </c>
      <c r="I1">
        <v>2024</v>
      </c>
      <c r="J1" s="3">
        <v>2025</v>
      </c>
      <c r="K1">
        <v>2026</v>
      </c>
      <c r="L1">
        <v>2027</v>
      </c>
      <c r="M1">
        <v>2028</v>
      </c>
      <c r="N1">
        <v>2029</v>
      </c>
      <c r="O1" s="3">
        <v>2030</v>
      </c>
      <c r="P1">
        <v>2031</v>
      </c>
      <c r="Q1">
        <v>2032</v>
      </c>
      <c r="R1">
        <v>2033</v>
      </c>
      <c r="S1">
        <v>2034</v>
      </c>
      <c r="T1" s="6">
        <v>2035</v>
      </c>
      <c r="U1" s="6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</v>
      </c>
      <c r="B2" s="4">
        <f>Calcs!B4*10^12</f>
        <v>-50288379271186.492</v>
      </c>
      <c r="C2" s="4">
        <f>Calcs!C4*10^12</f>
        <v>-53808583227204.508</v>
      </c>
      <c r="D2" s="4">
        <f>Calcs!D4*10^12</f>
        <v>-57328787183222.633</v>
      </c>
      <c r="E2" s="4">
        <f>Calcs!E4*10^12</f>
        <v>-60848991139240.5</v>
      </c>
      <c r="F2" s="4">
        <f>Calcs!F4*10^12</f>
        <v>-60848991139240.5</v>
      </c>
      <c r="G2" s="4">
        <f>Calcs!G4*10^12</f>
        <v>-60848991139240.5</v>
      </c>
      <c r="H2" s="4">
        <f>Calcs!H4*10^12</f>
        <v>-60848991139240.5</v>
      </c>
      <c r="I2" s="4">
        <f>Calcs!I4*10^12</f>
        <v>-60848991139240.5</v>
      </c>
      <c r="J2" s="4">
        <f>Calcs!J4*10^12</f>
        <v>-60848991139240.5</v>
      </c>
      <c r="K2" s="4">
        <f>Calcs!K4*10^12</f>
        <v>-60848991139240.5</v>
      </c>
      <c r="L2" s="4">
        <f>Calcs!L4*10^12</f>
        <v>-60848991139240.5</v>
      </c>
      <c r="M2" s="4">
        <f>Calcs!M4*10^12</f>
        <v>-60848991139240.5</v>
      </c>
      <c r="N2" s="4">
        <f>Calcs!N4*10^12</f>
        <v>-60848991139240.5</v>
      </c>
      <c r="O2" s="4">
        <f>Calcs!O4*10^12</f>
        <v>-60848991139240.5</v>
      </c>
      <c r="P2" s="4">
        <f>Calcs!P4*10^12</f>
        <v>-60848991139240.5</v>
      </c>
      <c r="Q2" s="4">
        <f>Calcs!Q4*10^12</f>
        <v>-60848991139240.5</v>
      </c>
      <c r="R2" s="4">
        <f>Calcs!R4*10^12</f>
        <v>-60848991139240.5</v>
      </c>
      <c r="S2" s="4">
        <f>Calcs!S4*10^12</f>
        <v>-60848991139240.5</v>
      </c>
      <c r="T2" s="4">
        <f>Calcs!T4*10^12</f>
        <v>-60848991139240.5</v>
      </c>
      <c r="U2" s="4">
        <f>Calcs!U4*10^12</f>
        <v>-60848991139240.5</v>
      </c>
      <c r="V2" s="4">
        <f>Calcs!V4*10^12</f>
        <v>-60848991139240.5</v>
      </c>
      <c r="W2" s="4">
        <f>Calcs!W4*10^12</f>
        <v>-60848991139240.5</v>
      </c>
      <c r="X2" s="4">
        <f>Calcs!X4*10^12</f>
        <v>-60848991139240.5</v>
      </c>
      <c r="Y2" s="4">
        <f>Calcs!Y4*10^12</f>
        <v>-60848991139240.5</v>
      </c>
      <c r="Z2" s="4">
        <f>Calcs!Z4*10^12</f>
        <v>-60848991139240.5</v>
      </c>
      <c r="AA2" s="4">
        <f>Calcs!AA4*10^12</f>
        <v>-60848991139240.5</v>
      </c>
      <c r="AB2" s="4">
        <f>Calcs!AB4*10^12</f>
        <v>-60848991139240.5</v>
      </c>
      <c r="AC2" s="4">
        <f>Calcs!AC4*10^12</f>
        <v>-60848991139240.5</v>
      </c>
      <c r="AD2" s="4">
        <f>Calcs!AD4*10^12</f>
        <v>-60848991139240.5</v>
      </c>
      <c r="AE2" s="4">
        <f>Calcs!AE4*10^12</f>
        <v>-60848991139240.5</v>
      </c>
      <c r="AF2" s="4">
        <f>Calcs!AF4*10^12</f>
        <v>-60848991139240.5</v>
      </c>
      <c r="AG2" s="4">
        <f>Calcs!AG4*10^12</f>
        <v>-60848991139240.5</v>
      </c>
      <c r="AH2" s="4">
        <f>Calcs!AH4*10^12</f>
        <v>-60848991139240.5</v>
      </c>
      <c r="AI2" s="4">
        <f>Calcs!AI4*10^12</f>
        <v>-60848991139240.5</v>
      </c>
    </row>
    <row r="3" spans="1:35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14</v>
      </c>
      <c r="B11" s="4">
        <f>B$2*-'data from RPEpUACE'!$B11</f>
        <v>18306081437.880825</v>
      </c>
      <c r="C11" s="4">
        <f>C$2*-'data from RPEpUACE'!$B11</f>
        <v>19587513475.077908</v>
      </c>
      <c r="D11" s="4">
        <f>D$2*-'data from RPEpUACE'!$B11</f>
        <v>20868945512.275028</v>
      </c>
      <c r="E11" s="4">
        <f>E$2*-'data from RPEpUACE'!$B11</f>
        <v>22150377549.472057</v>
      </c>
      <c r="F11" s="4">
        <f>F$2*-'data from RPEpUACE'!$B11</f>
        <v>22150377549.472057</v>
      </c>
      <c r="G11" s="4">
        <f>G$2*-'data from RPEpUACE'!$B11</f>
        <v>22150377549.472057</v>
      </c>
      <c r="H11" s="4">
        <f>H$2*-'data from RPEpUACE'!$B11</f>
        <v>22150377549.472057</v>
      </c>
      <c r="I11" s="4">
        <f>I$2*-'data from RPEpUACE'!$B11</f>
        <v>22150377549.472057</v>
      </c>
      <c r="J11" s="4">
        <f>J$2*-'data from RPEpUACE'!$B11</f>
        <v>22150377549.472057</v>
      </c>
      <c r="K11" s="4">
        <f>K$2*-'data from RPEpUACE'!$B11</f>
        <v>22150377549.472057</v>
      </c>
      <c r="L11" s="4">
        <f>L$2*-'data from RPEpUACE'!$B11</f>
        <v>22150377549.472057</v>
      </c>
      <c r="M11" s="4">
        <f>M$2*-'data from RPEpUACE'!$B11</f>
        <v>22150377549.472057</v>
      </c>
      <c r="N11" s="4">
        <f>N$2*-'data from RPEpUACE'!$B11</f>
        <v>22150377549.472057</v>
      </c>
      <c r="O11" s="4">
        <f>O$2*-'data from RPEpUACE'!$B11</f>
        <v>22150377549.472057</v>
      </c>
      <c r="P11" s="4">
        <f>P$2*-'data from RPEpUACE'!$B11</f>
        <v>22150377549.472057</v>
      </c>
      <c r="Q11" s="4">
        <f>Q$2*-'data from RPEpUACE'!$B11</f>
        <v>22150377549.472057</v>
      </c>
      <c r="R11" s="4">
        <f>R$2*-'data from RPEpUACE'!$B11</f>
        <v>22150377549.472057</v>
      </c>
      <c r="S11" s="4">
        <f>S$2*-'data from RPEpUACE'!$B11</f>
        <v>22150377549.472057</v>
      </c>
      <c r="T11" s="4">
        <f>T$2*-'data from RPEpUACE'!$B11</f>
        <v>22150377549.472057</v>
      </c>
      <c r="U11" s="4">
        <f>U$2*-'data from RPEpUACE'!$B11</f>
        <v>22150377549.472057</v>
      </c>
      <c r="V11" s="4">
        <f>V$2*-'data from RPEpUACE'!$B11</f>
        <v>22150377549.472057</v>
      </c>
      <c r="W11" s="4">
        <f>W$2*-'data from RPEpUACE'!$B11</f>
        <v>22150377549.472057</v>
      </c>
      <c r="X11" s="4">
        <f>X$2*-'data from RPEpUACE'!$B11</f>
        <v>22150377549.472057</v>
      </c>
      <c r="Y11" s="4">
        <f>Y$2*-'data from RPEpUACE'!$B11</f>
        <v>22150377549.472057</v>
      </c>
      <c r="Z11" s="4">
        <f>Z$2*-'data from RPEpUACE'!$B11</f>
        <v>22150377549.472057</v>
      </c>
      <c r="AA11" s="4">
        <f>AA$2*-'data from RPEpUACE'!$B11</f>
        <v>22150377549.472057</v>
      </c>
      <c r="AB11" s="4">
        <f>AB$2*-'data from RPEpUACE'!$B11</f>
        <v>22150377549.472057</v>
      </c>
      <c r="AC11" s="4">
        <f>AC$2*-'data from RPEpUACE'!$B11</f>
        <v>22150377549.472057</v>
      </c>
      <c r="AD11" s="4">
        <f>AD$2*-'data from RPEpUACE'!$B11</f>
        <v>22150377549.472057</v>
      </c>
      <c r="AE11" s="4">
        <f>AE$2*-'data from RPEpUACE'!$B11</f>
        <v>22150377549.472057</v>
      </c>
      <c r="AF11" s="4">
        <f>AF$2*-'data from RPEpUACE'!$B11</f>
        <v>22150377549.472057</v>
      </c>
      <c r="AG11" s="4">
        <f>AG$2*-'data from RPEpUACE'!$B11</f>
        <v>22150377549.472057</v>
      </c>
      <c r="AH11" s="4">
        <f>AH$2*-'data from RPEpUACE'!$B11</f>
        <v>22150377549.472057</v>
      </c>
      <c r="AI11" s="4">
        <f>AI$2*-'data from RPEpUACE'!$B11</f>
        <v>22150377549.472057</v>
      </c>
    </row>
    <row r="12" spans="1:35" x14ac:dyDescent="0.25">
      <c r="A12" t="s">
        <v>15</v>
      </c>
      <c r="B12" s="4">
        <f>B$2*-'data from RPEpUACE'!$B12</f>
        <v>1641833265.4309039</v>
      </c>
      <c r="C12" s="4">
        <f>C$2*-'data from RPEpUACE'!$B12</f>
        <v>1756762162.3222647</v>
      </c>
      <c r="D12" s="4">
        <f>D$2*-'data from RPEpUACE'!$B12</f>
        <v>1871691059.2136292</v>
      </c>
      <c r="E12" s="4">
        <f>E$2*-'data from RPEpUACE'!$B12</f>
        <v>1986619956.1049852</v>
      </c>
      <c r="F12" s="4">
        <f>F$2*-'data from RPEpUACE'!$B12</f>
        <v>1986619956.1049852</v>
      </c>
      <c r="G12" s="4">
        <f>G$2*-'data from RPEpUACE'!$B12</f>
        <v>1986619956.1049852</v>
      </c>
      <c r="H12" s="4">
        <f>H$2*-'data from RPEpUACE'!$B12</f>
        <v>1986619956.1049852</v>
      </c>
      <c r="I12" s="4">
        <f>I$2*-'data from RPEpUACE'!$B12</f>
        <v>1986619956.1049852</v>
      </c>
      <c r="J12" s="4">
        <f>J$2*-'data from RPEpUACE'!$B12</f>
        <v>1986619956.1049852</v>
      </c>
      <c r="K12" s="4">
        <f>K$2*-'data from RPEpUACE'!$B12</f>
        <v>1986619956.1049852</v>
      </c>
      <c r="L12" s="4">
        <f>L$2*-'data from RPEpUACE'!$B12</f>
        <v>1986619956.1049852</v>
      </c>
      <c r="M12" s="4">
        <f>M$2*-'data from RPEpUACE'!$B12</f>
        <v>1986619956.1049852</v>
      </c>
      <c r="N12" s="4">
        <f>N$2*-'data from RPEpUACE'!$B12</f>
        <v>1986619956.1049852</v>
      </c>
      <c r="O12" s="4">
        <f>O$2*-'data from RPEpUACE'!$B12</f>
        <v>1986619956.1049852</v>
      </c>
      <c r="P12" s="4">
        <f>P$2*-'data from RPEpUACE'!$B12</f>
        <v>1986619956.1049852</v>
      </c>
      <c r="Q12" s="4">
        <f>Q$2*-'data from RPEpUACE'!$B12</f>
        <v>1986619956.1049852</v>
      </c>
      <c r="R12" s="4">
        <f>R$2*-'data from RPEpUACE'!$B12</f>
        <v>1986619956.1049852</v>
      </c>
      <c r="S12" s="4">
        <f>S$2*-'data from RPEpUACE'!$B12</f>
        <v>1986619956.1049852</v>
      </c>
      <c r="T12" s="4">
        <f>T$2*-'data from RPEpUACE'!$B12</f>
        <v>1986619956.1049852</v>
      </c>
      <c r="U12" s="4">
        <f>U$2*-'data from RPEpUACE'!$B12</f>
        <v>1986619956.1049852</v>
      </c>
      <c r="V12" s="4">
        <f>V$2*-'data from RPEpUACE'!$B12</f>
        <v>1986619956.1049852</v>
      </c>
      <c r="W12" s="4">
        <f>W$2*-'data from RPEpUACE'!$B12</f>
        <v>1986619956.1049852</v>
      </c>
      <c r="X12" s="4">
        <f>X$2*-'data from RPEpUACE'!$B12</f>
        <v>1986619956.1049852</v>
      </c>
      <c r="Y12" s="4">
        <f>Y$2*-'data from RPEpUACE'!$B12</f>
        <v>1986619956.1049852</v>
      </c>
      <c r="Z12" s="4">
        <f>Z$2*-'data from RPEpUACE'!$B12</f>
        <v>1986619956.1049852</v>
      </c>
      <c r="AA12" s="4">
        <f>AA$2*-'data from RPEpUACE'!$B12</f>
        <v>1986619956.1049852</v>
      </c>
      <c r="AB12" s="4">
        <f>AB$2*-'data from RPEpUACE'!$B12</f>
        <v>1986619956.1049852</v>
      </c>
      <c r="AC12" s="4">
        <f>AC$2*-'data from RPEpUACE'!$B12</f>
        <v>1986619956.1049852</v>
      </c>
      <c r="AD12" s="4">
        <f>AD$2*-'data from RPEpUACE'!$B12</f>
        <v>1986619956.1049852</v>
      </c>
      <c r="AE12" s="4">
        <f>AE$2*-'data from RPEpUACE'!$B12</f>
        <v>1986619956.1049852</v>
      </c>
      <c r="AF12" s="4">
        <f>AF$2*-'data from RPEpUACE'!$B12</f>
        <v>1986619956.1049852</v>
      </c>
      <c r="AG12" s="4">
        <f>AG$2*-'data from RPEpUACE'!$B12</f>
        <v>1986619956.1049852</v>
      </c>
      <c r="AH12" s="4">
        <f>AH$2*-'data from RPEpUACE'!$B12</f>
        <v>1986619956.1049852</v>
      </c>
      <c r="AI12" s="4">
        <f>AI$2*-'data from RPEpUACE'!$B12</f>
        <v>1986619956.1049852</v>
      </c>
    </row>
    <row r="13" spans="1:35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EPA LULUCF Model OR Estimates</vt:lpstr>
      <vt:lpstr>Buotte et al. Table S1</vt:lpstr>
      <vt:lpstr>Calcs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2015-08-06T00:31:42Z</dcterms:created>
  <dcterms:modified xsi:type="dcterms:W3CDTF">2020-06-30T18:24:11Z</dcterms:modified>
</cp:coreProperties>
</file>