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swenzel\Dropbox (Energy Innovation)\My PC (energy044)\Documents\GitHub_Repositories\eps-oregon\InputData\elec\EIaE\"/>
    </mc:Choice>
  </mc:AlternateContent>
  <xr:revisionPtr revIDLastSave="0" documentId="13_ncr:1_{E0FCCE08-A467-4550-B5D7-DEC2D64A3F9E}" xr6:coauthVersionLast="47" xr6:coauthVersionMax="47" xr10:uidLastSave="{00000000-0000-0000-0000-000000000000}"/>
  <bookViews>
    <workbookView xWindow="-90" yWindow="-90" windowWidth="19380" windowHeight="10380" tabRatio="657" firstSheet="8" activeTab="11" xr2:uid="{00000000-000D-0000-FFFF-FFFF00000000}"/>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OLD_USdata_EIaE-BIE" sheetId="14" r:id="rId8"/>
    <sheet name="OLD_USdata_EIaE-BEE" sheetId="15" r:id="rId9"/>
    <sheet name="Manual Adjustment" sheetId="8" r:id="rId10"/>
    <sheet name="OLD_ODOEbeforeHB21" sheetId="16" r:id="rId11"/>
    <sheet name="OregonElectricity_ODOE" sheetId="13" r:id="rId12"/>
    <sheet name="EIaE-BIE" sheetId="9" r:id="rId13"/>
    <sheet name="EIaE-BEE" sheetId="10" r:id="rId14"/>
    <sheet name="EIaE-IEP" sheetId="11" r:id="rId15"/>
    <sheet name="EIaE-BEEP" sheetId="12" r:id="rId16"/>
  </sheets>
  <definedNames>
    <definedName name="_xlnm._FilterDatabase" localSheetId="4" hidden="1">'ReEDs Generation Data'!$B$2:$R$722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7" i="13" l="1"/>
  <c r="B136" i="13"/>
  <c r="B128" i="13"/>
  <c r="C128" i="13"/>
  <c r="D128" i="13"/>
  <c r="E128" i="13"/>
  <c r="F128" i="13"/>
  <c r="G128" i="13"/>
  <c r="H128" i="13"/>
  <c r="I128"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B129" i="13"/>
  <c r="AD110" i="13" l="1"/>
  <c r="V2" i="9" s="1"/>
  <c r="W129" i="13" s="1"/>
  <c r="W130" i="13" s="1"/>
  <c r="AE110" i="13"/>
  <c r="AE111" i="13" s="1"/>
  <c r="AE112" i="13" s="1"/>
  <c r="AF110" i="13"/>
  <c r="AF111" i="13" s="1"/>
  <c r="AF112" i="13" s="1"/>
  <c r="AG110" i="13"/>
  <c r="Y2" i="9" s="1"/>
  <c r="Z129" i="13" s="1"/>
  <c r="AH110" i="13"/>
  <c r="Z2" i="9" s="1"/>
  <c r="AA129" i="13" s="1"/>
  <c r="AI110" i="13"/>
  <c r="AA2" i="9" s="1"/>
  <c r="AB129" i="13" s="1"/>
  <c r="AJ110" i="13"/>
  <c r="AB2" i="9" s="1"/>
  <c r="AC129" i="13" s="1"/>
  <c r="AK110" i="13"/>
  <c r="AC2" i="9" s="1"/>
  <c r="AD129" i="13" s="1"/>
  <c r="AL110" i="13"/>
  <c r="AL111" i="13" s="1"/>
  <c r="AL112" i="13" s="1"/>
  <c r="AM110" i="13"/>
  <c r="AM111" i="13" s="1"/>
  <c r="AM112" i="13" s="1"/>
  <c r="AN110" i="13"/>
  <c r="AN111" i="13" s="1"/>
  <c r="AN112" i="13" s="1"/>
  <c r="AO110" i="13"/>
  <c r="AG2" i="9" s="1"/>
  <c r="AH129" i="13" s="1"/>
  <c r="AC110" i="13"/>
  <c r="U2" i="9" s="1"/>
  <c r="V129" i="13" s="1"/>
  <c r="V130" i="13" s="1"/>
  <c r="C119" i="13"/>
  <c r="D111" i="13"/>
  <c r="D112" i="13" s="1"/>
  <c r="E111" i="13"/>
  <c r="E112" i="13" s="1"/>
  <c r="F111" i="13"/>
  <c r="F112" i="13" s="1"/>
  <c r="G111" i="13"/>
  <c r="G112" i="13" s="1"/>
  <c r="H111" i="13"/>
  <c r="H112" i="13" s="1"/>
  <c r="I111" i="13"/>
  <c r="I112" i="13" s="1"/>
  <c r="B2" i="9"/>
  <c r="C129" i="13" s="1"/>
  <c r="C111" i="13"/>
  <c r="C112" i="13" s="1"/>
  <c r="V133" i="13" l="1"/>
  <c r="V132" i="13"/>
  <c r="W133" i="13"/>
  <c r="W132" i="13"/>
  <c r="AE2" i="9"/>
  <c r="AF129" i="13" s="1"/>
  <c r="W2" i="9"/>
  <c r="X129" i="13" s="1"/>
  <c r="X130" i="13" s="1"/>
  <c r="AF2" i="9"/>
  <c r="AG129" i="13" s="1"/>
  <c r="AD2" i="9"/>
  <c r="AE129" i="13" s="1"/>
  <c r="AK111" i="13"/>
  <c r="AK112" i="13" s="1"/>
  <c r="C114" i="13"/>
  <c r="AJ111" i="13"/>
  <c r="AJ112" i="13" s="1"/>
  <c r="AD111" i="13"/>
  <c r="AD112" i="13" s="1"/>
  <c r="X2" i="9"/>
  <c r="Y129" i="13" s="1"/>
  <c r="AC111" i="13"/>
  <c r="AC112" i="13" s="1"/>
  <c r="AI111" i="13"/>
  <c r="AI112" i="13" s="1"/>
  <c r="AH111" i="13"/>
  <c r="AH112" i="13" s="1"/>
  <c r="J111" i="13"/>
  <c r="J112" i="13" s="1"/>
  <c r="AO111" i="13"/>
  <c r="AO112" i="13" s="1"/>
  <c r="AG111" i="13"/>
  <c r="AG112" i="13" s="1"/>
  <c r="R87" i="16"/>
  <c r="S87" i="16" s="1"/>
  <c r="T87" i="16" s="1"/>
  <c r="U87" i="16" s="1"/>
  <c r="V87" i="16" s="1"/>
  <c r="W87" i="16" s="1"/>
  <c r="X87" i="16" s="1"/>
  <c r="Y87" i="16" s="1"/>
  <c r="Z87" i="16" s="1"/>
  <c r="AA87" i="16" s="1"/>
  <c r="AB87" i="16" s="1"/>
  <c r="AC87" i="16" s="1"/>
  <c r="AD87" i="16" s="1"/>
  <c r="AE87" i="16" s="1"/>
  <c r="AF87" i="16" s="1"/>
  <c r="AG87" i="16" s="1"/>
  <c r="AH87" i="16" s="1"/>
  <c r="AI87" i="16" s="1"/>
  <c r="AJ87" i="16" s="1"/>
  <c r="AK87" i="16" s="1"/>
  <c r="AL87" i="16" s="1"/>
  <c r="AM87" i="16" s="1"/>
  <c r="AN87" i="16" s="1"/>
  <c r="AO87" i="16" s="1"/>
  <c r="J87" i="16"/>
  <c r="K87" i="16" s="1"/>
  <c r="L87" i="16" s="1"/>
  <c r="M87" i="16" s="1"/>
  <c r="N87" i="16" s="1"/>
  <c r="O87" i="16" s="1"/>
  <c r="P87" i="16" s="1"/>
  <c r="Q87" i="16" s="1"/>
  <c r="J69" i="16"/>
  <c r="K69" i="16" s="1"/>
  <c r="L69" i="16" s="1"/>
  <c r="M69" i="16" s="1"/>
  <c r="N69" i="16" s="1"/>
  <c r="O69" i="16" s="1"/>
  <c r="P69" i="16" s="1"/>
  <c r="Q69" i="16" s="1"/>
  <c r="R69" i="16" s="1"/>
  <c r="S69" i="16" s="1"/>
  <c r="T69" i="16" s="1"/>
  <c r="U69" i="16" s="1"/>
  <c r="V69" i="16" s="1"/>
  <c r="W69" i="16" s="1"/>
  <c r="X69" i="16" s="1"/>
  <c r="Y69" i="16" s="1"/>
  <c r="Z69" i="16" s="1"/>
  <c r="AA69" i="16" s="1"/>
  <c r="AB69" i="16" s="1"/>
  <c r="AC69" i="16" s="1"/>
  <c r="AD69" i="16" s="1"/>
  <c r="AE69" i="16" s="1"/>
  <c r="AF69" i="16" s="1"/>
  <c r="AG69" i="16" s="1"/>
  <c r="AH69" i="16" s="1"/>
  <c r="AI69" i="16" s="1"/>
  <c r="AJ69" i="16" s="1"/>
  <c r="AK69" i="16" s="1"/>
  <c r="AL69" i="16" s="1"/>
  <c r="AM69" i="16" s="1"/>
  <c r="AN69" i="16" s="1"/>
  <c r="AO69" i="16" s="1"/>
  <c r="R65" i="16"/>
  <c r="S65" i="16" s="1"/>
  <c r="T65" i="16" s="1"/>
  <c r="U65" i="16" s="1"/>
  <c r="V65" i="16" s="1"/>
  <c r="W65" i="16" s="1"/>
  <c r="X65" i="16" s="1"/>
  <c r="Y65" i="16" s="1"/>
  <c r="Z65" i="16" s="1"/>
  <c r="AA65" i="16" s="1"/>
  <c r="AB65" i="16" s="1"/>
  <c r="AC65" i="16" s="1"/>
  <c r="AD65" i="16" s="1"/>
  <c r="AE65" i="16" s="1"/>
  <c r="AF65" i="16" s="1"/>
  <c r="AG65" i="16" s="1"/>
  <c r="AH65" i="16" s="1"/>
  <c r="AI65" i="16" s="1"/>
  <c r="AJ65" i="16" s="1"/>
  <c r="AK65" i="16" s="1"/>
  <c r="AL65" i="16" s="1"/>
  <c r="AM65" i="16" s="1"/>
  <c r="AN65" i="16" s="1"/>
  <c r="AO65" i="16" s="1"/>
  <c r="J65" i="16"/>
  <c r="K65" i="16" s="1"/>
  <c r="L65" i="16" s="1"/>
  <c r="M65" i="16" s="1"/>
  <c r="N65" i="16" s="1"/>
  <c r="O65" i="16" s="1"/>
  <c r="P65" i="16" s="1"/>
  <c r="Q65" i="16" s="1"/>
  <c r="BC49" i="16"/>
  <c r="AZ49" i="16"/>
  <c r="AV49" i="16"/>
  <c r="AS49" i="16"/>
  <c r="AO49" i="16"/>
  <c r="AL49" i="16"/>
  <c r="AH49" i="16"/>
  <c r="AE49" i="16"/>
  <c r="AA49" i="16"/>
  <c r="X49" i="16"/>
  <c r="T49" i="16"/>
  <c r="Q49" i="16"/>
  <c r="M49" i="16"/>
  <c r="J49" i="16"/>
  <c r="F49" i="16"/>
  <c r="C49" i="16"/>
  <c r="N46" i="16"/>
  <c r="BC43" i="16"/>
  <c r="AZ43" i="16"/>
  <c r="AV43" i="16"/>
  <c r="AS43" i="16"/>
  <c r="AO43" i="16"/>
  <c r="AL43" i="16"/>
  <c r="AH43" i="16"/>
  <c r="AE43" i="16"/>
  <c r="AA43" i="16"/>
  <c r="X43" i="16"/>
  <c r="T43" i="16"/>
  <c r="Q43" i="16"/>
  <c r="M43" i="16"/>
  <c r="J43" i="16"/>
  <c r="F43" i="16"/>
  <c r="C43" i="16"/>
  <c r="BC42" i="16"/>
  <c r="AZ42" i="16"/>
  <c r="AV42" i="16"/>
  <c r="AS42" i="16"/>
  <c r="AO42" i="16"/>
  <c r="AL42" i="16"/>
  <c r="AH42" i="16"/>
  <c r="AE42" i="16"/>
  <c r="AA42" i="16"/>
  <c r="Y42" i="16"/>
  <c r="Z42" i="16" s="1"/>
  <c r="X42" i="16"/>
  <c r="T42" i="16"/>
  <c r="Q42" i="16"/>
  <c r="M42" i="16"/>
  <c r="J42" i="16"/>
  <c r="F42" i="16"/>
  <c r="C42" i="16"/>
  <c r="BC41" i="16"/>
  <c r="AZ41" i="16"/>
  <c r="AW41" i="16"/>
  <c r="AV41" i="16"/>
  <c r="AS41" i="16"/>
  <c r="AO41" i="16"/>
  <c r="AL41" i="16"/>
  <c r="AH41" i="16"/>
  <c r="AE41" i="16"/>
  <c r="AA41" i="16"/>
  <c r="Y41" i="16"/>
  <c r="Z41" i="16" s="1"/>
  <c r="X41" i="16"/>
  <c r="T41" i="16"/>
  <c r="Q41" i="16"/>
  <c r="M41" i="16"/>
  <c r="J41" i="16"/>
  <c r="F41" i="16"/>
  <c r="C41" i="16"/>
  <c r="BC39" i="16"/>
  <c r="AZ39" i="16"/>
  <c r="AV39" i="16"/>
  <c r="AS39" i="16"/>
  <c r="AO39" i="16"/>
  <c r="AL39" i="16"/>
  <c r="AH39" i="16"/>
  <c r="AE39" i="16"/>
  <c r="AA39" i="16"/>
  <c r="X39" i="16"/>
  <c r="Y39" i="16" s="1"/>
  <c r="Z39" i="16" s="1"/>
  <c r="T39" i="16"/>
  <c r="Q39" i="16"/>
  <c r="M39" i="16"/>
  <c r="J39" i="16"/>
  <c r="F39" i="16"/>
  <c r="C39" i="16"/>
  <c r="BC38" i="16"/>
  <c r="AZ38" i="16"/>
  <c r="AV38" i="16"/>
  <c r="AS38" i="16"/>
  <c r="AO38" i="16"/>
  <c r="AP38" i="16" s="1"/>
  <c r="AL38" i="16"/>
  <c r="AH38" i="16"/>
  <c r="AE38" i="16"/>
  <c r="AA38" i="16"/>
  <c r="X38" i="16"/>
  <c r="T38" i="16"/>
  <c r="W38" i="16" s="1"/>
  <c r="E92" i="16" s="1"/>
  <c r="R38" i="16"/>
  <c r="Q38" i="16"/>
  <c r="S38" i="16" s="1"/>
  <c r="V38" i="16" s="1"/>
  <c r="E74" i="16" s="1"/>
  <c r="M38" i="16"/>
  <c r="J38" i="16"/>
  <c r="F38" i="16"/>
  <c r="G38" i="16" s="1"/>
  <c r="C38" i="16"/>
  <c r="BC37" i="16"/>
  <c r="AZ37" i="16"/>
  <c r="AV37" i="16"/>
  <c r="AS37" i="16"/>
  <c r="AP37" i="16"/>
  <c r="AO37" i="16"/>
  <c r="AL37" i="16"/>
  <c r="AH37" i="16"/>
  <c r="AE37" i="16"/>
  <c r="AA37" i="16"/>
  <c r="X37" i="16"/>
  <c r="T37" i="16"/>
  <c r="R37" i="16"/>
  <c r="Q37" i="16"/>
  <c r="S37" i="16" s="1"/>
  <c r="V37" i="16" s="1"/>
  <c r="E73" i="16" s="1"/>
  <c r="M37" i="16"/>
  <c r="J37" i="16"/>
  <c r="F37" i="16"/>
  <c r="G37" i="16" s="1"/>
  <c r="C37" i="16"/>
  <c r="BC36" i="16"/>
  <c r="AZ36" i="16"/>
  <c r="AV36" i="16"/>
  <c r="AS36" i="16"/>
  <c r="AP36" i="16"/>
  <c r="AO36" i="16"/>
  <c r="AL36" i="16"/>
  <c r="AH36" i="16"/>
  <c r="AE36" i="16"/>
  <c r="AA36" i="16"/>
  <c r="X36" i="16"/>
  <c r="T36" i="16"/>
  <c r="W36" i="16" s="1"/>
  <c r="E90" i="16" s="1"/>
  <c r="R36" i="16"/>
  <c r="Q36" i="16"/>
  <c r="S36" i="16" s="1"/>
  <c r="V36" i="16" s="1"/>
  <c r="E72" i="16" s="1"/>
  <c r="N36" i="16"/>
  <c r="M36" i="16"/>
  <c r="J36" i="16"/>
  <c r="F36" i="16"/>
  <c r="G36" i="16" s="1"/>
  <c r="C36" i="16"/>
  <c r="BC35" i="16"/>
  <c r="AZ35" i="16"/>
  <c r="AW35" i="16"/>
  <c r="AV35" i="16"/>
  <c r="AS35" i="16"/>
  <c r="AP35" i="16"/>
  <c r="AO35" i="16"/>
  <c r="AL35" i="16"/>
  <c r="AH35" i="16"/>
  <c r="AE35" i="16"/>
  <c r="AA35" i="16"/>
  <c r="Y35" i="16"/>
  <c r="X35" i="16"/>
  <c r="T35" i="16"/>
  <c r="R35" i="16"/>
  <c r="Q35" i="16"/>
  <c r="S35" i="16" s="1"/>
  <c r="V35" i="16" s="1"/>
  <c r="E71" i="16" s="1"/>
  <c r="N35" i="16"/>
  <c r="M35" i="16"/>
  <c r="J35" i="16"/>
  <c r="F35" i="16"/>
  <c r="G35" i="16" s="1"/>
  <c r="C35" i="16"/>
  <c r="BC34" i="16"/>
  <c r="AZ34" i="16"/>
  <c r="AZ50" i="16" s="1"/>
  <c r="AW34" i="16"/>
  <c r="AV34" i="16"/>
  <c r="AV51" i="16" s="1"/>
  <c r="AW43" i="16" s="1"/>
  <c r="AS34" i="16"/>
  <c r="AS50" i="16" s="1"/>
  <c r="AP34" i="16"/>
  <c r="AO34" i="16"/>
  <c r="AO51" i="16" s="1"/>
  <c r="AP39" i="16" s="1"/>
  <c r="AL34" i="16"/>
  <c r="AH34" i="16"/>
  <c r="AH51" i="16" s="1"/>
  <c r="AI49" i="16" s="1"/>
  <c r="AF34" i="16"/>
  <c r="AE34" i="16"/>
  <c r="AE50" i="16" s="1"/>
  <c r="AF39" i="16" s="1"/>
  <c r="AG39" i="16" s="1"/>
  <c r="AJ39" i="16" s="1"/>
  <c r="G75" i="16" s="1"/>
  <c r="AB34" i="16"/>
  <c r="AA34" i="16"/>
  <c r="AA51" i="16" s="1"/>
  <c r="Y34" i="16"/>
  <c r="X34" i="16"/>
  <c r="X50" i="16" s="1"/>
  <c r="Y49" i="16" s="1"/>
  <c r="T34" i="16"/>
  <c r="T51" i="16" s="1"/>
  <c r="U40" i="16" s="1"/>
  <c r="R34" i="16"/>
  <c r="Q34" i="16"/>
  <c r="Q50" i="16" s="1"/>
  <c r="R41" i="16" s="1"/>
  <c r="N34" i="16"/>
  <c r="M34" i="16"/>
  <c r="M51" i="16" s="1"/>
  <c r="N47" i="16" s="1"/>
  <c r="J34" i="16"/>
  <c r="J50" i="16" s="1"/>
  <c r="F34" i="16"/>
  <c r="F51" i="16" s="1"/>
  <c r="G42" i="16" s="1"/>
  <c r="D34" i="16"/>
  <c r="C34" i="16"/>
  <c r="C50" i="16" s="1"/>
  <c r="W20" i="16"/>
  <c r="Z19" i="16"/>
  <c r="Y19" i="16"/>
  <c r="V19" i="16"/>
  <c r="T19" i="16"/>
  <c r="S19" i="16"/>
  <c r="N19" i="16"/>
  <c r="M19" i="16"/>
  <c r="K19" i="16"/>
  <c r="J19" i="16"/>
  <c r="H19" i="16"/>
  <c r="G19" i="16"/>
  <c r="E19" i="16"/>
  <c r="D19" i="16"/>
  <c r="Z18" i="16"/>
  <c r="T18" i="16"/>
  <c r="Q18" i="16"/>
  <c r="N18" i="16"/>
  <c r="K18" i="16"/>
  <c r="H18" i="16"/>
  <c r="E18" i="16"/>
  <c r="X17" i="16"/>
  <c r="Z17" i="16" s="1"/>
  <c r="U17" i="16"/>
  <c r="T17" i="16"/>
  <c r="R17" i="16"/>
  <c r="O17" i="16"/>
  <c r="AG34" i="16" s="1"/>
  <c r="L17" i="16"/>
  <c r="N17" i="16" s="1"/>
  <c r="K17" i="16"/>
  <c r="H17" i="16"/>
  <c r="E17" i="16"/>
  <c r="Z16" i="16"/>
  <c r="T16" i="16"/>
  <c r="Q16" i="16"/>
  <c r="N16" i="16"/>
  <c r="K16" i="16"/>
  <c r="H16" i="16"/>
  <c r="E16" i="16"/>
  <c r="Z15" i="16"/>
  <c r="T15" i="16"/>
  <c r="Q15" i="16"/>
  <c r="N15" i="16"/>
  <c r="K15" i="16"/>
  <c r="H15" i="16"/>
  <c r="E15" i="16"/>
  <c r="Z14" i="16"/>
  <c r="T14" i="16"/>
  <c r="Q14" i="16"/>
  <c r="N14" i="16"/>
  <c r="K14" i="16"/>
  <c r="H14" i="16"/>
  <c r="E14" i="16"/>
  <c r="Z13" i="16"/>
  <c r="T13" i="16"/>
  <c r="Q13" i="16"/>
  <c r="N13" i="16"/>
  <c r="K13" i="16"/>
  <c r="H13" i="16"/>
  <c r="E13" i="16"/>
  <c r="Z12" i="16"/>
  <c r="T12" i="16"/>
  <c r="Q12" i="16"/>
  <c r="N12" i="16"/>
  <c r="K12" i="16"/>
  <c r="H12" i="16"/>
  <c r="E12" i="16"/>
  <c r="Z11" i="16"/>
  <c r="T11" i="16"/>
  <c r="Q11" i="16"/>
  <c r="N11" i="16"/>
  <c r="K11" i="16"/>
  <c r="H11" i="16"/>
  <c r="E11" i="16"/>
  <c r="Z10" i="16"/>
  <c r="T10" i="16"/>
  <c r="Q10" i="16"/>
  <c r="N10" i="16"/>
  <c r="K10" i="16"/>
  <c r="H10" i="16"/>
  <c r="E10" i="16"/>
  <c r="Z9" i="16"/>
  <c r="T9" i="16"/>
  <c r="Q9" i="16"/>
  <c r="N9" i="16"/>
  <c r="K9" i="16"/>
  <c r="H9" i="16"/>
  <c r="E9" i="16"/>
  <c r="Z8" i="16"/>
  <c r="T8" i="16"/>
  <c r="Q8" i="16"/>
  <c r="N8" i="16"/>
  <c r="K8" i="16"/>
  <c r="H8" i="16"/>
  <c r="E8" i="16"/>
  <c r="Z7" i="16"/>
  <c r="T7" i="16"/>
  <c r="Q7" i="16"/>
  <c r="N7" i="16"/>
  <c r="K7" i="16"/>
  <c r="H7" i="16"/>
  <c r="E7" i="16"/>
  <c r="J87" i="13"/>
  <c r="K87" i="13" s="1"/>
  <c r="L87" i="13" s="1"/>
  <c r="M87" i="13" s="1"/>
  <c r="N87" i="13" s="1"/>
  <c r="O87" i="13" s="1"/>
  <c r="P87" i="13" s="1"/>
  <c r="Q87" i="13" s="1"/>
  <c r="R87" i="13" s="1"/>
  <c r="S87" i="13" s="1"/>
  <c r="T87" i="13" s="1"/>
  <c r="U87" i="13" s="1"/>
  <c r="V87" i="13" s="1"/>
  <c r="W87" i="13" s="1"/>
  <c r="X87" i="13" s="1"/>
  <c r="Y87" i="13" s="1"/>
  <c r="Z87" i="13" s="1"/>
  <c r="AA87" i="13" s="1"/>
  <c r="AB87" i="13" s="1"/>
  <c r="AC87" i="13" s="1"/>
  <c r="AD87" i="13" s="1"/>
  <c r="AE87" i="13" s="1"/>
  <c r="AF87" i="13" s="1"/>
  <c r="AG87" i="13" s="1"/>
  <c r="AH87" i="13" s="1"/>
  <c r="AI87" i="13" s="1"/>
  <c r="AJ87" i="13" s="1"/>
  <c r="AK87" i="13" s="1"/>
  <c r="AL87" i="13" s="1"/>
  <c r="AM87" i="13" s="1"/>
  <c r="AN87" i="13" s="1"/>
  <c r="AO87" i="13" s="1"/>
  <c r="J69" i="13"/>
  <c r="K69" i="13" s="1"/>
  <c r="L69" i="13" s="1"/>
  <c r="M69" i="13" s="1"/>
  <c r="N69" i="13" s="1"/>
  <c r="O69" i="13" s="1"/>
  <c r="P69" i="13" s="1"/>
  <c r="Q69" i="13" s="1"/>
  <c r="R69" i="13" s="1"/>
  <c r="S69" i="13" s="1"/>
  <c r="T69" i="13" s="1"/>
  <c r="U69" i="13" s="1"/>
  <c r="V69" i="13" s="1"/>
  <c r="W69" i="13" s="1"/>
  <c r="X69" i="13" s="1"/>
  <c r="Y69" i="13" s="1"/>
  <c r="Z69" i="13" s="1"/>
  <c r="AA69" i="13" s="1"/>
  <c r="AB69" i="13" s="1"/>
  <c r="AC69" i="13" s="1"/>
  <c r="AD69" i="13" s="1"/>
  <c r="AE69" i="13" s="1"/>
  <c r="AF69" i="13" s="1"/>
  <c r="AG69" i="13" s="1"/>
  <c r="AH69" i="13" s="1"/>
  <c r="AI69" i="13" s="1"/>
  <c r="AJ69" i="13" s="1"/>
  <c r="AK69" i="13" s="1"/>
  <c r="AL69" i="13" s="1"/>
  <c r="AM69" i="13" s="1"/>
  <c r="AN69" i="13" s="1"/>
  <c r="AO69" i="13" s="1"/>
  <c r="J65" i="13"/>
  <c r="K65" i="13" s="1"/>
  <c r="L65" i="13" s="1"/>
  <c r="M65" i="13" s="1"/>
  <c r="N65" i="13" s="1"/>
  <c r="O65" i="13" s="1"/>
  <c r="P65" i="13" s="1"/>
  <c r="Q65" i="13" s="1"/>
  <c r="R65" i="13" s="1"/>
  <c r="S65" i="13" s="1"/>
  <c r="T65" i="13" s="1"/>
  <c r="U65" i="13" s="1"/>
  <c r="V65" i="13" s="1"/>
  <c r="W65" i="13" s="1"/>
  <c r="X65" i="13" s="1"/>
  <c r="Y65" i="13" s="1"/>
  <c r="Z65" i="13" s="1"/>
  <c r="AA65" i="13" s="1"/>
  <c r="AB65" i="13" s="1"/>
  <c r="AC65" i="13" s="1"/>
  <c r="AD65" i="13" s="1"/>
  <c r="AE65" i="13" s="1"/>
  <c r="AF65" i="13" s="1"/>
  <c r="AG65" i="13" s="1"/>
  <c r="AH65" i="13" s="1"/>
  <c r="AI65" i="13" s="1"/>
  <c r="AJ65" i="13" s="1"/>
  <c r="AK65" i="13" s="1"/>
  <c r="AL65" i="13" s="1"/>
  <c r="AM65" i="13" s="1"/>
  <c r="AN65" i="13" s="1"/>
  <c r="AO65" i="13" s="1"/>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BC49" i="13"/>
  <c r="BC43" i="13"/>
  <c r="BC42" i="13"/>
  <c r="BC41" i="13"/>
  <c r="BC39" i="13"/>
  <c r="BC38" i="13"/>
  <c r="BC37" i="13"/>
  <c r="BC36" i="13"/>
  <c r="BC35" i="13"/>
  <c r="BC34" i="13"/>
  <c r="AV49" i="13"/>
  <c r="AV43" i="13"/>
  <c r="AV42" i="13"/>
  <c r="AV41" i="13"/>
  <c r="AV39" i="13"/>
  <c r="AV38" i="13"/>
  <c r="AV37" i="13"/>
  <c r="AV36" i="13"/>
  <c r="AV35" i="13"/>
  <c r="AV34" i="13"/>
  <c r="AO49" i="13"/>
  <c r="AO43" i="13"/>
  <c r="AO42" i="13"/>
  <c r="AO41" i="13"/>
  <c r="AO39" i="13"/>
  <c r="AO38" i="13"/>
  <c r="AO37" i="13"/>
  <c r="AO36" i="13"/>
  <c r="AO35" i="13"/>
  <c r="AO34" i="13"/>
  <c r="AH49" i="13"/>
  <c r="AH43" i="13"/>
  <c r="AH42" i="13"/>
  <c r="AH41" i="13"/>
  <c r="AH39" i="13"/>
  <c r="AH38" i="13"/>
  <c r="AH37" i="13"/>
  <c r="AH36" i="13"/>
  <c r="AH35" i="13"/>
  <c r="AH34" i="13"/>
  <c r="AA49" i="13"/>
  <c r="AA43" i="13"/>
  <c r="AA42" i="13"/>
  <c r="AA41" i="13"/>
  <c r="AA39" i="13"/>
  <c r="AA38" i="13"/>
  <c r="AA37" i="13"/>
  <c r="AA36" i="13"/>
  <c r="AA35" i="13"/>
  <c r="AA34" i="13"/>
  <c r="T49" i="13"/>
  <c r="T43" i="13"/>
  <c r="T42" i="13"/>
  <c r="T41" i="13"/>
  <c r="T39" i="13"/>
  <c r="T38" i="13"/>
  <c r="T37" i="13"/>
  <c r="T36" i="13"/>
  <c r="T35" i="13"/>
  <c r="T34" i="13"/>
  <c r="M49" i="13"/>
  <c r="M43" i="13"/>
  <c r="M42" i="13"/>
  <c r="M41" i="13"/>
  <c r="M39" i="13"/>
  <c r="M38" i="13"/>
  <c r="M37" i="13"/>
  <c r="M36" i="13"/>
  <c r="M35" i="13"/>
  <c r="M34" i="13"/>
  <c r="X17" i="13"/>
  <c r="Z17" i="13" s="1"/>
  <c r="U17" i="13"/>
  <c r="R17" i="13"/>
  <c r="T17" i="13" s="1"/>
  <c r="O17" i="13"/>
  <c r="P17" i="13" s="1"/>
  <c r="P19" i="13" s="1"/>
  <c r="Q19" i="13" s="1"/>
  <c r="L17" i="13"/>
  <c r="N17" i="13" s="1"/>
  <c r="AZ49" i="13"/>
  <c r="AZ43" i="13"/>
  <c r="AZ42" i="13"/>
  <c r="AZ41" i="13"/>
  <c r="AZ39" i="13"/>
  <c r="AZ38" i="13"/>
  <c r="AZ37" i="13"/>
  <c r="AZ36" i="13"/>
  <c r="AZ35" i="13"/>
  <c r="AZ34" i="13"/>
  <c r="AS49" i="13"/>
  <c r="AS43" i="13"/>
  <c r="AS42" i="13"/>
  <c r="AS41" i="13"/>
  <c r="AS39" i="13"/>
  <c r="AS38" i="13"/>
  <c r="AS37" i="13"/>
  <c r="AS36" i="13"/>
  <c r="AS35" i="13"/>
  <c r="AS34" i="13"/>
  <c r="AL49" i="13"/>
  <c r="AL43" i="13"/>
  <c r="AL42" i="13"/>
  <c r="AL41" i="13"/>
  <c r="AL39" i="13"/>
  <c r="AL38" i="13"/>
  <c r="AL37" i="13"/>
  <c r="AL36" i="13"/>
  <c r="AL35" i="13"/>
  <c r="AL34" i="13"/>
  <c r="AE49" i="13"/>
  <c r="AE43" i="13"/>
  <c r="AE42" i="13"/>
  <c r="AE41" i="13"/>
  <c r="AE39" i="13"/>
  <c r="AE38" i="13"/>
  <c r="AE37" i="13"/>
  <c r="AE36" i="13"/>
  <c r="AE35" i="13"/>
  <c r="AE34" i="13"/>
  <c r="X49" i="13"/>
  <c r="X43" i="13"/>
  <c r="X42" i="13"/>
  <c r="X41" i="13"/>
  <c r="X39" i="13"/>
  <c r="X38" i="13"/>
  <c r="X37" i="13"/>
  <c r="X36" i="13"/>
  <c r="X35" i="13"/>
  <c r="Q49" i="13"/>
  <c r="Q43" i="13"/>
  <c r="Q42" i="13"/>
  <c r="Q41" i="13"/>
  <c r="Q39" i="13"/>
  <c r="Q38" i="13"/>
  <c r="Q37" i="13"/>
  <c r="Q36" i="13"/>
  <c r="Q35" i="13"/>
  <c r="J49" i="13"/>
  <c r="J43" i="13"/>
  <c r="J42" i="13"/>
  <c r="J41" i="13"/>
  <c r="J39" i="13"/>
  <c r="J38" i="13"/>
  <c r="J37" i="13"/>
  <c r="J36" i="13"/>
  <c r="J35" i="13"/>
  <c r="X34" i="13"/>
  <c r="Q34" i="13"/>
  <c r="J34" i="13"/>
  <c r="F49" i="13"/>
  <c r="C49" i="13"/>
  <c r="F41" i="13"/>
  <c r="C41" i="13"/>
  <c r="F39" i="13"/>
  <c r="C39" i="13"/>
  <c r="F42" i="13"/>
  <c r="C42" i="13"/>
  <c r="F43" i="13"/>
  <c r="C43" i="13"/>
  <c r="F38" i="13"/>
  <c r="C38" i="13"/>
  <c r="F37" i="13"/>
  <c r="C37" i="13"/>
  <c r="F36" i="13"/>
  <c r="C36" i="13"/>
  <c r="F35" i="13"/>
  <c r="C35" i="13"/>
  <c r="F34" i="13"/>
  <c r="C34" i="13"/>
  <c r="Y19" i="13"/>
  <c r="Z19" i="13" s="1"/>
  <c r="V19" i="13"/>
  <c r="W20" i="13" s="1"/>
  <c r="S19" i="13"/>
  <c r="T19" i="13" s="1"/>
  <c r="M19" i="13"/>
  <c r="N19" i="13" s="1"/>
  <c r="J19" i="13"/>
  <c r="K19" i="13" s="1"/>
  <c r="G19" i="13"/>
  <c r="H19" i="13" s="1"/>
  <c r="D19" i="13"/>
  <c r="E19" i="13" s="1"/>
  <c r="Z18" i="13"/>
  <c r="T18" i="13"/>
  <c r="Q18" i="13"/>
  <c r="N18" i="13"/>
  <c r="K18" i="13"/>
  <c r="H18" i="13"/>
  <c r="E18" i="13"/>
  <c r="K17" i="13"/>
  <c r="H17" i="13"/>
  <c r="E17" i="13"/>
  <c r="Z16" i="13"/>
  <c r="T16" i="13"/>
  <c r="Q16" i="13"/>
  <c r="N16" i="13"/>
  <c r="K16" i="13"/>
  <c r="H16" i="13"/>
  <c r="E16" i="13"/>
  <c r="Z15" i="13"/>
  <c r="T15" i="13"/>
  <c r="Q15" i="13"/>
  <c r="N15" i="13"/>
  <c r="K15" i="13"/>
  <c r="H15" i="13"/>
  <c r="E15" i="13"/>
  <c r="Z14" i="13"/>
  <c r="T14" i="13"/>
  <c r="Q14" i="13"/>
  <c r="N14" i="13"/>
  <c r="K14" i="13"/>
  <c r="H14" i="13"/>
  <c r="E14" i="13"/>
  <c r="Z13" i="13"/>
  <c r="T13" i="13"/>
  <c r="Q13" i="13"/>
  <c r="N13" i="13"/>
  <c r="K13" i="13"/>
  <c r="H13" i="13"/>
  <c r="E13" i="13"/>
  <c r="Z12" i="13"/>
  <c r="T12" i="13"/>
  <c r="Q12" i="13"/>
  <c r="N12" i="13"/>
  <c r="K12" i="13"/>
  <c r="H12" i="13"/>
  <c r="E12" i="13"/>
  <c r="Z11" i="13"/>
  <c r="T11" i="13"/>
  <c r="Q11" i="13"/>
  <c r="N11" i="13"/>
  <c r="K11" i="13"/>
  <c r="H11" i="13"/>
  <c r="E11" i="13"/>
  <c r="Z10" i="13"/>
  <c r="T10" i="13"/>
  <c r="Q10" i="13"/>
  <c r="N10" i="13"/>
  <c r="K10" i="13"/>
  <c r="H10" i="13"/>
  <c r="E10" i="13"/>
  <c r="Z9" i="13"/>
  <c r="T9" i="13"/>
  <c r="Q9" i="13"/>
  <c r="N9" i="13"/>
  <c r="K9" i="13"/>
  <c r="H9" i="13"/>
  <c r="E9" i="13"/>
  <c r="Z8" i="13"/>
  <c r="T8" i="13"/>
  <c r="Q8" i="13"/>
  <c r="N8" i="13"/>
  <c r="K8" i="13"/>
  <c r="H8" i="13"/>
  <c r="E8" i="13"/>
  <c r="Z7" i="13"/>
  <c r="T7" i="13"/>
  <c r="Q7" i="13"/>
  <c r="N7" i="13"/>
  <c r="K7" i="13"/>
  <c r="H7" i="13"/>
  <c r="E7" i="13"/>
  <c r="B43" i="8"/>
  <c r="B42" i="8"/>
  <c r="B39" i="8"/>
  <c r="B35" i="8"/>
  <c r="B34" i="8"/>
  <c r="B10" i="8"/>
  <c r="B8" i="8"/>
  <c r="B51" i="8" s="1"/>
  <c r="B7" i="8"/>
  <c r="AE128" i="7"/>
  <c r="AD128" i="7"/>
  <c r="O128" i="7"/>
  <c r="N128" i="7"/>
  <c r="AE127" i="7"/>
  <c r="AD127" i="7"/>
  <c r="O127" i="7"/>
  <c r="N127" i="7"/>
  <c r="AE126" i="7"/>
  <c r="AD126" i="7"/>
  <c r="W126" i="7"/>
  <c r="O126" i="7"/>
  <c r="N126" i="7"/>
  <c r="G126" i="7"/>
  <c r="AE125" i="7"/>
  <c r="AD125" i="7"/>
  <c r="W125" i="7"/>
  <c r="O125" i="7"/>
  <c r="N125" i="7"/>
  <c r="G125" i="7"/>
  <c r="AE124" i="7"/>
  <c r="AD124" i="7"/>
  <c r="O124" i="7"/>
  <c r="N124" i="7"/>
  <c r="G124" i="7"/>
  <c r="F124" i="7"/>
  <c r="AE123" i="7"/>
  <c r="W123" i="7"/>
  <c r="V123" i="7"/>
  <c r="N123" i="7"/>
  <c r="G123" i="7"/>
  <c r="F123" i="7"/>
  <c r="AE122" i="7"/>
  <c r="AD122" i="7"/>
  <c r="O122" i="7"/>
  <c r="N122" i="7"/>
  <c r="G122" i="7"/>
  <c r="F122" i="7"/>
  <c r="AE121" i="7"/>
  <c r="AD121" i="7"/>
  <c r="Z121" i="7"/>
  <c r="W121" i="7"/>
  <c r="V121" i="7"/>
  <c r="O121" i="7"/>
  <c r="N121" i="7"/>
  <c r="J121" i="7"/>
  <c r="G121" i="7"/>
  <c r="F121" i="7"/>
  <c r="AE120" i="7"/>
  <c r="AD120" i="7"/>
  <c r="Z120" i="7"/>
  <c r="W120" i="7"/>
  <c r="V120" i="7"/>
  <c r="O120" i="7"/>
  <c r="N120" i="7"/>
  <c r="J120" i="7"/>
  <c r="G120" i="7"/>
  <c r="F120" i="7"/>
  <c r="AE119" i="7"/>
  <c r="AD119" i="7"/>
  <c r="Z119" i="7"/>
  <c r="W119" i="7"/>
  <c r="V119" i="7"/>
  <c r="O119" i="7"/>
  <c r="N119" i="7"/>
  <c r="J119" i="7"/>
  <c r="G119" i="7"/>
  <c r="F119" i="7"/>
  <c r="AE118" i="7"/>
  <c r="AD118" i="7"/>
  <c r="Z118" i="7"/>
  <c r="W118" i="7"/>
  <c r="V118" i="7"/>
  <c r="O118" i="7"/>
  <c r="N118" i="7"/>
  <c r="J118" i="7"/>
  <c r="G118" i="7"/>
  <c r="F118" i="7"/>
  <c r="AE117" i="7"/>
  <c r="AD117" i="7"/>
  <c r="Z117" i="7"/>
  <c r="W117" i="7"/>
  <c r="V117" i="7"/>
  <c r="O117" i="7"/>
  <c r="N117" i="7"/>
  <c r="J117" i="7"/>
  <c r="G117" i="7"/>
  <c r="F117" i="7"/>
  <c r="AE116" i="7"/>
  <c r="AD116" i="7"/>
  <c r="Z116" i="7"/>
  <c r="W116" i="7"/>
  <c r="V116" i="7"/>
  <c r="O116" i="7"/>
  <c r="N116" i="7"/>
  <c r="J116" i="7"/>
  <c r="G116" i="7"/>
  <c r="F116" i="7"/>
  <c r="AE115" i="7"/>
  <c r="AD115" i="7"/>
  <c r="Z115" i="7"/>
  <c r="W115" i="7"/>
  <c r="V115" i="7"/>
  <c r="O115" i="7"/>
  <c r="N115" i="7"/>
  <c r="J115" i="7"/>
  <c r="G115" i="7"/>
  <c r="F115" i="7"/>
  <c r="AE114" i="7"/>
  <c r="AD114" i="7"/>
  <c r="Z114" i="7"/>
  <c r="W114" i="7"/>
  <c r="V114" i="7"/>
  <c r="O114" i="7"/>
  <c r="N114" i="7"/>
  <c r="J114" i="7"/>
  <c r="G114" i="7"/>
  <c r="F114" i="7"/>
  <c r="AE113" i="7"/>
  <c r="AD113" i="7"/>
  <c r="Z113" i="7"/>
  <c r="W113" i="7"/>
  <c r="V113" i="7"/>
  <c r="O113" i="7"/>
  <c r="N113" i="7"/>
  <c r="J113" i="7"/>
  <c r="G113" i="7"/>
  <c r="F113" i="7"/>
  <c r="AE112" i="7"/>
  <c r="AD112" i="7"/>
  <c r="Z112" i="7"/>
  <c r="W112" i="7"/>
  <c r="V112" i="7"/>
  <c r="R112" i="7"/>
  <c r="O112" i="7"/>
  <c r="N112" i="7"/>
  <c r="J112" i="7"/>
  <c r="G112" i="7"/>
  <c r="F112" i="7"/>
  <c r="B112" i="7"/>
  <c r="AE111" i="7"/>
  <c r="AD111" i="7"/>
  <c r="Z111" i="7"/>
  <c r="W111" i="7"/>
  <c r="V111" i="7"/>
  <c r="R111" i="7"/>
  <c r="O111" i="7"/>
  <c r="N111" i="7"/>
  <c r="J111" i="7"/>
  <c r="G111" i="7"/>
  <c r="F111" i="7"/>
  <c r="B111" i="7"/>
  <c r="AE110" i="7"/>
  <c r="AD110" i="7"/>
  <c r="Z110" i="7"/>
  <c r="W110" i="7"/>
  <c r="V110" i="7"/>
  <c r="R110" i="7"/>
  <c r="O110" i="7"/>
  <c r="N110" i="7"/>
  <c r="J110" i="7"/>
  <c r="G110" i="7"/>
  <c r="F110" i="7"/>
  <c r="B110" i="7"/>
  <c r="AE109" i="7"/>
  <c r="AD109" i="7"/>
  <c r="Z109" i="7"/>
  <c r="W109" i="7"/>
  <c r="V109" i="7"/>
  <c r="R109" i="7"/>
  <c r="O109" i="7"/>
  <c r="N109" i="7"/>
  <c r="J109" i="7"/>
  <c r="G109" i="7"/>
  <c r="F109" i="7"/>
  <c r="AE108" i="7"/>
  <c r="AD108" i="7"/>
  <c r="AC108" i="7"/>
  <c r="Z108" i="7"/>
  <c r="W108" i="7"/>
  <c r="V108" i="7"/>
  <c r="R108" i="7"/>
  <c r="O108" i="7"/>
  <c r="N108" i="7"/>
  <c r="G108" i="7"/>
  <c r="F108" i="7"/>
  <c r="E108" i="7"/>
  <c r="B108" i="7"/>
  <c r="AE107" i="7"/>
  <c r="AD107" i="7"/>
  <c r="W107" i="7"/>
  <c r="V107" i="7"/>
  <c r="R107" i="7"/>
  <c r="O107" i="7"/>
  <c r="N107" i="7"/>
  <c r="G107" i="7"/>
  <c r="F107" i="7"/>
  <c r="E107" i="7"/>
  <c r="B107" i="7"/>
  <c r="AE106" i="7"/>
  <c r="AD106" i="7"/>
  <c r="W106" i="7"/>
  <c r="V106" i="7"/>
  <c r="R106" i="7"/>
  <c r="O106" i="7"/>
  <c r="N106" i="7"/>
  <c r="G106" i="7"/>
  <c r="F106" i="7"/>
  <c r="E106" i="7"/>
  <c r="B106" i="7"/>
  <c r="AE105" i="7"/>
  <c r="AD105" i="7"/>
  <c r="W105" i="7"/>
  <c r="V105" i="7"/>
  <c r="R105" i="7"/>
  <c r="O105" i="7"/>
  <c r="N105" i="7"/>
  <c r="J105" i="7"/>
  <c r="G105" i="7"/>
  <c r="F105" i="7"/>
  <c r="E105" i="7"/>
  <c r="B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F99" i="7"/>
  <c r="AE99" i="7"/>
  <c r="AE136" i="7" s="1"/>
  <c r="AD99" i="7"/>
  <c r="AD136" i="7" s="1"/>
  <c r="AC99" i="7"/>
  <c r="AB99" i="7"/>
  <c r="AA99" i="7"/>
  <c r="Z99" i="7"/>
  <c r="Y99" i="7"/>
  <c r="X99" i="7"/>
  <c r="X123" i="7" s="1"/>
  <c r="W99" i="7"/>
  <c r="V99" i="7"/>
  <c r="V138" i="7" s="1"/>
  <c r="U99" i="7"/>
  <c r="T99" i="7"/>
  <c r="S99" i="7"/>
  <c r="R99" i="7"/>
  <c r="R121" i="7" s="1"/>
  <c r="Q99" i="7"/>
  <c r="P99" i="7"/>
  <c r="P124" i="7" s="1"/>
  <c r="O99" i="7"/>
  <c r="O123" i="7" s="1"/>
  <c r="N99" i="7"/>
  <c r="N136" i="7" s="1"/>
  <c r="M99" i="7"/>
  <c r="L99" i="7"/>
  <c r="K99" i="7"/>
  <c r="J99" i="7"/>
  <c r="J108" i="7" s="1"/>
  <c r="I99" i="7"/>
  <c r="H99" i="7"/>
  <c r="G99" i="7"/>
  <c r="F99" i="7"/>
  <c r="E99" i="7"/>
  <c r="D99" i="7"/>
  <c r="C99" i="7"/>
  <c r="B99" i="7"/>
  <c r="B122"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H5" i="6"/>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AG5" i="6" s="1"/>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V101" i="4"/>
  <c r="T101" i="4"/>
  <c r="R101" i="4"/>
  <c r="P101" i="4"/>
  <c r="N101" i="4"/>
  <c r="L101" i="4"/>
  <c r="J101" i="4"/>
  <c r="H101" i="4"/>
  <c r="F101" i="4"/>
  <c r="D101" i="4"/>
  <c r="B101" i="4"/>
  <c r="V100" i="4"/>
  <c r="T100" i="4"/>
  <c r="R100" i="4"/>
  <c r="P100" i="4"/>
  <c r="N100" i="4"/>
  <c r="L100" i="4"/>
  <c r="J100" i="4"/>
  <c r="H100" i="4"/>
  <c r="F100" i="4"/>
  <c r="D100" i="4"/>
  <c r="B100" i="4"/>
  <c r="V99" i="4"/>
  <c r="T99" i="4"/>
  <c r="R99" i="4"/>
  <c r="P99" i="4"/>
  <c r="N99" i="4"/>
  <c r="L99" i="4"/>
  <c r="J99" i="4"/>
  <c r="H99" i="4"/>
  <c r="F99" i="4"/>
  <c r="D99" i="4"/>
  <c r="B99" i="4"/>
  <c r="BA97" i="4"/>
  <c r="U97" i="4"/>
  <c r="Q97" i="4"/>
  <c r="O97" i="4"/>
  <c r="M97" i="4"/>
  <c r="I97" i="4"/>
  <c r="E97" i="4"/>
  <c r="U96" i="4"/>
  <c r="Q96" i="4"/>
  <c r="O96" i="4"/>
  <c r="M96" i="4"/>
  <c r="I96" i="4"/>
  <c r="E96" i="4"/>
  <c r="U95" i="4"/>
  <c r="Q95" i="4"/>
  <c r="O95" i="4"/>
  <c r="M95" i="4"/>
  <c r="I95" i="4"/>
  <c r="E95" i="4"/>
  <c r="U94" i="4"/>
  <c r="Q94" i="4"/>
  <c r="O94" i="4"/>
  <c r="M94" i="4"/>
  <c r="I94" i="4"/>
  <c r="E94" i="4"/>
  <c r="U93" i="4"/>
  <c r="Q93" i="4"/>
  <c r="O93" i="4"/>
  <c r="M93" i="4"/>
  <c r="I93" i="4"/>
  <c r="E93" i="4"/>
  <c r="U92" i="4"/>
  <c r="Q92" i="4"/>
  <c r="O92" i="4"/>
  <c r="M92" i="4"/>
  <c r="I92" i="4"/>
  <c r="E92" i="4"/>
  <c r="W89" i="4"/>
  <c r="V89" i="4"/>
  <c r="V97" i="4" s="1"/>
  <c r="U89" i="4"/>
  <c r="T89" i="4"/>
  <c r="T97" i="4" s="1"/>
  <c r="S89" i="4"/>
  <c r="R89" i="4"/>
  <c r="R97" i="4" s="1"/>
  <c r="Q89" i="4"/>
  <c r="P89" i="4"/>
  <c r="P97" i="4" s="1"/>
  <c r="O89" i="4"/>
  <c r="N89" i="4"/>
  <c r="N97" i="4" s="1"/>
  <c r="M89" i="4"/>
  <c r="L89" i="4"/>
  <c r="L97" i="4" s="1"/>
  <c r="K89" i="4"/>
  <c r="J89" i="4"/>
  <c r="J97" i="4" s="1"/>
  <c r="I89" i="4"/>
  <c r="H89" i="4"/>
  <c r="H97" i="4" s="1"/>
  <c r="G89" i="4"/>
  <c r="F89" i="4"/>
  <c r="F97" i="4" s="1"/>
  <c r="E89" i="4"/>
  <c r="D89" i="4"/>
  <c r="D97" i="4" s="1"/>
  <c r="C89" i="4"/>
  <c r="B89" i="4"/>
  <c r="B97" i="4" s="1"/>
  <c r="Y88" i="4"/>
  <c r="X88" i="4"/>
  <c r="AA87" i="4"/>
  <c r="AB87" i="4" s="1"/>
  <c r="Y87" i="4"/>
  <c r="Z87" i="4" s="1"/>
  <c r="X87" i="4"/>
  <c r="AA86" i="4"/>
  <c r="AB86" i="4" s="1"/>
  <c r="AC86" i="4" s="1"/>
  <c r="Y86" i="4"/>
  <c r="Z86" i="4" s="1"/>
  <c r="X86" i="4"/>
  <c r="AA85" i="4"/>
  <c r="AB85" i="4" s="1"/>
  <c r="Y85" i="4"/>
  <c r="Z85" i="4" s="1"/>
  <c r="X85" i="4"/>
  <c r="AA84" i="4"/>
  <c r="AB84" i="4" s="1"/>
  <c r="Y84" i="4"/>
  <c r="Z84" i="4" s="1"/>
  <c r="X84" i="4"/>
  <c r="Y83" i="4"/>
  <c r="X83" i="4"/>
  <c r="AA82" i="4"/>
  <c r="AB82" i="4" s="1"/>
  <c r="AC82" i="4" s="1"/>
  <c r="Y82" i="4"/>
  <c r="Z82" i="4" s="1"/>
  <c r="X82" i="4"/>
  <c r="AA81" i="4"/>
  <c r="AB81" i="4" s="1"/>
  <c r="Y81" i="4"/>
  <c r="Z81" i="4" s="1"/>
  <c r="X81" i="4"/>
  <c r="AA80" i="4"/>
  <c r="AB80" i="4" s="1"/>
  <c r="AC80" i="4" s="1"/>
  <c r="AD80" i="4" s="1"/>
  <c r="AE80" i="4" s="1"/>
  <c r="AF80" i="4" s="1"/>
  <c r="AG80" i="4" s="1"/>
  <c r="Y80" i="4"/>
  <c r="Z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L311" i="2"/>
  <c r="M311" i="2" s="1"/>
  <c r="L305" i="2"/>
  <c r="M305" i="2" s="1"/>
  <c r="L300" i="2"/>
  <c r="M300" i="2" s="1"/>
  <c r="L295" i="2"/>
  <c r="M295" i="2" s="1"/>
  <c r="L289" i="2"/>
  <c r="M289" i="2" s="1"/>
  <c r="L284" i="2"/>
  <c r="M284" i="2" s="1"/>
  <c r="L279" i="2"/>
  <c r="M279" i="2" s="1"/>
  <c r="L273" i="2"/>
  <c r="M273" i="2" s="1"/>
  <c r="L268" i="2"/>
  <c r="M268" i="2" s="1"/>
  <c r="L263" i="2"/>
  <c r="M263" i="2" s="1"/>
  <c r="L257" i="2"/>
  <c r="M257" i="2" s="1"/>
  <c r="L252" i="2"/>
  <c r="M252" i="2" s="1"/>
  <c r="L247" i="2"/>
  <c r="M247" i="2" s="1"/>
  <c r="L241" i="2"/>
  <c r="M241" i="2" s="1"/>
  <c r="L236" i="2"/>
  <c r="M236" i="2" s="1"/>
  <c r="L231" i="2"/>
  <c r="M231" i="2" s="1"/>
  <c r="L225" i="2"/>
  <c r="M225" i="2" s="1"/>
  <c r="L220" i="2"/>
  <c r="M220" i="2" s="1"/>
  <c r="L215" i="2"/>
  <c r="M215" i="2" s="1"/>
  <c r="L209" i="2"/>
  <c r="M209" i="2" s="1"/>
  <c r="L204" i="2"/>
  <c r="M204" i="2" s="1"/>
  <c r="L199" i="2"/>
  <c r="M199" i="2" s="1"/>
  <c r="L193" i="2"/>
  <c r="M193" i="2" s="1"/>
  <c r="L188" i="2"/>
  <c r="M188" i="2" s="1"/>
  <c r="L183" i="2"/>
  <c r="M183" i="2" s="1"/>
  <c r="L177" i="2"/>
  <c r="M177" i="2" s="1"/>
  <c r="L172" i="2"/>
  <c r="M172" i="2" s="1"/>
  <c r="L167" i="2"/>
  <c r="M167" i="2" s="1"/>
  <c r="L161" i="2"/>
  <c r="M161" i="2" s="1"/>
  <c r="L156" i="2"/>
  <c r="M156" i="2" s="1"/>
  <c r="L151" i="2"/>
  <c r="M151" i="2" s="1"/>
  <c r="L145" i="2"/>
  <c r="M145" i="2" s="1"/>
  <c r="L140" i="2"/>
  <c r="M140" i="2" s="1"/>
  <c r="L135" i="2"/>
  <c r="M135" i="2" s="1"/>
  <c r="L129" i="2"/>
  <c r="M129" i="2" s="1"/>
  <c r="L124" i="2"/>
  <c r="M124" i="2" s="1"/>
  <c r="L119" i="2"/>
  <c r="M119" i="2" s="1"/>
  <c r="L113" i="2"/>
  <c r="M113" i="2" s="1"/>
  <c r="L108" i="2"/>
  <c r="M108" i="2" s="1"/>
  <c r="L103" i="2"/>
  <c r="M103" i="2" s="1"/>
  <c r="L97" i="2"/>
  <c r="M97" i="2" s="1"/>
  <c r="L92" i="2"/>
  <c r="M92" i="2" s="1"/>
  <c r="L87" i="2"/>
  <c r="M87" i="2" s="1"/>
  <c r="L81" i="2"/>
  <c r="M81" i="2" s="1"/>
  <c r="L76" i="2"/>
  <c r="M76" i="2" s="1"/>
  <c r="L71" i="2"/>
  <c r="M71" i="2" s="1"/>
  <c r="L65" i="2"/>
  <c r="M65" i="2" s="1"/>
  <c r="L60" i="2"/>
  <c r="M60" i="2" s="1"/>
  <c r="L55" i="2"/>
  <c r="M55" i="2" s="1"/>
  <c r="L9" i="2"/>
  <c r="M9" i="2" s="1"/>
  <c r="O1" i="2"/>
  <c r="O6" i="1"/>
  <c r="O5" i="1"/>
  <c r="O4" i="1"/>
  <c r="O3" i="1"/>
  <c r="B2" i="1"/>
  <c r="X132" i="13" l="1"/>
  <c r="X133" i="13"/>
  <c r="L110" i="13"/>
  <c r="T110" i="13"/>
  <c r="AB110" i="13"/>
  <c r="S110" i="13"/>
  <c r="M110" i="13"/>
  <c r="U110" i="13"/>
  <c r="K110" i="13"/>
  <c r="N110" i="13"/>
  <c r="V110" i="13"/>
  <c r="O110" i="13"/>
  <c r="W110" i="13"/>
  <c r="AA110" i="13"/>
  <c r="P110" i="13"/>
  <c r="X110" i="13"/>
  <c r="Z110" i="13"/>
  <c r="Q110" i="13"/>
  <c r="Y110" i="13"/>
  <c r="R110" i="13"/>
  <c r="AD42" i="16"/>
  <c r="F96" i="16" s="1"/>
  <c r="AC42" i="16"/>
  <c r="F78" i="16" s="1"/>
  <c r="E36" i="16"/>
  <c r="AJ34" i="16"/>
  <c r="W37" i="16"/>
  <c r="E91" i="16" s="1"/>
  <c r="W35" i="16"/>
  <c r="E89" i="16" s="1"/>
  <c r="AN36" i="16"/>
  <c r="AC39" i="16"/>
  <c r="F75" i="16" s="1"/>
  <c r="AD39" i="16"/>
  <c r="F93" i="16" s="1"/>
  <c r="AD38" i="16"/>
  <c r="F92" i="16" s="1"/>
  <c r="AD41" i="16"/>
  <c r="F95" i="16" s="1"/>
  <c r="AC41" i="16"/>
  <c r="F77" i="16" s="1"/>
  <c r="AT48" i="16"/>
  <c r="AU48" i="16" s="1"/>
  <c r="AT43" i="16"/>
  <c r="AU43" i="16" s="1"/>
  <c r="AX43" i="16" s="1"/>
  <c r="I79" i="16" s="1"/>
  <c r="AT42" i="16"/>
  <c r="AU42" i="16" s="1"/>
  <c r="AX42" i="16" s="1"/>
  <c r="I78" i="16" s="1"/>
  <c r="AT41" i="16"/>
  <c r="AU41" i="16" s="1"/>
  <c r="AX41" i="16" s="1"/>
  <c r="I77" i="16" s="1"/>
  <c r="AT47" i="16"/>
  <c r="AU47" i="16" s="1"/>
  <c r="AT39" i="16"/>
  <c r="AU39" i="16" s="1"/>
  <c r="AX39" i="16" s="1"/>
  <c r="I75" i="16" s="1"/>
  <c r="AT46" i="16"/>
  <c r="AU46" i="16" s="1"/>
  <c r="AT40" i="16"/>
  <c r="AU40" i="16" s="1"/>
  <c r="AT37" i="16"/>
  <c r="AU37" i="16" s="1"/>
  <c r="AT36" i="16"/>
  <c r="AU36" i="16" s="1"/>
  <c r="AT35" i="16"/>
  <c r="AU35" i="16" s="1"/>
  <c r="AT34" i="16"/>
  <c r="AT45" i="16"/>
  <c r="AU45" i="16" s="1"/>
  <c r="AT44" i="16"/>
  <c r="AU44" i="16" s="1"/>
  <c r="AT38" i="16"/>
  <c r="AU38" i="16" s="1"/>
  <c r="AX38" i="16" s="1"/>
  <c r="I74" i="16" s="1"/>
  <c r="K48" i="16"/>
  <c r="L48" i="16" s="1"/>
  <c r="K47" i="16"/>
  <c r="L47" i="16" s="1"/>
  <c r="K46" i="16"/>
  <c r="L46" i="16" s="1"/>
  <c r="K45" i="16"/>
  <c r="L45" i="16" s="1"/>
  <c r="K44" i="16"/>
  <c r="L44" i="16" s="1"/>
  <c r="Z34" i="16"/>
  <c r="Z35" i="16"/>
  <c r="AC35" i="16" s="1"/>
  <c r="F71" i="16" s="1"/>
  <c r="AI38" i="16"/>
  <c r="AI40" i="16"/>
  <c r="AP42" i="16"/>
  <c r="Y45" i="16"/>
  <c r="Z45" i="16" s="1"/>
  <c r="D43" i="16"/>
  <c r="D42" i="16"/>
  <c r="D48" i="16"/>
  <c r="E48" i="16" s="1"/>
  <c r="D47" i="16"/>
  <c r="E47" i="16" s="1"/>
  <c r="D46" i="16"/>
  <c r="E46" i="16" s="1"/>
  <c r="D45" i="16"/>
  <c r="E45" i="16" s="1"/>
  <c r="D44" i="16"/>
  <c r="E44" i="16" s="1"/>
  <c r="D40" i="16"/>
  <c r="E40" i="16" s="1"/>
  <c r="K34" i="16"/>
  <c r="S34" i="16"/>
  <c r="AB48" i="16"/>
  <c r="AB47" i="16"/>
  <c r="AB46" i="16"/>
  <c r="AB45" i="16"/>
  <c r="AB44" i="16"/>
  <c r="AB43" i="16"/>
  <c r="AB42" i="16"/>
  <c r="AI34" i="16"/>
  <c r="K35" i="16"/>
  <c r="L35" i="16" s="1"/>
  <c r="AI35" i="16"/>
  <c r="K36" i="16"/>
  <c r="L36" i="16" s="1"/>
  <c r="AI36" i="16"/>
  <c r="K37" i="16"/>
  <c r="L37" i="16" s="1"/>
  <c r="AI37" i="16"/>
  <c r="K38" i="16"/>
  <c r="L38" i="16" s="1"/>
  <c r="BD38" i="16"/>
  <c r="R39" i="16"/>
  <c r="S39" i="16" s="1"/>
  <c r="AB39" i="16"/>
  <c r="AY39" i="16"/>
  <c r="I93" i="16" s="1"/>
  <c r="E43" i="16"/>
  <c r="AI45" i="16"/>
  <c r="R49" i="16"/>
  <c r="S49" i="16" s="1"/>
  <c r="L34" i="16"/>
  <c r="U48" i="16"/>
  <c r="U47" i="16"/>
  <c r="U46" i="16"/>
  <c r="U45" i="16"/>
  <c r="U44" i="16"/>
  <c r="U49" i="16"/>
  <c r="AB50" i="16"/>
  <c r="BA48" i="16"/>
  <c r="BB48" i="16" s="1"/>
  <c r="BA49" i="16"/>
  <c r="BA47" i="16"/>
  <c r="BB47" i="16" s="1"/>
  <c r="BA46" i="16"/>
  <c r="BB46" i="16" s="1"/>
  <c r="BA45" i="16"/>
  <c r="BB45" i="16" s="1"/>
  <c r="BA44" i="16"/>
  <c r="BB44" i="16" s="1"/>
  <c r="BA40" i="16"/>
  <c r="BB40" i="16" s="1"/>
  <c r="D35" i="16"/>
  <c r="E35" i="16" s="1"/>
  <c r="AB35" i="16"/>
  <c r="D36" i="16"/>
  <c r="AB36" i="16"/>
  <c r="D37" i="16"/>
  <c r="E37" i="16" s="1"/>
  <c r="AB37" i="16"/>
  <c r="D38" i="16"/>
  <c r="E38" i="16" s="1"/>
  <c r="AB38" i="16"/>
  <c r="K39" i="16"/>
  <c r="U39" i="16"/>
  <c r="AW39" i="16"/>
  <c r="BA41" i="16"/>
  <c r="BB41" i="16" s="1"/>
  <c r="K42" i="16"/>
  <c r="L42" i="16" s="1"/>
  <c r="AY42" i="16"/>
  <c r="I96" i="16" s="1"/>
  <c r="Y43" i="16"/>
  <c r="Z43" i="16" s="1"/>
  <c r="AP43" i="16"/>
  <c r="Y46" i="16"/>
  <c r="Z46" i="16" s="1"/>
  <c r="AW48" i="16"/>
  <c r="AP49" i="16"/>
  <c r="P17" i="16"/>
  <c r="E34" i="16"/>
  <c r="N43" i="16"/>
  <c r="N42" i="16"/>
  <c r="N41" i="16"/>
  <c r="U34" i="16"/>
  <c r="AK34" i="16"/>
  <c r="BA34" i="16"/>
  <c r="U35" i="16"/>
  <c r="BA35" i="16"/>
  <c r="BB35" i="16" s="1"/>
  <c r="U36" i="16"/>
  <c r="BA36" i="16"/>
  <c r="BB36" i="16" s="1"/>
  <c r="U37" i="16"/>
  <c r="BA37" i="16"/>
  <c r="BB37" i="16" s="1"/>
  <c r="U38" i="16"/>
  <c r="AY38" i="16"/>
  <c r="I92" i="16" s="1"/>
  <c r="L39" i="16"/>
  <c r="D41" i="16"/>
  <c r="E41" i="16" s="1"/>
  <c r="S41" i="16"/>
  <c r="AB41" i="16"/>
  <c r="AP41" i="16"/>
  <c r="AF42" i="16"/>
  <c r="AG42" i="16" s="1"/>
  <c r="AJ42" i="16" s="1"/>
  <c r="G78" i="16" s="1"/>
  <c r="AW42" i="16"/>
  <c r="AI46" i="16"/>
  <c r="G43" i="16"/>
  <c r="G48" i="16"/>
  <c r="G47" i="16"/>
  <c r="G46" i="16"/>
  <c r="G45" i="16"/>
  <c r="G44" i="16"/>
  <c r="G40" i="16"/>
  <c r="AD34" i="16"/>
  <c r="AL50" i="16"/>
  <c r="BB34" i="16"/>
  <c r="N37" i="16"/>
  <c r="N38" i="16"/>
  <c r="AW38" i="16"/>
  <c r="BA39" i="16"/>
  <c r="Y40" i="16"/>
  <c r="Z40" i="16" s="1"/>
  <c r="AF41" i="16"/>
  <c r="K43" i="16"/>
  <c r="L43" i="16" s="1"/>
  <c r="AY43" i="16"/>
  <c r="I97" i="16" s="1"/>
  <c r="N44" i="16"/>
  <c r="Y47" i="16"/>
  <c r="Z47" i="16" s="1"/>
  <c r="N48" i="16"/>
  <c r="G34" i="16"/>
  <c r="AF48" i="16"/>
  <c r="AG48" i="16" s="1"/>
  <c r="AF47" i="16"/>
  <c r="AG47" i="16" s="1"/>
  <c r="AF46" i="16"/>
  <c r="AG46" i="16" s="1"/>
  <c r="AF45" i="16"/>
  <c r="AG45" i="16" s="1"/>
  <c r="AF44" i="16"/>
  <c r="AG44" i="16" s="1"/>
  <c r="AM34" i="16"/>
  <c r="BC51" i="16"/>
  <c r="BD43" i="16" s="1"/>
  <c r="AM36" i="16"/>
  <c r="AM37" i="16"/>
  <c r="AN37" i="16" s="1"/>
  <c r="D39" i="16"/>
  <c r="E39" i="16" s="1"/>
  <c r="N39" i="16"/>
  <c r="N50" i="16" s="1"/>
  <c r="BB39" i="16"/>
  <c r="K40" i="16"/>
  <c r="L40" i="16" s="1"/>
  <c r="AB40" i="16"/>
  <c r="G41" i="16"/>
  <c r="U41" i="16"/>
  <c r="AG41" i="16"/>
  <c r="AJ41" i="16" s="1"/>
  <c r="G77" i="16" s="1"/>
  <c r="R42" i="16"/>
  <c r="S42" i="16" s="1"/>
  <c r="AK42" i="16"/>
  <c r="G96" i="16" s="1"/>
  <c r="AI42" i="16"/>
  <c r="AF43" i="16"/>
  <c r="AG43" i="16" s="1"/>
  <c r="AJ43" i="16" s="1"/>
  <c r="G79" i="16" s="1"/>
  <c r="AI47" i="16"/>
  <c r="G49" i="16"/>
  <c r="Z49" i="16"/>
  <c r="AC49" i="16" s="1"/>
  <c r="F85" i="16" s="1"/>
  <c r="AN34" i="16"/>
  <c r="AW49" i="16"/>
  <c r="AW47" i="16"/>
  <c r="AW46" i="16"/>
  <c r="AW45" i="16"/>
  <c r="AW44" i="16"/>
  <c r="AW40" i="16"/>
  <c r="AF35" i="16"/>
  <c r="AG35" i="16" s="1"/>
  <c r="AJ35" i="16" s="1"/>
  <c r="G71" i="16" s="1"/>
  <c r="AF36" i="16"/>
  <c r="AG36" i="16" s="1"/>
  <c r="AJ36" i="16" s="1"/>
  <c r="G72" i="16" s="1"/>
  <c r="AF37" i="16"/>
  <c r="AG37" i="16" s="1"/>
  <c r="AJ37" i="16" s="1"/>
  <c r="G73" i="16" s="1"/>
  <c r="AF38" i="16"/>
  <c r="AG38" i="16" s="1"/>
  <c r="AJ38" i="16" s="1"/>
  <c r="G74" i="16" s="1"/>
  <c r="BA38" i="16"/>
  <c r="BB38" i="16" s="1"/>
  <c r="BE38" i="16" s="1"/>
  <c r="J74" i="16" s="1"/>
  <c r="AK39" i="16"/>
  <c r="G93" i="16" s="1"/>
  <c r="AI39" i="16"/>
  <c r="AF40" i="16"/>
  <c r="AG40" i="16" s="1"/>
  <c r="AK41" i="16"/>
  <c r="G95" i="16" s="1"/>
  <c r="AI41" i="16"/>
  <c r="E42" i="16"/>
  <c r="U42" i="16"/>
  <c r="BD42" i="16"/>
  <c r="Y44" i="16"/>
  <c r="Z44" i="16" s="1"/>
  <c r="N45" i="16"/>
  <c r="Y48" i="16"/>
  <c r="Z48" i="16" s="1"/>
  <c r="R48" i="16"/>
  <c r="S48" i="16" s="1"/>
  <c r="R47" i="16"/>
  <c r="S47" i="16" s="1"/>
  <c r="R46" i="16"/>
  <c r="S46" i="16" s="1"/>
  <c r="R45" i="16"/>
  <c r="S45" i="16" s="1"/>
  <c r="R44" i="16"/>
  <c r="S44" i="16" s="1"/>
  <c r="R40" i="16"/>
  <c r="S40" i="16" s="1"/>
  <c r="AP47" i="16"/>
  <c r="AP46" i="16"/>
  <c r="AP45" i="16"/>
  <c r="AP44" i="16"/>
  <c r="AP40" i="16"/>
  <c r="AP50" i="16" s="1"/>
  <c r="AP48" i="16"/>
  <c r="Y36" i="16"/>
  <c r="Z36" i="16" s="1"/>
  <c r="AC36" i="16" s="1"/>
  <c r="F72" i="16" s="1"/>
  <c r="AW36" i="16"/>
  <c r="AW50" i="16" s="1"/>
  <c r="Y37" i="16"/>
  <c r="Z37" i="16" s="1"/>
  <c r="AC37" i="16" s="1"/>
  <c r="F73" i="16" s="1"/>
  <c r="AW37" i="16"/>
  <c r="Y38" i="16"/>
  <c r="Z38" i="16" s="1"/>
  <c r="AC38" i="16" s="1"/>
  <c r="F74" i="16" s="1"/>
  <c r="G39" i="16"/>
  <c r="N40" i="16"/>
  <c r="K41" i="16"/>
  <c r="L41" i="16" s="1"/>
  <c r="AY41" i="16"/>
  <c r="I95" i="16" s="1"/>
  <c r="R43" i="16"/>
  <c r="S43" i="16" s="1"/>
  <c r="AK43" i="16"/>
  <c r="G97" i="16" s="1"/>
  <c r="AI43" i="16"/>
  <c r="AI44" i="16"/>
  <c r="AI48" i="16"/>
  <c r="AF49" i="16"/>
  <c r="AG49" i="16"/>
  <c r="BF49" i="16"/>
  <c r="J103" i="16" s="1"/>
  <c r="AT49" i="16"/>
  <c r="AU49" i="16" s="1"/>
  <c r="BA42" i="16"/>
  <c r="BB42" i="16" s="1"/>
  <c r="U43" i="16"/>
  <c r="BA43" i="16"/>
  <c r="BB43" i="16" s="1"/>
  <c r="K49" i="16"/>
  <c r="L49" i="16" s="1"/>
  <c r="N49" i="16"/>
  <c r="D49" i="16"/>
  <c r="E49" i="16" s="1"/>
  <c r="BB49" i="16"/>
  <c r="BE49" i="16" s="1"/>
  <c r="J85" i="16" s="1"/>
  <c r="AB49" i="16"/>
  <c r="AD49" i="16"/>
  <c r="F103" i="16" s="1"/>
  <c r="BD49" i="16"/>
  <c r="BC51" i="13"/>
  <c r="BD44" i="13" s="1"/>
  <c r="AS50" i="13"/>
  <c r="AT41" i="13" s="1"/>
  <c r="AU41" i="13" s="1"/>
  <c r="AA51" i="13"/>
  <c r="AB36" i="13" s="1"/>
  <c r="AO51" i="13"/>
  <c r="AP39" i="13" s="1"/>
  <c r="J50" i="13"/>
  <c r="K43" i="13" s="1"/>
  <c r="L43" i="13" s="1"/>
  <c r="AE50" i="13"/>
  <c r="AF38" i="13" s="1"/>
  <c r="AG38" i="13" s="1"/>
  <c r="AZ50" i="13"/>
  <c r="BA39" i="13" s="1"/>
  <c r="BB39" i="13" s="1"/>
  <c r="AH51" i="13"/>
  <c r="AI38" i="13" s="1"/>
  <c r="AV51" i="13"/>
  <c r="AW35" i="13" s="1"/>
  <c r="T51" i="13"/>
  <c r="U35" i="13" s="1"/>
  <c r="AL50" i="13"/>
  <c r="AM46" i="13" s="1"/>
  <c r="AN46" i="13" s="1"/>
  <c r="M51" i="13"/>
  <c r="N34" i="13" s="1"/>
  <c r="X50" i="13"/>
  <c r="Y35" i="13" s="1"/>
  <c r="Z35" i="13" s="1"/>
  <c r="AC35" i="13" s="1"/>
  <c r="F71" i="13" s="1"/>
  <c r="Q50" i="13"/>
  <c r="R37" i="13" s="1"/>
  <c r="S37" i="13" s="1"/>
  <c r="V37" i="13" s="1"/>
  <c r="E73" i="13" s="1"/>
  <c r="F51" i="13"/>
  <c r="G40" i="13" s="1"/>
  <c r="C50" i="13"/>
  <c r="D34" i="13" s="1"/>
  <c r="Q17" i="13"/>
  <c r="AD86" i="4"/>
  <c r="AD82"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5" i="2"/>
  <c r="M5" i="2" s="1"/>
  <c r="L93" i="2"/>
  <c r="M93" i="2" s="1"/>
  <c r="L13" i="2"/>
  <c r="M13" i="2" s="1"/>
  <c r="L59" i="2"/>
  <c r="M59" i="2" s="1"/>
  <c r="L69" i="2"/>
  <c r="M69" i="2" s="1"/>
  <c r="L80" i="2"/>
  <c r="M80" i="2" s="1"/>
  <c r="L91" i="2"/>
  <c r="M91" i="2" s="1"/>
  <c r="L101" i="2"/>
  <c r="M101" i="2" s="1"/>
  <c r="L112" i="2"/>
  <c r="M112" i="2" s="1"/>
  <c r="L123" i="2"/>
  <c r="M123" i="2" s="1"/>
  <c r="L133" i="2"/>
  <c r="M133" i="2" s="1"/>
  <c r="L144" i="2"/>
  <c r="M144" i="2" s="1"/>
  <c r="L155" i="2"/>
  <c r="M155" i="2" s="1"/>
  <c r="L165" i="2"/>
  <c r="M165" i="2" s="1"/>
  <c r="L171" i="2"/>
  <c r="M171" i="2" s="1"/>
  <c r="L181" i="2"/>
  <c r="M181" i="2" s="1"/>
  <c r="L192" i="2"/>
  <c r="M192" i="2" s="1"/>
  <c r="L203" i="2"/>
  <c r="M203" i="2" s="1"/>
  <c r="L213" i="2"/>
  <c r="M213" i="2" s="1"/>
  <c r="L219" i="2"/>
  <c r="M219" i="2" s="1"/>
  <c r="L229" i="2"/>
  <c r="M229" i="2" s="1"/>
  <c r="L240" i="2"/>
  <c r="M240" i="2" s="1"/>
  <c r="L256" i="2"/>
  <c r="M256" i="2" s="1"/>
  <c r="L11" i="2"/>
  <c r="M11" i="2" s="1"/>
  <c r="L25" i="2"/>
  <c r="M25" i="2" s="1"/>
  <c r="L33" i="2"/>
  <c r="M33" i="2" s="1"/>
  <c r="L41" i="2"/>
  <c r="M41" i="2" s="1"/>
  <c r="L49" i="2"/>
  <c r="M49" i="2" s="1"/>
  <c r="L70" i="2"/>
  <c r="M70" i="2" s="1"/>
  <c r="L86" i="2"/>
  <c r="M86" i="2" s="1"/>
  <c r="L102" i="2"/>
  <c r="M102" i="2" s="1"/>
  <c r="L118" i="2"/>
  <c r="M118" i="2" s="1"/>
  <c r="L134" i="2"/>
  <c r="M134" i="2" s="1"/>
  <c r="L150" i="2"/>
  <c r="M150" i="2" s="1"/>
  <c r="L166" i="2"/>
  <c r="M166" i="2" s="1"/>
  <c r="L182" i="2"/>
  <c r="M182" i="2" s="1"/>
  <c r="L198" i="2"/>
  <c r="M198" i="2" s="1"/>
  <c r="L214" i="2"/>
  <c r="M214" i="2" s="1"/>
  <c r="L230" i="2"/>
  <c r="M230" i="2" s="1"/>
  <c r="L246" i="2"/>
  <c r="M246" i="2" s="1"/>
  <c r="L262" i="2"/>
  <c r="M262" i="2" s="1"/>
  <c r="L278" i="2"/>
  <c r="M278" i="2" s="1"/>
  <c r="L294" i="2"/>
  <c r="M294" i="2" s="1"/>
  <c r="L310" i="2"/>
  <c r="M310" i="2" s="1"/>
  <c r="C101" i="4"/>
  <c r="C100" i="4"/>
  <c r="C99" i="4"/>
  <c r="K101" i="4"/>
  <c r="K100" i="4"/>
  <c r="K99" i="4"/>
  <c r="S101" i="4"/>
  <c r="S100" i="4"/>
  <c r="S99" i="4"/>
  <c r="B54" i="4"/>
  <c r="L7" i="2"/>
  <c r="M7" i="2" s="1"/>
  <c r="L23" i="2"/>
  <c r="M23" i="2" s="1"/>
  <c r="L31" i="2"/>
  <c r="M31" i="2" s="1"/>
  <c r="L39" i="2"/>
  <c r="M39" i="2" s="1"/>
  <c r="L47" i="2"/>
  <c r="M47" i="2" s="1"/>
  <c r="L66" i="2"/>
  <c r="M66" i="2" s="1"/>
  <c r="L82" i="2"/>
  <c r="M82" i="2" s="1"/>
  <c r="L98" i="2"/>
  <c r="M98" i="2" s="1"/>
  <c r="L114" i="2"/>
  <c r="M114" i="2" s="1"/>
  <c r="L130" i="2"/>
  <c r="M130" i="2" s="1"/>
  <c r="L146" i="2"/>
  <c r="M146" i="2" s="1"/>
  <c r="L162" i="2"/>
  <c r="M162" i="2" s="1"/>
  <c r="L178" i="2"/>
  <c r="M178" i="2" s="1"/>
  <c r="L194" i="2"/>
  <c r="M194" i="2" s="1"/>
  <c r="L210" i="2"/>
  <c r="M210" i="2" s="1"/>
  <c r="L226" i="2"/>
  <c r="M226" i="2" s="1"/>
  <c r="L242" i="2"/>
  <c r="M242" i="2" s="1"/>
  <c r="L258" i="2"/>
  <c r="M258" i="2" s="1"/>
  <c r="L274" i="2"/>
  <c r="M274" i="2" s="1"/>
  <c r="L290" i="2"/>
  <c r="M290" i="2" s="1"/>
  <c r="L306" i="2"/>
  <c r="M306" i="2" s="1"/>
  <c r="AC81" i="4"/>
  <c r="AC85" i="4"/>
  <c r="Z88" i="4"/>
  <c r="E101" i="4"/>
  <c r="E100" i="4"/>
  <c r="E99" i="4"/>
  <c r="M101" i="4"/>
  <c r="M100" i="4"/>
  <c r="M99" i="4"/>
  <c r="U101" i="4"/>
  <c r="U100" i="4"/>
  <c r="U99" i="4"/>
  <c r="C92" i="4"/>
  <c r="S92" i="4"/>
  <c r="C93" i="4"/>
  <c r="S93" i="4"/>
  <c r="C94" i="4"/>
  <c r="S94" i="4"/>
  <c r="C95" i="4"/>
  <c r="S95" i="4"/>
  <c r="C96" i="4"/>
  <c r="S96" i="4"/>
  <c r="C97" i="4"/>
  <c r="S97" i="4"/>
  <c r="L56" i="2"/>
  <c r="M56" i="2" s="1"/>
  <c r="L21" i="2"/>
  <c r="M21" i="2" s="1"/>
  <c r="L61" i="2"/>
  <c r="M61" i="2" s="1"/>
  <c r="L67" i="2"/>
  <c r="M67" i="2" s="1"/>
  <c r="L83" i="2"/>
  <c r="M83" i="2" s="1"/>
  <c r="L99" i="2"/>
  <c r="M99" i="2" s="1"/>
  <c r="L109" i="2"/>
  <c r="M109" i="2" s="1"/>
  <c r="L120" i="2"/>
  <c r="M120" i="2" s="1"/>
  <c r="L131" i="2"/>
  <c r="M131" i="2" s="1"/>
  <c r="L141" i="2"/>
  <c r="M141" i="2" s="1"/>
  <c r="L152" i="2"/>
  <c r="M152" i="2" s="1"/>
  <c r="L163" i="2"/>
  <c r="M163" i="2" s="1"/>
  <c r="L173" i="2"/>
  <c r="M173" i="2" s="1"/>
  <c r="L189" i="2"/>
  <c r="M189" i="2" s="1"/>
  <c r="L205" i="2"/>
  <c r="M205" i="2" s="1"/>
  <c r="L221" i="2"/>
  <c r="M221" i="2" s="1"/>
  <c r="L237" i="2"/>
  <c r="M237" i="2" s="1"/>
  <c r="L275" i="2"/>
  <c r="M275" i="2" s="1"/>
  <c r="B14" i="6"/>
  <c r="B6" i="6"/>
  <c r="B7" i="6"/>
  <c r="B10" i="6"/>
  <c r="B11" i="6"/>
  <c r="B15" i="6"/>
  <c r="O7" i="1"/>
  <c r="O8" i="1" s="1"/>
  <c r="N12" i="1" s="1"/>
  <c r="L2" i="2"/>
  <c r="L19" i="2"/>
  <c r="M19" i="2" s="1"/>
  <c r="L29" i="2"/>
  <c r="M29" i="2" s="1"/>
  <c r="L37" i="2"/>
  <c r="M37" i="2" s="1"/>
  <c r="L45" i="2"/>
  <c r="M45" i="2" s="1"/>
  <c r="L53" i="2"/>
  <c r="M53" i="2" s="1"/>
  <c r="L62" i="2"/>
  <c r="M62" i="2" s="1"/>
  <c r="L78" i="2"/>
  <c r="M78" i="2" s="1"/>
  <c r="L94" i="2"/>
  <c r="M94" i="2" s="1"/>
  <c r="L110" i="2"/>
  <c r="M110" i="2" s="1"/>
  <c r="L126" i="2"/>
  <c r="M126" i="2" s="1"/>
  <c r="L142" i="2"/>
  <c r="M142" i="2" s="1"/>
  <c r="L158" i="2"/>
  <c r="M158" i="2" s="1"/>
  <c r="L174" i="2"/>
  <c r="M174" i="2" s="1"/>
  <c r="L190" i="2"/>
  <c r="M190" i="2" s="1"/>
  <c r="L206" i="2"/>
  <c r="M206" i="2" s="1"/>
  <c r="L222" i="2"/>
  <c r="M222" i="2" s="1"/>
  <c r="L238" i="2"/>
  <c r="M238" i="2" s="1"/>
  <c r="L254" i="2"/>
  <c r="M254" i="2" s="1"/>
  <c r="L270" i="2"/>
  <c r="M270" i="2" s="1"/>
  <c r="L286" i="2"/>
  <c r="M286" i="2" s="1"/>
  <c r="L302" i="2"/>
  <c r="M302" i="2" s="1"/>
  <c r="Z83" i="4"/>
  <c r="AC84" i="4"/>
  <c r="G101" i="4"/>
  <c r="G100" i="4"/>
  <c r="G99" i="4"/>
  <c r="O101" i="4"/>
  <c r="O100" i="4"/>
  <c r="O99" i="4"/>
  <c r="W101" i="4"/>
  <c r="W100" i="4"/>
  <c r="W99" i="4"/>
  <c r="X89" i="4"/>
  <c r="X97" i="4" s="1"/>
  <c r="G92" i="4"/>
  <c r="W92" i="4"/>
  <c r="G93" i="4"/>
  <c r="W93" i="4"/>
  <c r="G94" i="4"/>
  <c r="W94" i="4"/>
  <c r="G95" i="4"/>
  <c r="W95" i="4"/>
  <c r="G96" i="4"/>
  <c r="W96" i="4"/>
  <c r="G97" i="4"/>
  <c r="W97" i="4"/>
  <c r="L72" i="2"/>
  <c r="M72" i="2" s="1"/>
  <c r="L17" i="2"/>
  <c r="M17" i="2" s="1"/>
  <c r="L57" i="2"/>
  <c r="M57" i="2" s="1"/>
  <c r="L68" i="2"/>
  <c r="M68" i="2" s="1"/>
  <c r="L79" i="2"/>
  <c r="M79" i="2" s="1"/>
  <c r="L89" i="2"/>
  <c r="M89" i="2" s="1"/>
  <c r="L100" i="2"/>
  <c r="M100" i="2" s="1"/>
  <c r="L111" i="2"/>
  <c r="M111" i="2" s="1"/>
  <c r="L121" i="2"/>
  <c r="M121" i="2" s="1"/>
  <c r="L132" i="2"/>
  <c r="M132" i="2" s="1"/>
  <c r="L143" i="2"/>
  <c r="M143" i="2" s="1"/>
  <c r="L153" i="2"/>
  <c r="M153" i="2" s="1"/>
  <c r="L169" i="2"/>
  <c r="M169" i="2" s="1"/>
  <c r="L180" i="2"/>
  <c r="M180" i="2" s="1"/>
  <c r="L185" i="2"/>
  <c r="M185" i="2" s="1"/>
  <c r="L196" i="2"/>
  <c r="M196" i="2" s="1"/>
  <c r="L201" i="2"/>
  <c r="M201" i="2" s="1"/>
  <c r="L212" i="2"/>
  <c r="M212" i="2" s="1"/>
  <c r="L223" i="2"/>
  <c r="M223" i="2" s="1"/>
  <c r="L233" i="2"/>
  <c r="M233" i="2" s="1"/>
  <c r="L239" i="2"/>
  <c r="M239" i="2" s="1"/>
  <c r="L244" i="2"/>
  <c r="M244" i="2" s="1"/>
  <c r="L249" i="2"/>
  <c r="M249" i="2" s="1"/>
  <c r="L260" i="2"/>
  <c r="M260" i="2" s="1"/>
  <c r="L265" i="2"/>
  <c r="M265" i="2" s="1"/>
  <c r="L271" i="2"/>
  <c r="M271" i="2" s="1"/>
  <c r="L276" i="2"/>
  <c r="M276" i="2" s="1"/>
  <c r="L281" i="2"/>
  <c r="M281" i="2" s="1"/>
  <c r="L287" i="2"/>
  <c r="M287" i="2" s="1"/>
  <c r="L292" i="2"/>
  <c r="M292" i="2" s="1"/>
  <c r="L297" i="2"/>
  <c r="M297" i="2" s="1"/>
  <c r="L303" i="2"/>
  <c r="M303" i="2" s="1"/>
  <c r="L308" i="2"/>
  <c r="M308" i="2" s="1"/>
  <c r="L63" i="2"/>
  <c r="M63" i="2" s="1"/>
  <c r="L73" i="2"/>
  <c r="M73" i="2" s="1"/>
  <c r="L84" i="2"/>
  <c r="M84" i="2" s="1"/>
  <c r="L95" i="2"/>
  <c r="M95" i="2" s="1"/>
  <c r="L105" i="2"/>
  <c r="M105" i="2" s="1"/>
  <c r="L116" i="2"/>
  <c r="M116" i="2" s="1"/>
  <c r="L127" i="2"/>
  <c r="M127" i="2" s="1"/>
  <c r="L137" i="2"/>
  <c r="M137" i="2" s="1"/>
  <c r="L148" i="2"/>
  <c r="M148" i="2" s="1"/>
  <c r="L159" i="2"/>
  <c r="M159" i="2" s="1"/>
  <c r="L164" i="2"/>
  <c r="M164" i="2" s="1"/>
  <c r="L175" i="2"/>
  <c r="M175" i="2" s="1"/>
  <c r="L191" i="2"/>
  <c r="M191" i="2" s="1"/>
  <c r="L207" i="2"/>
  <c r="M207" i="2" s="1"/>
  <c r="L217" i="2"/>
  <c r="M217" i="2" s="1"/>
  <c r="L228" i="2"/>
  <c r="M228" i="2" s="1"/>
  <c r="L255" i="2"/>
  <c r="M255" i="2" s="1"/>
  <c r="L3" i="2"/>
  <c r="M3" i="2" s="1"/>
  <c r="L15" i="2"/>
  <c r="M15" i="2" s="1"/>
  <c r="L27" i="2"/>
  <c r="M27" i="2" s="1"/>
  <c r="L35" i="2"/>
  <c r="M35" i="2" s="1"/>
  <c r="L43" i="2"/>
  <c r="M43" i="2" s="1"/>
  <c r="L51" i="2"/>
  <c r="M51" i="2" s="1"/>
  <c r="L58" i="2"/>
  <c r="M58" i="2" s="1"/>
  <c r="L74" i="2"/>
  <c r="M74" i="2" s="1"/>
  <c r="L90" i="2"/>
  <c r="M90" i="2" s="1"/>
  <c r="L106" i="2"/>
  <c r="M106" i="2" s="1"/>
  <c r="L122" i="2"/>
  <c r="M122" i="2" s="1"/>
  <c r="L138" i="2"/>
  <c r="M138" i="2" s="1"/>
  <c r="L154" i="2"/>
  <c r="M154" i="2" s="1"/>
  <c r="L170" i="2"/>
  <c r="M170" i="2" s="1"/>
  <c r="L186" i="2"/>
  <c r="M186" i="2" s="1"/>
  <c r="L202" i="2"/>
  <c r="M202" i="2" s="1"/>
  <c r="L218" i="2"/>
  <c r="M218" i="2" s="1"/>
  <c r="L234" i="2"/>
  <c r="M234" i="2" s="1"/>
  <c r="L250" i="2"/>
  <c r="M250" i="2" s="1"/>
  <c r="L266" i="2"/>
  <c r="M266" i="2" s="1"/>
  <c r="L282" i="2"/>
  <c r="M282" i="2" s="1"/>
  <c r="L298" i="2"/>
  <c r="M298" i="2" s="1"/>
  <c r="AC87" i="4"/>
  <c r="I101" i="4"/>
  <c r="I100" i="4"/>
  <c r="I99" i="4"/>
  <c r="Q101" i="4"/>
  <c r="Q100" i="4"/>
  <c r="Q99" i="4"/>
  <c r="K92" i="4"/>
  <c r="K93" i="4"/>
  <c r="K94" i="4"/>
  <c r="K95" i="4"/>
  <c r="K96" i="4"/>
  <c r="K97" i="4"/>
  <c r="L77" i="2"/>
  <c r="M77" i="2" s="1"/>
  <c r="L88" i="2"/>
  <c r="M88" i="2" s="1"/>
  <c r="L104" i="2"/>
  <c r="M104" i="2" s="1"/>
  <c r="L115" i="2"/>
  <c r="M115" i="2" s="1"/>
  <c r="L125" i="2"/>
  <c r="M125" i="2" s="1"/>
  <c r="L136" i="2"/>
  <c r="M136" i="2" s="1"/>
  <c r="L147" i="2"/>
  <c r="M147" i="2" s="1"/>
  <c r="L157" i="2"/>
  <c r="M157" i="2" s="1"/>
  <c r="L168" i="2"/>
  <c r="M168" i="2" s="1"/>
  <c r="L179" i="2"/>
  <c r="M179" i="2" s="1"/>
  <c r="L184" i="2"/>
  <c r="M184" i="2" s="1"/>
  <c r="L195" i="2"/>
  <c r="M195" i="2" s="1"/>
  <c r="L200" i="2"/>
  <c r="M200" i="2" s="1"/>
  <c r="L211" i="2"/>
  <c r="M211" i="2" s="1"/>
  <c r="L216" i="2"/>
  <c r="M216" i="2" s="1"/>
  <c r="L227" i="2"/>
  <c r="M227" i="2" s="1"/>
  <c r="L232" i="2"/>
  <c r="M232" i="2" s="1"/>
  <c r="L243" i="2"/>
  <c r="M243" i="2" s="1"/>
  <c r="L248" i="2"/>
  <c r="M248" i="2" s="1"/>
  <c r="L253" i="2"/>
  <c r="M253" i="2" s="1"/>
  <c r="L259" i="2"/>
  <c r="M259" i="2" s="1"/>
  <c r="L264" i="2"/>
  <c r="M264" i="2" s="1"/>
  <c r="L269" i="2"/>
  <c r="M269" i="2" s="1"/>
  <c r="L280" i="2"/>
  <c r="M280" i="2" s="1"/>
  <c r="L285" i="2"/>
  <c r="M285" i="2" s="1"/>
  <c r="L291" i="2"/>
  <c r="M291" i="2" s="1"/>
  <c r="L296" i="2"/>
  <c r="M296" i="2" s="1"/>
  <c r="L301" i="2"/>
  <c r="M301" i="2" s="1"/>
  <c r="L307" i="2"/>
  <c r="M307" i="2" s="1"/>
  <c r="L312" i="2"/>
  <c r="M312" i="2" s="1"/>
  <c r="L64" i="2"/>
  <c r="M64" i="2" s="1"/>
  <c r="L75" i="2"/>
  <c r="M75" i="2" s="1"/>
  <c r="L85" i="2"/>
  <c r="M85" i="2" s="1"/>
  <c r="L96" i="2"/>
  <c r="M96" i="2" s="1"/>
  <c r="L107" i="2"/>
  <c r="M107" i="2" s="1"/>
  <c r="L117" i="2"/>
  <c r="M117" i="2" s="1"/>
  <c r="L128" i="2"/>
  <c r="M128" i="2" s="1"/>
  <c r="L139" i="2"/>
  <c r="M139" i="2" s="1"/>
  <c r="L149" i="2"/>
  <c r="M149" i="2" s="1"/>
  <c r="L160" i="2"/>
  <c r="M160" i="2" s="1"/>
  <c r="L176" i="2"/>
  <c r="M176" i="2" s="1"/>
  <c r="L187" i="2"/>
  <c r="M187" i="2" s="1"/>
  <c r="L197" i="2"/>
  <c r="M197" i="2" s="1"/>
  <c r="L208" i="2"/>
  <c r="M208" i="2" s="1"/>
  <c r="L224" i="2"/>
  <c r="M224" i="2" s="1"/>
  <c r="L235" i="2"/>
  <c r="M235" i="2" s="1"/>
  <c r="L245" i="2"/>
  <c r="M245" i="2" s="1"/>
  <c r="L251" i="2"/>
  <c r="M251" i="2" s="1"/>
  <c r="L261" i="2"/>
  <c r="M261" i="2" s="1"/>
  <c r="L267" i="2"/>
  <c r="M267" i="2" s="1"/>
  <c r="L272" i="2"/>
  <c r="M272" i="2" s="1"/>
  <c r="L277" i="2"/>
  <c r="M277" i="2" s="1"/>
  <c r="L283" i="2"/>
  <c r="M283" i="2" s="1"/>
  <c r="L288" i="2"/>
  <c r="M288" i="2" s="1"/>
  <c r="L293" i="2"/>
  <c r="M293" i="2" s="1"/>
  <c r="L299" i="2"/>
  <c r="M299" i="2" s="1"/>
  <c r="L304" i="2"/>
  <c r="M304" i="2" s="1"/>
  <c r="L309" i="2"/>
  <c r="M309" i="2" s="1"/>
  <c r="H92" i="4"/>
  <c r="P92" i="4"/>
  <c r="H93" i="4"/>
  <c r="P93" i="4"/>
  <c r="H94" i="4"/>
  <c r="P94" i="4"/>
  <c r="H95" i="4"/>
  <c r="P95" i="4"/>
  <c r="H96" i="4"/>
  <c r="P96" i="4"/>
  <c r="B92" i="4"/>
  <c r="J92" i="4"/>
  <c r="R92" i="4"/>
  <c r="B93" i="4"/>
  <c r="J93" i="4"/>
  <c r="R93" i="4"/>
  <c r="B94" i="4"/>
  <c r="J94" i="4"/>
  <c r="R94" i="4"/>
  <c r="B95" i="4"/>
  <c r="J95" i="4"/>
  <c r="R95" i="4"/>
  <c r="B96" i="4"/>
  <c r="J96" i="4"/>
  <c r="R96" i="4"/>
  <c r="D92" i="4"/>
  <c r="L92" i="4"/>
  <c r="T92" i="4"/>
  <c r="D93" i="4"/>
  <c r="L93" i="4"/>
  <c r="T93" i="4"/>
  <c r="D94" i="4"/>
  <c r="L94" i="4"/>
  <c r="T94" i="4"/>
  <c r="D95" i="4"/>
  <c r="L95" i="4"/>
  <c r="T95" i="4"/>
  <c r="D96" i="4"/>
  <c r="L96" i="4"/>
  <c r="T96" i="4"/>
  <c r="F92" i="4"/>
  <c r="N92" i="4"/>
  <c r="V92" i="4"/>
  <c r="F93" i="4"/>
  <c r="N93" i="4"/>
  <c r="V93" i="4"/>
  <c r="F94" i="4"/>
  <c r="N94" i="4"/>
  <c r="V94" i="4"/>
  <c r="F95" i="4"/>
  <c r="N95" i="4"/>
  <c r="V95" i="4"/>
  <c r="F96" i="4"/>
  <c r="N96" i="4"/>
  <c r="V96" i="4"/>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AA154" i="7"/>
  <c r="AA153" i="7"/>
  <c r="AA152" i="7"/>
  <c r="AA151" i="7"/>
  <c r="AA150" i="7"/>
  <c r="AA149" i="7"/>
  <c r="AA148" i="7"/>
  <c r="AA147" i="7"/>
  <c r="AA146" i="7"/>
  <c r="AA145" i="7"/>
  <c r="AA144" i="7"/>
  <c r="AA143" i="7"/>
  <c r="AA142" i="7"/>
  <c r="AA141" i="7"/>
  <c r="AA140" i="7"/>
  <c r="AA139" i="7"/>
  <c r="AA155" i="7"/>
  <c r="AA138" i="7"/>
  <c r="AA137" i="7"/>
  <c r="AA136" i="7"/>
  <c r="AA135" i="7"/>
  <c r="AA134" i="7"/>
  <c r="AA133" i="7"/>
  <c r="AA132" i="7"/>
  <c r="AA131" i="7"/>
  <c r="AA130" i="7"/>
  <c r="AA129" i="7"/>
  <c r="AA128" i="7"/>
  <c r="AA127" i="7"/>
  <c r="AA126" i="7"/>
  <c r="AA125" i="7"/>
  <c r="AA124" i="7"/>
  <c r="AA123" i="7"/>
  <c r="AA122" i="7"/>
  <c r="AA121" i="7"/>
  <c r="AA120" i="7"/>
  <c r="AA119" i="7"/>
  <c r="AA118" i="7"/>
  <c r="AA117" i="7"/>
  <c r="AA116" i="7"/>
  <c r="AA115" i="7"/>
  <c r="AA114" i="7"/>
  <c r="AA113" i="7"/>
  <c r="AA112" i="7"/>
  <c r="AA111" i="7"/>
  <c r="AA110" i="7"/>
  <c r="AA109" i="7"/>
  <c r="AA108" i="7"/>
  <c r="AA105" i="7"/>
  <c r="AA106" i="7"/>
  <c r="AA107" i="7"/>
  <c r="D155" i="7"/>
  <c r="D153" i="7"/>
  <c r="D151" i="7"/>
  <c r="D149" i="7"/>
  <c r="D147" i="7"/>
  <c r="D145" i="7"/>
  <c r="D143" i="7"/>
  <c r="D141" i="7"/>
  <c r="D154" i="7"/>
  <c r="D152" i="7"/>
  <c r="D150" i="7"/>
  <c r="D148" i="7"/>
  <c r="D146" i="7"/>
  <c r="D144" i="7"/>
  <c r="D142" i="7"/>
  <c r="D140" i="7"/>
  <c r="D139" i="7"/>
  <c r="D138" i="7"/>
  <c r="D123" i="7"/>
  <c r="D137" i="7"/>
  <c r="D136" i="7"/>
  <c r="D135" i="7"/>
  <c r="D134" i="7"/>
  <c r="D133" i="7"/>
  <c r="D132" i="7"/>
  <c r="D131" i="7"/>
  <c r="D130" i="7"/>
  <c r="D129" i="7"/>
  <c r="D128" i="7"/>
  <c r="D127" i="7"/>
  <c r="D126" i="7"/>
  <c r="D125" i="7"/>
  <c r="D124" i="7"/>
  <c r="D122" i="7"/>
  <c r="D121" i="7"/>
  <c r="D120" i="7"/>
  <c r="D119" i="7"/>
  <c r="D118" i="7"/>
  <c r="D117" i="7"/>
  <c r="D116" i="7"/>
  <c r="D115" i="7"/>
  <c r="D114" i="7"/>
  <c r="D113" i="7"/>
  <c r="D112" i="7"/>
  <c r="D111" i="7"/>
  <c r="D110" i="7"/>
  <c r="L155" i="7"/>
  <c r="L153" i="7"/>
  <c r="L151" i="7"/>
  <c r="L149" i="7"/>
  <c r="L147" i="7"/>
  <c r="L145" i="7"/>
  <c r="L143" i="7"/>
  <c r="L141" i="7"/>
  <c r="L139" i="7"/>
  <c r="L154" i="7"/>
  <c r="L152" i="7"/>
  <c r="L150" i="7"/>
  <c r="L148" i="7"/>
  <c r="L146" i="7"/>
  <c r="L144" i="7"/>
  <c r="L142" i="7"/>
  <c r="L140" i="7"/>
  <c r="L138" i="7"/>
  <c r="L137" i="7"/>
  <c r="L124" i="7"/>
  <c r="L122" i="7"/>
  <c r="L121" i="7"/>
  <c r="L120" i="7"/>
  <c r="L119" i="7"/>
  <c r="L118" i="7"/>
  <c r="L117" i="7"/>
  <c r="L116" i="7"/>
  <c r="L115" i="7"/>
  <c r="L114" i="7"/>
  <c r="L113" i="7"/>
  <c r="L112" i="7"/>
  <c r="L111" i="7"/>
  <c r="L110" i="7"/>
  <c r="L136" i="7"/>
  <c r="L135" i="7"/>
  <c r="L134" i="7"/>
  <c r="L133" i="7"/>
  <c r="L132" i="7"/>
  <c r="L131" i="7"/>
  <c r="L130" i="7"/>
  <c r="L129" i="7"/>
  <c r="L128" i="7"/>
  <c r="L127" i="7"/>
  <c r="L126" i="7"/>
  <c r="L125" i="7"/>
  <c r="T154" i="7"/>
  <c r="T152" i="7"/>
  <c r="T150" i="7"/>
  <c r="T148" i="7"/>
  <c r="T146" i="7"/>
  <c r="T144" i="7"/>
  <c r="T142" i="7"/>
  <c r="T140" i="7"/>
  <c r="T155" i="7"/>
  <c r="T153" i="7"/>
  <c r="T151" i="7"/>
  <c r="T149" i="7"/>
  <c r="T147" i="7"/>
  <c r="T145" i="7"/>
  <c r="T143" i="7"/>
  <c r="T141" i="7"/>
  <c r="T139" i="7"/>
  <c r="T138" i="7"/>
  <c r="T137" i="7"/>
  <c r="T123" i="7"/>
  <c r="T136" i="7"/>
  <c r="T135" i="7"/>
  <c r="T134" i="7"/>
  <c r="T133" i="7"/>
  <c r="T132" i="7"/>
  <c r="T131" i="7"/>
  <c r="T130" i="7"/>
  <c r="T129" i="7"/>
  <c r="T128" i="7"/>
  <c r="T127" i="7"/>
  <c r="T126" i="7"/>
  <c r="T125" i="7"/>
  <c r="T121" i="7"/>
  <c r="T120" i="7"/>
  <c r="T119" i="7"/>
  <c r="T118" i="7"/>
  <c r="T117" i="7"/>
  <c r="T116" i="7"/>
  <c r="T115" i="7"/>
  <c r="T114" i="7"/>
  <c r="T113" i="7"/>
  <c r="T112" i="7"/>
  <c r="T111" i="7"/>
  <c r="T110" i="7"/>
  <c r="AB155" i="7"/>
  <c r="AB153" i="7"/>
  <c r="AB151" i="7"/>
  <c r="AB149" i="7"/>
  <c r="AB147" i="7"/>
  <c r="AB145" i="7"/>
  <c r="AB143" i="7"/>
  <c r="AB141" i="7"/>
  <c r="AB139" i="7"/>
  <c r="AB154" i="7"/>
  <c r="AB152" i="7"/>
  <c r="AB150" i="7"/>
  <c r="AB148" i="7"/>
  <c r="AB146" i="7"/>
  <c r="AB144" i="7"/>
  <c r="AB142" i="7"/>
  <c r="AB140" i="7"/>
  <c r="AB138" i="7"/>
  <c r="AB137" i="7"/>
  <c r="AB123" i="7"/>
  <c r="AB121" i="7"/>
  <c r="AB120" i="7"/>
  <c r="AB119" i="7"/>
  <c r="AB118" i="7"/>
  <c r="AB117" i="7"/>
  <c r="AB116" i="7"/>
  <c r="AB115" i="7"/>
  <c r="AB114" i="7"/>
  <c r="AB113" i="7"/>
  <c r="AB112" i="7"/>
  <c r="AB111" i="7"/>
  <c r="AB110" i="7"/>
  <c r="AB109" i="7"/>
  <c r="AB136" i="7"/>
  <c r="AB135" i="7"/>
  <c r="AB134" i="7"/>
  <c r="AB133" i="7"/>
  <c r="AB132" i="7"/>
  <c r="AB131" i="7"/>
  <c r="AB130" i="7"/>
  <c r="AB129" i="7"/>
  <c r="AB128" i="7"/>
  <c r="AB127" i="7"/>
  <c r="AB126" i="7"/>
  <c r="AB125" i="7"/>
  <c r="AB124" i="7"/>
  <c r="AB122" i="7"/>
  <c r="AB105" i="7"/>
  <c r="AB106" i="7"/>
  <c r="AB107" i="7"/>
  <c r="L109" i="7"/>
  <c r="T124" i="7"/>
  <c r="E155" i="7"/>
  <c r="E153" i="7"/>
  <c r="E151" i="7"/>
  <c r="E149" i="7"/>
  <c r="E147" i="7"/>
  <c r="E145" i="7"/>
  <c r="E143" i="7"/>
  <c r="E141" i="7"/>
  <c r="E154" i="7"/>
  <c r="E152" i="7"/>
  <c r="E150" i="7"/>
  <c r="E148" i="7"/>
  <c r="E146" i="7"/>
  <c r="E144" i="7"/>
  <c r="E142" i="7"/>
  <c r="E140" i="7"/>
  <c r="E139" i="7"/>
  <c r="E138" i="7"/>
  <c r="E123" i="7"/>
  <c r="E137" i="7"/>
  <c r="E136" i="7"/>
  <c r="E135" i="7"/>
  <c r="E134" i="7"/>
  <c r="E133" i="7"/>
  <c r="E132" i="7"/>
  <c r="E131" i="7"/>
  <c r="E130" i="7"/>
  <c r="E129" i="7"/>
  <c r="E128" i="7"/>
  <c r="E127" i="7"/>
  <c r="E126" i="7"/>
  <c r="E125" i="7"/>
  <c r="M154" i="7"/>
  <c r="M152" i="7"/>
  <c r="M150" i="7"/>
  <c r="M148" i="7"/>
  <c r="M146" i="7"/>
  <c r="M144" i="7"/>
  <c r="M142" i="7"/>
  <c r="M140" i="7"/>
  <c r="M155" i="7"/>
  <c r="M153" i="7"/>
  <c r="M151" i="7"/>
  <c r="M149" i="7"/>
  <c r="M147" i="7"/>
  <c r="M145" i="7"/>
  <c r="M143" i="7"/>
  <c r="M141" i="7"/>
  <c r="M139" i="7"/>
  <c r="M124" i="7"/>
  <c r="M136" i="7"/>
  <c r="M135" i="7"/>
  <c r="M134" i="7"/>
  <c r="M133" i="7"/>
  <c r="M132" i="7"/>
  <c r="M131" i="7"/>
  <c r="M130" i="7"/>
  <c r="M129" i="7"/>
  <c r="M128" i="7"/>
  <c r="M127" i="7"/>
  <c r="M126" i="7"/>
  <c r="M125" i="7"/>
  <c r="M138" i="7"/>
  <c r="M137" i="7"/>
  <c r="U155" i="7"/>
  <c r="U154" i="7"/>
  <c r="U152" i="7"/>
  <c r="U150" i="7"/>
  <c r="U148" i="7"/>
  <c r="U146" i="7"/>
  <c r="U144" i="7"/>
  <c r="U142" i="7"/>
  <c r="U140" i="7"/>
  <c r="U153" i="7"/>
  <c r="U151" i="7"/>
  <c r="U149" i="7"/>
  <c r="U147" i="7"/>
  <c r="U145" i="7"/>
  <c r="U143" i="7"/>
  <c r="U141" i="7"/>
  <c r="U139" i="7"/>
  <c r="U136" i="7"/>
  <c r="U135" i="7"/>
  <c r="U134" i="7"/>
  <c r="U133" i="7"/>
  <c r="U132" i="7"/>
  <c r="U131" i="7"/>
  <c r="U130" i="7"/>
  <c r="U129" i="7"/>
  <c r="U128" i="7"/>
  <c r="U127" i="7"/>
  <c r="U126" i="7"/>
  <c r="U125" i="7"/>
  <c r="U124" i="7"/>
  <c r="U122" i="7"/>
  <c r="U138" i="7"/>
  <c r="U137" i="7"/>
  <c r="U123" i="7"/>
  <c r="AC155" i="7"/>
  <c r="AC153" i="7"/>
  <c r="AC151" i="7"/>
  <c r="AC149" i="7"/>
  <c r="AC147" i="7"/>
  <c r="AC145" i="7"/>
  <c r="AC143" i="7"/>
  <c r="AC141" i="7"/>
  <c r="AC139" i="7"/>
  <c r="AC154" i="7"/>
  <c r="AC152" i="7"/>
  <c r="AC150" i="7"/>
  <c r="AC148" i="7"/>
  <c r="AC146" i="7"/>
  <c r="AC144" i="7"/>
  <c r="AC142" i="7"/>
  <c r="AC140" i="7"/>
  <c r="AC123" i="7"/>
  <c r="AC138" i="7"/>
  <c r="AC137" i="7"/>
  <c r="AC136" i="7"/>
  <c r="AC135" i="7"/>
  <c r="AC134" i="7"/>
  <c r="AC133" i="7"/>
  <c r="AC132" i="7"/>
  <c r="AC131" i="7"/>
  <c r="AC130" i="7"/>
  <c r="AC129" i="7"/>
  <c r="AC128" i="7"/>
  <c r="AC127" i="7"/>
  <c r="AC126" i="7"/>
  <c r="AC125" i="7"/>
  <c r="AC124" i="7"/>
  <c r="AC122" i="7"/>
  <c r="S105" i="7"/>
  <c r="AC105" i="7"/>
  <c r="S106" i="7"/>
  <c r="AC106" i="7"/>
  <c r="S107" i="7"/>
  <c r="AC107" i="7"/>
  <c r="T108" i="7"/>
  <c r="M109" i="7"/>
  <c r="M122" i="7"/>
  <c r="T105" i="7"/>
  <c r="J106" i="7"/>
  <c r="T106" i="7"/>
  <c r="J107" i="7"/>
  <c r="T107" i="7"/>
  <c r="U108" i="7"/>
  <c r="B109" i="7"/>
  <c r="AC109" i="7"/>
  <c r="M110" i="7"/>
  <c r="AC110" i="7"/>
  <c r="M111" i="7"/>
  <c r="AC111" i="7"/>
  <c r="M112" i="7"/>
  <c r="AC112" i="7"/>
  <c r="M113" i="7"/>
  <c r="AC113" i="7"/>
  <c r="M114" i="7"/>
  <c r="AC114" i="7"/>
  <c r="M115" i="7"/>
  <c r="AC115" i="7"/>
  <c r="M116" i="7"/>
  <c r="AC116" i="7"/>
  <c r="M117" i="7"/>
  <c r="AC117" i="7"/>
  <c r="M118" i="7"/>
  <c r="AC118" i="7"/>
  <c r="M119" i="7"/>
  <c r="AC119" i="7"/>
  <c r="M120" i="7"/>
  <c r="AC120" i="7"/>
  <c r="M121" i="7"/>
  <c r="AC121" i="7"/>
  <c r="E124" i="7"/>
  <c r="K105" i="7"/>
  <c r="U105" i="7"/>
  <c r="K106" i="7"/>
  <c r="U106" i="7"/>
  <c r="K107" i="7"/>
  <c r="U107" i="7"/>
  <c r="K108" i="7"/>
  <c r="D109" i="7"/>
  <c r="L123"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2" i="7"/>
  <c r="H121" i="7"/>
  <c r="H120" i="7"/>
  <c r="H119" i="7"/>
  <c r="H118" i="7"/>
  <c r="H117" i="7"/>
  <c r="H116" i="7"/>
  <c r="H115" i="7"/>
  <c r="H114" i="7"/>
  <c r="H113" i="7"/>
  <c r="H112" i="7"/>
  <c r="H111" i="7"/>
  <c r="H110" i="7"/>
  <c r="H109" i="7"/>
  <c r="H108" i="7"/>
  <c r="H107" i="7"/>
  <c r="H106" i="7"/>
  <c r="H105" i="7"/>
  <c r="H123"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3" i="7"/>
  <c r="P121" i="7"/>
  <c r="P120" i="7"/>
  <c r="P119" i="7"/>
  <c r="P118" i="7"/>
  <c r="P117" i="7"/>
  <c r="P116" i="7"/>
  <c r="P115" i="7"/>
  <c r="P114" i="7"/>
  <c r="P113" i="7"/>
  <c r="P112" i="7"/>
  <c r="P111" i="7"/>
  <c r="P110" i="7"/>
  <c r="P109" i="7"/>
  <c r="P108" i="7"/>
  <c r="P107" i="7"/>
  <c r="P106" i="7"/>
  <c r="P105" i="7"/>
  <c r="X154" i="7"/>
  <c r="X153" i="7"/>
  <c r="X152" i="7"/>
  <c r="X151" i="7"/>
  <c r="X150" i="7"/>
  <c r="X149" i="7"/>
  <c r="X148" i="7"/>
  <c r="X147" i="7"/>
  <c r="X146" i="7"/>
  <c r="X145" i="7"/>
  <c r="X144" i="7"/>
  <c r="X143" i="7"/>
  <c r="X142" i="7"/>
  <c r="X141" i="7"/>
  <c r="X140" i="7"/>
  <c r="X139" i="7"/>
  <c r="X155" i="7"/>
  <c r="X138" i="7"/>
  <c r="X137" i="7"/>
  <c r="X136" i="7"/>
  <c r="X135" i="7"/>
  <c r="X134" i="7"/>
  <c r="X133" i="7"/>
  <c r="X132" i="7"/>
  <c r="X131" i="7"/>
  <c r="X130" i="7"/>
  <c r="X129" i="7"/>
  <c r="X128" i="7"/>
  <c r="X127" i="7"/>
  <c r="X126" i="7"/>
  <c r="X125" i="7"/>
  <c r="X124" i="7"/>
  <c r="X121" i="7"/>
  <c r="X120" i="7"/>
  <c r="X119" i="7"/>
  <c r="X118" i="7"/>
  <c r="X117" i="7"/>
  <c r="X116" i="7"/>
  <c r="X115" i="7"/>
  <c r="X114" i="7"/>
  <c r="X113" i="7"/>
  <c r="X112" i="7"/>
  <c r="X111" i="7"/>
  <c r="X110" i="7"/>
  <c r="X109" i="7"/>
  <c r="X108" i="7"/>
  <c r="X107" i="7"/>
  <c r="X106" i="7"/>
  <c r="X105"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1" i="7"/>
  <c r="AF120" i="7"/>
  <c r="AF119" i="7"/>
  <c r="AF118" i="7"/>
  <c r="AF117" i="7"/>
  <c r="AF116" i="7"/>
  <c r="AF115" i="7"/>
  <c r="AF114" i="7"/>
  <c r="AF113" i="7"/>
  <c r="AF112" i="7"/>
  <c r="AF111" i="7"/>
  <c r="AF110" i="7"/>
  <c r="AF109" i="7"/>
  <c r="AF108" i="7"/>
  <c r="AF107" i="7"/>
  <c r="AF106" i="7"/>
  <c r="AF105" i="7"/>
  <c r="AF122" i="7"/>
  <c r="AF123" i="7"/>
  <c r="L105" i="7"/>
  <c r="L106" i="7"/>
  <c r="L107" i="7"/>
  <c r="L108" i="7"/>
  <c r="E109" i="7"/>
  <c r="P122" i="7"/>
  <c r="M123"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Y155" i="7"/>
  <c r="Y154" i="7"/>
  <c r="Y153" i="7"/>
  <c r="Y152" i="7"/>
  <c r="Y151" i="7"/>
  <c r="Y150" i="7"/>
  <c r="Y149" i="7"/>
  <c r="Y148" i="7"/>
  <c r="Y147" i="7"/>
  <c r="Y146" i="7"/>
  <c r="Y145" i="7"/>
  <c r="Y144" i="7"/>
  <c r="Y143" i="7"/>
  <c r="Y142" i="7"/>
  <c r="Y141" i="7"/>
  <c r="Y140" i="7"/>
  <c r="Y139" i="7"/>
  <c r="Y138" i="7"/>
  <c r="Y137" i="7"/>
  <c r="Y136" i="7"/>
  <c r="Y135" i="7"/>
  <c r="Y134" i="7"/>
  <c r="Y133" i="7"/>
  <c r="Y132" i="7"/>
  <c r="Y131" i="7"/>
  <c r="Y130" i="7"/>
  <c r="Y129" i="7"/>
  <c r="Y128" i="7"/>
  <c r="Y127" i="7"/>
  <c r="Y126" i="7"/>
  <c r="Y125" i="7"/>
  <c r="Y124" i="7"/>
  <c r="Y123" i="7"/>
  <c r="Y122" i="7"/>
  <c r="Y121" i="7"/>
  <c r="Y120" i="7"/>
  <c r="Y119" i="7"/>
  <c r="Y118" i="7"/>
  <c r="Y117" i="7"/>
  <c r="Y116" i="7"/>
  <c r="Y115" i="7"/>
  <c r="Y114" i="7"/>
  <c r="Y113" i="7"/>
  <c r="Y112" i="7"/>
  <c r="Y111" i="7"/>
  <c r="Y110" i="7"/>
  <c r="Y109" i="7"/>
  <c r="Y108" i="7"/>
  <c r="Y107" i="7"/>
  <c r="Y106" i="7"/>
  <c r="Y105" i="7"/>
  <c r="AG155" i="7"/>
  <c r="AG154" i="7"/>
  <c r="AG153" i="7"/>
  <c r="AG152" i="7"/>
  <c r="AG151" i="7"/>
  <c r="AG150" i="7"/>
  <c r="AG149" i="7"/>
  <c r="AG148" i="7"/>
  <c r="AG147" i="7"/>
  <c r="AG146" i="7"/>
  <c r="AG145" i="7"/>
  <c r="AG144" i="7"/>
  <c r="AG143" i="7"/>
  <c r="AG142" i="7"/>
  <c r="AG141" i="7"/>
  <c r="AG140" i="7"/>
  <c r="AG139" i="7"/>
  <c r="AG138" i="7"/>
  <c r="AG137" i="7"/>
  <c r="AG136" i="7"/>
  <c r="AG135" i="7"/>
  <c r="AG134" i="7"/>
  <c r="AG133" i="7"/>
  <c r="AG132" i="7"/>
  <c r="AG131" i="7"/>
  <c r="AG130" i="7"/>
  <c r="AG129" i="7"/>
  <c r="AG128" i="7"/>
  <c r="AG127" i="7"/>
  <c r="AG126" i="7"/>
  <c r="AG125" i="7"/>
  <c r="AG124" i="7"/>
  <c r="AG123" i="7"/>
  <c r="AG122" i="7"/>
  <c r="AG121" i="7"/>
  <c r="AG120" i="7"/>
  <c r="AG119" i="7"/>
  <c r="AG118" i="7"/>
  <c r="AG117" i="7"/>
  <c r="AG116" i="7"/>
  <c r="AG115" i="7"/>
  <c r="AG114" i="7"/>
  <c r="AG113" i="7"/>
  <c r="AG112" i="7"/>
  <c r="AG111" i="7"/>
  <c r="AG110" i="7"/>
  <c r="AG109" i="7"/>
  <c r="AG108" i="7"/>
  <c r="AG107" i="7"/>
  <c r="AG106" i="7"/>
  <c r="AG105" i="7"/>
  <c r="C105" i="7"/>
  <c r="M105" i="7"/>
  <c r="C106" i="7"/>
  <c r="M106" i="7"/>
  <c r="C107" i="7"/>
  <c r="M107" i="7"/>
  <c r="C108" i="7"/>
  <c r="M108" i="7"/>
  <c r="T109" i="7"/>
  <c r="B113" i="7"/>
  <c r="R113" i="7"/>
  <c r="B114" i="7"/>
  <c r="R114" i="7"/>
  <c r="B115" i="7"/>
  <c r="R115" i="7"/>
  <c r="B116" i="7"/>
  <c r="R116" i="7"/>
  <c r="B117" i="7"/>
  <c r="R117" i="7"/>
  <c r="B118" i="7"/>
  <c r="R118" i="7"/>
  <c r="B119" i="7"/>
  <c r="R119" i="7"/>
  <c r="B120" i="7"/>
  <c r="R120" i="7"/>
  <c r="B121" i="7"/>
  <c r="T122"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Z154" i="7"/>
  <c r="Z153" i="7"/>
  <c r="Z152" i="7"/>
  <c r="Z151" i="7"/>
  <c r="Z150" i="7"/>
  <c r="Z149" i="7"/>
  <c r="Z148" i="7"/>
  <c r="Z147" i="7"/>
  <c r="Z146" i="7"/>
  <c r="Z145" i="7"/>
  <c r="Z144" i="7"/>
  <c r="Z143" i="7"/>
  <c r="Z142" i="7"/>
  <c r="Z141" i="7"/>
  <c r="Z140" i="7"/>
  <c r="Z139" i="7"/>
  <c r="Z155" i="7"/>
  <c r="Z138" i="7"/>
  <c r="Z137" i="7"/>
  <c r="Z136" i="7"/>
  <c r="Z135" i="7"/>
  <c r="Z134" i="7"/>
  <c r="Z133" i="7"/>
  <c r="Z132" i="7"/>
  <c r="Z131" i="7"/>
  <c r="Z130" i="7"/>
  <c r="Z129" i="7"/>
  <c r="Z128" i="7"/>
  <c r="Z127" i="7"/>
  <c r="Z126" i="7"/>
  <c r="Z125" i="7"/>
  <c r="Z124" i="7"/>
  <c r="Z123" i="7"/>
  <c r="Z122" i="7"/>
  <c r="D105" i="7"/>
  <c r="Z105" i="7"/>
  <c r="D106" i="7"/>
  <c r="Z106" i="7"/>
  <c r="D107" i="7"/>
  <c r="Z107" i="7"/>
  <c r="D108" i="7"/>
  <c r="AB108" i="7"/>
  <c r="U109" i="7"/>
  <c r="E110" i="7"/>
  <c r="U110" i="7"/>
  <c r="E111" i="7"/>
  <c r="U111" i="7"/>
  <c r="E112" i="7"/>
  <c r="U112" i="7"/>
  <c r="E113" i="7"/>
  <c r="U113" i="7"/>
  <c r="E114" i="7"/>
  <c r="U114" i="7"/>
  <c r="E115" i="7"/>
  <c r="U115" i="7"/>
  <c r="E116" i="7"/>
  <c r="U116" i="7"/>
  <c r="E117" i="7"/>
  <c r="U117" i="7"/>
  <c r="E118" i="7"/>
  <c r="U118" i="7"/>
  <c r="E119" i="7"/>
  <c r="U119" i="7"/>
  <c r="E120" i="7"/>
  <c r="U120" i="7"/>
  <c r="E121" i="7"/>
  <c r="U121" i="7"/>
  <c r="E122" i="7"/>
  <c r="X122" i="7"/>
  <c r="N137" i="7"/>
  <c r="N138" i="7"/>
  <c r="N129" i="7"/>
  <c r="AD129" i="7"/>
  <c r="N130" i="7"/>
  <c r="AD130" i="7"/>
  <c r="N131" i="7"/>
  <c r="AD131" i="7"/>
  <c r="N132" i="7"/>
  <c r="AD132" i="7"/>
  <c r="N133" i="7"/>
  <c r="AD133" i="7"/>
  <c r="N134" i="7"/>
  <c r="AD134" i="7"/>
  <c r="N135" i="7"/>
  <c r="AD135" i="7"/>
  <c r="O129" i="7"/>
  <c r="AE129" i="7"/>
  <c r="O130" i="7"/>
  <c r="AE130" i="7"/>
  <c r="O131" i="7"/>
  <c r="AE131" i="7"/>
  <c r="O132" i="7"/>
  <c r="AE132" i="7"/>
  <c r="O133" i="7"/>
  <c r="AE133" i="7"/>
  <c r="O134" i="7"/>
  <c r="AE134" i="7"/>
  <c r="O135" i="7"/>
  <c r="AE135" i="7"/>
  <c r="O136" i="7"/>
  <c r="V137" i="7"/>
  <c r="F155" i="7"/>
  <c r="F153" i="7"/>
  <c r="F151" i="7"/>
  <c r="F149" i="7"/>
  <c r="F147" i="7"/>
  <c r="F145" i="7"/>
  <c r="F143" i="7"/>
  <c r="F141" i="7"/>
  <c r="F154" i="7"/>
  <c r="F152" i="7"/>
  <c r="F150" i="7"/>
  <c r="F148" i="7"/>
  <c r="F146" i="7"/>
  <c r="F144" i="7"/>
  <c r="F142" i="7"/>
  <c r="F140" i="7"/>
  <c r="N154" i="7"/>
  <c r="N152" i="7"/>
  <c r="N150" i="7"/>
  <c r="N148" i="7"/>
  <c r="N146" i="7"/>
  <c r="N144" i="7"/>
  <c r="N142" i="7"/>
  <c r="N140" i="7"/>
  <c r="N155" i="7"/>
  <c r="N153" i="7"/>
  <c r="N151" i="7"/>
  <c r="N149" i="7"/>
  <c r="N147" i="7"/>
  <c r="N145" i="7"/>
  <c r="N143" i="7"/>
  <c r="N141" i="7"/>
  <c r="N139" i="7"/>
  <c r="V155" i="7"/>
  <c r="V153" i="7"/>
  <c r="V151" i="7"/>
  <c r="V149" i="7"/>
  <c r="V147" i="7"/>
  <c r="V145" i="7"/>
  <c r="V143" i="7"/>
  <c r="V141" i="7"/>
  <c r="V139" i="7"/>
  <c r="V154" i="7"/>
  <c r="V152" i="7"/>
  <c r="V150" i="7"/>
  <c r="V148" i="7"/>
  <c r="V146" i="7"/>
  <c r="V144" i="7"/>
  <c r="V142" i="7"/>
  <c r="V140" i="7"/>
  <c r="AD155" i="7"/>
  <c r="AD153" i="7"/>
  <c r="AD151" i="7"/>
  <c r="AD149" i="7"/>
  <c r="AD147" i="7"/>
  <c r="AD145" i="7"/>
  <c r="AD143" i="7"/>
  <c r="AD141" i="7"/>
  <c r="AD139" i="7"/>
  <c r="AD154" i="7"/>
  <c r="AD152" i="7"/>
  <c r="AD150" i="7"/>
  <c r="AD148" i="7"/>
  <c r="AD146" i="7"/>
  <c r="AD144" i="7"/>
  <c r="AD142" i="7"/>
  <c r="AD140" i="7"/>
  <c r="V122" i="7"/>
  <c r="V124" i="7"/>
  <c r="AD137" i="7"/>
  <c r="AD138" i="7"/>
  <c r="G155" i="7"/>
  <c r="G154" i="7"/>
  <c r="G153" i="7"/>
  <c r="G152" i="7"/>
  <c r="G151" i="7"/>
  <c r="G150" i="7"/>
  <c r="G149" i="7"/>
  <c r="G148" i="7"/>
  <c r="G147" i="7"/>
  <c r="G146" i="7"/>
  <c r="G145" i="7"/>
  <c r="G144" i="7"/>
  <c r="G143" i="7"/>
  <c r="G142" i="7"/>
  <c r="G141" i="7"/>
  <c r="G140" i="7"/>
  <c r="G139" i="7"/>
  <c r="G138" i="7"/>
  <c r="O155" i="7"/>
  <c r="O154" i="7"/>
  <c r="O153" i="7"/>
  <c r="O152" i="7"/>
  <c r="O151" i="7"/>
  <c r="O150" i="7"/>
  <c r="O149" i="7"/>
  <c r="O148" i="7"/>
  <c r="O147" i="7"/>
  <c r="O146" i="7"/>
  <c r="O145" i="7"/>
  <c r="O144" i="7"/>
  <c r="O143" i="7"/>
  <c r="O142" i="7"/>
  <c r="O141" i="7"/>
  <c r="O140" i="7"/>
  <c r="O139" i="7"/>
  <c r="O138" i="7"/>
  <c r="O137" i="7"/>
  <c r="W154" i="7"/>
  <c r="W153" i="7"/>
  <c r="W152" i="7"/>
  <c r="W151" i="7"/>
  <c r="W150" i="7"/>
  <c r="W149" i="7"/>
  <c r="W148" i="7"/>
  <c r="W147" i="7"/>
  <c r="W146" i="7"/>
  <c r="W145" i="7"/>
  <c r="W144" i="7"/>
  <c r="W143" i="7"/>
  <c r="W142" i="7"/>
  <c r="W141" i="7"/>
  <c r="W140" i="7"/>
  <c r="W139" i="7"/>
  <c r="W155" i="7"/>
  <c r="W138" i="7"/>
  <c r="W137" i="7"/>
  <c r="AE155" i="7"/>
  <c r="AE154" i="7"/>
  <c r="AE153" i="7"/>
  <c r="AE152" i="7"/>
  <c r="AE151" i="7"/>
  <c r="AE150" i="7"/>
  <c r="AE149" i="7"/>
  <c r="AE148" i="7"/>
  <c r="AE147" i="7"/>
  <c r="AE146" i="7"/>
  <c r="AE145" i="7"/>
  <c r="AE144" i="7"/>
  <c r="AE143" i="7"/>
  <c r="AE142" i="7"/>
  <c r="AE141" i="7"/>
  <c r="AE140" i="7"/>
  <c r="AE139" i="7"/>
  <c r="AE138" i="7"/>
  <c r="AE137" i="7"/>
  <c r="W122" i="7"/>
  <c r="AD123" i="7"/>
  <c r="W124" i="7"/>
  <c r="F125" i="7"/>
  <c r="V125" i="7"/>
  <c r="F126" i="7"/>
  <c r="V126" i="7"/>
  <c r="F127" i="7"/>
  <c r="V127" i="7"/>
  <c r="F128" i="7"/>
  <c r="V128" i="7"/>
  <c r="F129" i="7"/>
  <c r="V129" i="7"/>
  <c r="F130" i="7"/>
  <c r="V130" i="7"/>
  <c r="F131" i="7"/>
  <c r="V131" i="7"/>
  <c r="F132" i="7"/>
  <c r="V132" i="7"/>
  <c r="F133" i="7"/>
  <c r="V133" i="7"/>
  <c r="F134" i="7"/>
  <c r="V134" i="7"/>
  <c r="F135" i="7"/>
  <c r="V135" i="7"/>
  <c r="F136" i="7"/>
  <c r="V136" i="7"/>
  <c r="F137" i="7"/>
  <c r="G127" i="7"/>
  <c r="W127" i="7"/>
  <c r="G128" i="7"/>
  <c r="W128" i="7"/>
  <c r="G129" i="7"/>
  <c r="W129" i="7"/>
  <c r="G130" i="7"/>
  <c r="W130" i="7"/>
  <c r="G131" i="7"/>
  <c r="W131" i="7"/>
  <c r="G132" i="7"/>
  <c r="W132" i="7"/>
  <c r="G133" i="7"/>
  <c r="W133" i="7"/>
  <c r="G134" i="7"/>
  <c r="W134" i="7"/>
  <c r="G135" i="7"/>
  <c r="W135" i="7"/>
  <c r="G136" i="7"/>
  <c r="W136" i="7"/>
  <c r="G137" i="7"/>
  <c r="F138" i="7"/>
  <c r="F139" i="7"/>
  <c r="B36" i="8"/>
  <c r="B44" i="8"/>
  <c r="B37" i="8"/>
  <c r="B45" i="8"/>
  <c r="B38" i="8"/>
  <c r="B46" i="8"/>
  <c r="B47" i="8"/>
  <c r="C10" i="8"/>
  <c r="B40" i="8"/>
  <c r="B48" i="8"/>
  <c r="B33" i="8"/>
  <c r="B41" i="8"/>
  <c r="K41" i="13" l="1"/>
  <c r="L41" i="13" s="1"/>
  <c r="P41" i="13" s="1"/>
  <c r="D95" i="13" s="1"/>
  <c r="I2" i="9"/>
  <c r="J129" i="13" s="1"/>
  <c r="J130" i="13" s="1"/>
  <c r="Q111" i="13"/>
  <c r="Q112" i="13" s="1"/>
  <c r="F2" i="9"/>
  <c r="G129" i="13" s="1"/>
  <c r="G130" i="13" s="1"/>
  <c r="N111" i="13"/>
  <c r="N112" i="13" s="1"/>
  <c r="BA46" i="13"/>
  <c r="BB46" i="13" s="1"/>
  <c r="BF46" i="13" s="1"/>
  <c r="J100" i="13" s="1"/>
  <c r="R2" i="9"/>
  <c r="S129" i="13" s="1"/>
  <c r="S130" i="13" s="1"/>
  <c r="Z111" i="13"/>
  <c r="Z112" i="13" s="1"/>
  <c r="C2" i="9"/>
  <c r="D129" i="13" s="1"/>
  <c r="K111" i="13"/>
  <c r="K112" i="13" s="1"/>
  <c r="M2" i="9"/>
  <c r="N129" i="13" s="1"/>
  <c r="N130" i="13" s="1"/>
  <c r="U111" i="13"/>
  <c r="U112" i="13" s="1"/>
  <c r="H2" i="9"/>
  <c r="I129" i="13" s="1"/>
  <c r="I130" i="13" s="1"/>
  <c r="P111" i="13"/>
  <c r="P112" i="13" s="1"/>
  <c r="E2" i="9"/>
  <c r="F129" i="13" s="1"/>
  <c r="F130" i="13" s="1"/>
  <c r="M111" i="13"/>
  <c r="M112" i="13" s="1"/>
  <c r="P2" i="9"/>
  <c r="Q129" i="13" s="1"/>
  <c r="Q130" i="13" s="1"/>
  <c r="X111" i="13"/>
  <c r="X112" i="13" s="1"/>
  <c r="S2" i="9"/>
  <c r="T129" i="13" s="1"/>
  <c r="T130" i="13" s="1"/>
  <c r="AA111" i="13"/>
  <c r="AA112" i="13" s="1"/>
  <c r="K2" i="9"/>
  <c r="L129" i="13" s="1"/>
  <c r="L130" i="13" s="1"/>
  <c r="S111" i="13"/>
  <c r="S112" i="13" s="1"/>
  <c r="O2" i="9"/>
  <c r="P129" i="13" s="1"/>
  <c r="P130" i="13" s="1"/>
  <c r="W111" i="13"/>
  <c r="W112" i="13" s="1"/>
  <c r="T2" i="9"/>
  <c r="U129" i="13" s="1"/>
  <c r="U130" i="13" s="1"/>
  <c r="AB111" i="13"/>
  <c r="AB112" i="13" s="1"/>
  <c r="BA41" i="13"/>
  <c r="BB41" i="13" s="1"/>
  <c r="BE41" i="13" s="1"/>
  <c r="J77" i="13" s="1"/>
  <c r="B9" i="9" s="1"/>
  <c r="J2" i="9"/>
  <c r="K129" i="13" s="1"/>
  <c r="K130" i="13" s="1"/>
  <c r="R111" i="13"/>
  <c r="R112" i="13" s="1"/>
  <c r="G2" i="9"/>
  <c r="H129" i="13" s="1"/>
  <c r="H130" i="13" s="1"/>
  <c r="O111" i="13"/>
  <c r="O112" i="13" s="1"/>
  <c r="L2" i="9"/>
  <c r="M129" i="13" s="1"/>
  <c r="M130" i="13" s="1"/>
  <c r="T111" i="13"/>
  <c r="T112" i="13" s="1"/>
  <c r="BA40" i="13"/>
  <c r="BB40" i="13" s="1"/>
  <c r="Q2" i="9"/>
  <c r="R129" i="13" s="1"/>
  <c r="R130" i="13" s="1"/>
  <c r="Y111" i="13"/>
  <c r="Y112" i="13" s="1"/>
  <c r="N2" i="9"/>
  <c r="O129" i="13" s="1"/>
  <c r="O130" i="13" s="1"/>
  <c r="V111" i="13"/>
  <c r="V112" i="13" s="1"/>
  <c r="D2" i="9"/>
  <c r="E129" i="13" s="1"/>
  <c r="E130" i="13" s="1"/>
  <c r="L111" i="13"/>
  <c r="L112" i="13" s="1"/>
  <c r="AT34" i="13"/>
  <c r="AU34" i="13" s="1"/>
  <c r="AX34" i="13" s="1"/>
  <c r="I70" i="13" s="1"/>
  <c r="AT46" i="13"/>
  <c r="AU46" i="13" s="1"/>
  <c r="AT49" i="13"/>
  <c r="AU49" i="13" s="1"/>
  <c r="AX49" i="13" s="1"/>
  <c r="I85" i="13" s="1"/>
  <c r="BA38" i="13"/>
  <c r="BB38" i="13" s="1"/>
  <c r="BE38" i="13" s="1"/>
  <c r="J74" i="13" s="1"/>
  <c r="J122" i="13" s="1"/>
  <c r="B6" i="9" s="1"/>
  <c r="C137" i="13" s="1"/>
  <c r="BD37" i="13"/>
  <c r="BA34" i="13"/>
  <c r="BB34" i="13" s="1"/>
  <c r="AT35" i="13"/>
  <c r="AU35" i="13" s="1"/>
  <c r="AY35" i="13" s="1"/>
  <c r="I89" i="13" s="1"/>
  <c r="K44" i="13"/>
  <c r="L44" i="13" s="1"/>
  <c r="O44" i="13" s="1"/>
  <c r="D80" i="13" s="1"/>
  <c r="AM42" i="13"/>
  <c r="AN42" i="13" s="1"/>
  <c r="AQ42" i="13" s="1"/>
  <c r="H78" i="13" s="1"/>
  <c r="AT42" i="13"/>
  <c r="AU42" i="13" s="1"/>
  <c r="AY42" i="13" s="1"/>
  <c r="I96" i="13" s="1"/>
  <c r="AT44" i="13"/>
  <c r="AU44" i="13" s="1"/>
  <c r="AY44" i="13" s="1"/>
  <c r="I98" i="13" s="1"/>
  <c r="AM39" i="13"/>
  <c r="AN39" i="13" s="1"/>
  <c r="AQ39" i="13" s="1"/>
  <c r="H75" i="13" s="1"/>
  <c r="H121" i="13" s="1"/>
  <c r="AT43" i="13"/>
  <c r="AU43" i="13" s="1"/>
  <c r="AX43" i="13" s="1"/>
  <c r="I79" i="13" s="1"/>
  <c r="AT47" i="13"/>
  <c r="AU47" i="13" s="1"/>
  <c r="AY47" i="13" s="1"/>
  <c r="I101" i="13" s="1"/>
  <c r="AW41" i="13"/>
  <c r="BA47" i="13"/>
  <c r="BB47" i="13" s="1"/>
  <c r="BF47" i="13" s="1"/>
  <c r="J101" i="13" s="1"/>
  <c r="AM43" i="13"/>
  <c r="AN43" i="13" s="1"/>
  <c r="AQ43" i="13" s="1"/>
  <c r="H79" i="13" s="1"/>
  <c r="BA48" i="13"/>
  <c r="BB48" i="13" s="1"/>
  <c r="BE48" i="13" s="1"/>
  <c r="J84" i="13" s="1"/>
  <c r="B16" i="9" s="1"/>
  <c r="BA44" i="13"/>
  <c r="BB44" i="13" s="1"/>
  <c r="BF44" i="13" s="1"/>
  <c r="J98" i="13" s="1"/>
  <c r="AM41" i="13"/>
  <c r="AN41" i="13" s="1"/>
  <c r="AQ41" i="13" s="1"/>
  <c r="H77" i="13" s="1"/>
  <c r="BD45" i="13"/>
  <c r="BA45" i="13"/>
  <c r="BB45" i="13" s="1"/>
  <c r="BE45" i="13" s="1"/>
  <c r="J81" i="13" s="1"/>
  <c r="B13" i="9" s="1"/>
  <c r="BA49" i="13"/>
  <c r="BB49" i="13" s="1"/>
  <c r="BE49" i="13" s="1"/>
  <c r="J85" i="13" s="1"/>
  <c r="B17" i="9" s="1"/>
  <c r="R34" i="13"/>
  <c r="S34" i="13" s="1"/>
  <c r="V34" i="13" s="1"/>
  <c r="E70" i="13" s="1"/>
  <c r="AF44" i="13"/>
  <c r="AG44" i="13" s="1"/>
  <c r="AK44" i="13" s="1"/>
  <c r="G98" i="13" s="1"/>
  <c r="AM44" i="13"/>
  <c r="AN44" i="13" s="1"/>
  <c r="AW34" i="13"/>
  <c r="AW36" i="13"/>
  <c r="AM48" i="13"/>
  <c r="AN48" i="13" s="1"/>
  <c r="AR48" i="13" s="1"/>
  <c r="H102" i="13" s="1"/>
  <c r="AI42" i="13"/>
  <c r="BD49" i="13"/>
  <c r="K46" i="13"/>
  <c r="L46" i="13" s="1"/>
  <c r="P46" i="13" s="1"/>
  <c r="D100" i="13" s="1"/>
  <c r="AW43" i="13"/>
  <c r="BD47" i="13"/>
  <c r="BD41" i="13"/>
  <c r="U41" i="13"/>
  <c r="G45" i="13"/>
  <c r="AM47" i="13"/>
  <c r="AN47" i="13" s="1"/>
  <c r="AQ47" i="13" s="1"/>
  <c r="H83" i="13" s="1"/>
  <c r="AI43" i="13"/>
  <c r="BD35" i="13"/>
  <c r="G38" i="13"/>
  <c r="BD46" i="13"/>
  <c r="BD43" i="13"/>
  <c r="BD38" i="13"/>
  <c r="W42" i="16"/>
  <c r="E96" i="16" s="1"/>
  <c r="V42" i="16"/>
  <c r="E78" i="16" s="1"/>
  <c r="I39" i="16"/>
  <c r="C93" i="16" s="1"/>
  <c r="H39" i="16"/>
  <c r="C75" i="16" s="1"/>
  <c r="O49" i="16"/>
  <c r="D85" i="16" s="1"/>
  <c r="P49" i="16"/>
  <c r="D103" i="16" s="1"/>
  <c r="AR37" i="16"/>
  <c r="H91" i="16" s="1"/>
  <c r="AQ37" i="16"/>
  <c r="H73" i="16" s="1"/>
  <c r="P38" i="16"/>
  <c r="D92" i="16" s="1"/>
  <c r="O38" i="16"/>
  <c r="D74" i="16" s="1"/>
  <c r="P37" i="16"/>
  <c r="D91" i="16" s="1"/>
  <c r="O37" i="16"/>
  <c r="D73" i="16" s="1"/>
  <c r="BE37" i="16"/>
  <c r="J73" i="16" s="1"/>
  <c r="BF37" i="16"/>
  <c r="J91" i="16" s="1"/>
  <c r="BE42" i="16"/>
  <c r="J78" i="16" s="1"/>
  <c r="BF42" i="16"/>
  <c r="J96" i="16" s="1"/>
  <c r="BE36" i="16"/>
  <c r="J72" i="16" s="1"/>
  <c r="BF36" i="16"/>
  <c r="J90" i="16" s="1"/>
  <c r="I38" i="16"/>
  <c r="C92" i="16" s="1"/>
  <c r="H38" i="16"/>
  <c r="C74" i="16" s="1"/>
  <c r="AX49" i="16"/>
  <c r="I85" i="16" s="1"/>
  <c r="AY49" i="16"/>
  <c r="I103" i="16" s="1"/>
  <c r="V43" i="16"/>
  <c r="E79" i="16" s="1"/>
  <c r="W43" i="16"/>
  <c r="E97" i="16" s="1"/>
  <c r="P36" i="16"/>
  <c r="D90" i="16" s="1"/>
  <c r="O36" i="16"/>
  <c r="D72" i="16" s="1"/>
  <c r="BF43" i="16"/>
  <c r="J97" i="16" s="1"/>
  <c r="BE43" i="16"/>
  <c r="J79" i="16" s="1"/>
  <c r="I35" i="16"/>
  <c r="C89" i="16" s="1"/>
  <c r="H35" i="16"/>
  <c r="C71" i="16" s="1"/>
  <c r="H41" i="16"/>
  <c r="C77" i="16" s="1"/>
  <c r="I41" i="16"/>
  <c r="C95" i="16" s="1"/>
  <c r="BE35" i="16"/>
  <c r="J71" i="16" s="1"/>
  <c r="BF35" i="16"/>
  <c r="J89" i="16" s="1"/>
  <c r="P42" i="16"/>
  <c r="D96" i="16" s="1"/>
  <c r="O42" i="16"/>
  <c r="D78" i="16" s="1"/>
  <c r="I37" i="16"/>
  <c r="C91" i="16" s="1"/>
  <c r="H37" i="16"/>
  <c r="C73" i="16" s="1"/>
  <c r="H49" i="16"/>
  <c r="C85" i="16" s="1"/>
  <c r="I49" i="16"/>
  <c r="C103" i="16" s="1"/>
  <c r="P43" i="16"/>
  <c r="D97" i="16" s="1"/>
  <c r="O43" i="16"/>
  <c r="D79" i="16" s="1"/>
  <c r="BF41" i="16"/>
  <c r="J95" i="16" s="1"/>
  <c r="BE41" i="16"/>
  <c r="J77" i="16" s="1"/>
  <c r="V39" i="16"/>
  <c r="E75" i="16" s="1"/>
  <c r="W39" i="16"/>
  <c r="E93" i="16" s="1"/>
  <c r="P35" i="16"/>
  <c r="D89" i="16" s="1"/>
  <c r="O35" i="16"/>
  <c r="D71" i="16" s="1"/>
  <c r="AY47" i="16"/>
  <c r="I101" i="16" s="1"/>
  <c r="AX47" i="16"/>
  <c r="I83" i="16" s="1"/>
  <c r="V46" i="16"/>
  <c r="E82" i="16" s="1"/>
  <c r="W46" i="16"/>
  <c r="E100" i="16" s="1"/>
  <c r="O40" i="16"/>
  <c r="D76" i="16" s="1"/>
  <c r="P40" i="16"/>
  <c r="D94" i="16" s="1"/>
  <c r="AD40" i="16"/>
  <c r="F94" i="16" s="1"/>
  <c r="AC40" i="16"/>
  <c r="F76" i="16" s="1"/>
  <c r="AM48" i="16"/>
  <c r="AN48" i="16" s="1"/>
  <c r="AM49" i="16"/>
  <c r="AN49" i="16" s="1"/>
  <c r="AM43" i="16"/>
  <c r="AN43" i="16" s="1"/>
  <c r="AM42" i="16"/>
  <c r="AN42" i="16" s="1"/>
  <c r="AM47" i="16"/>
  <c r="AN47" i="16" s="1"/>
  <c r="AM46" i="16"/>
  <c r="AN46" i="16" s="1"/>
  <c r="AM45" i="16"/>
  <c r="AN45" i="16" s="1"/>
  <c r="AM44" i="16"/>
  <c r="AN44" i="16" s="1"/>
  <c r="AM40" i="16"/>
  <c r="AN40" i="16" s="1"/>
  <c r="AM41" i="16"/>
  <c r="AN41" i="16" s="1"/>
  <c r="V41" i="16"/>
  <c r="E77" i="16" s="1"/>
  <c r="W41" i="16"/>
  <c r="E95" i="16" s="1"/>
  <c r="AM39" i="16"/>
  <c r="AN39" i="16" s="1"/>
  <c r="I46" i="16"/>
  <c r="C100" i="16" s="1"/>
  <c r="H46" i="16"/>
  <c r="C82" i="16" s="1"/>
  <c r="R50" i="16"/>
  <c r="AY46" i="16"/>
  <c r="I100" i="16" s="1"/>
  <c r="AX46" i="16"/>
  <c r="I82" i="16" s="1"/>
  <c r="V48" i="16"/>
  <c r="E84" i="16" s="1"/>
  <c r="W48" i="16"/>
  <c r="E102" i="16" s="1"/>
  <c r="AY45" i="16"/>
  <c r="I99" i="16" s="1"/>
  <c r="AX45" i="16"/>
  <c r="I81" i="16" s="1"/>
  <c r="V47" i="16"/>
  <c r="E83" i="16" s="1"/>
  <c r="W47" i="16"/>
  <c r="E101" i="16" s="1"/>
  <c r="H42" i="16"/>
  <c r="C78" i="16" s="1"/>
  <c r="I42" i="16"/>
  <c r="C96" i="16" s="1"/>
  <c r="BF39" i="16"/>
  <c r="J93" i="16" s="1"/>
  <c r="BE39" i="16"/>
  <c r="J75" i="16" s="1"/>
  <c r="AK44" i="16"/>
  <c r="G98" i="16" s="1"/>
  <c r="AJ44" i="16"/>
  <c r="G80" i="16" s="1"/>
  <c r="AD47" i="16"/>
  <c r="F101" i="16" s="1"/>
  <c r="AC47" i="16"/>
  <c r="F83" i="16" s="1"/>
  <c r="F88" i="16"/>
  <c r="AD43" i="16"/>
  <c r="F97" i="16" s="1"/>
  <c r="AC43" i="16"/>
  <c r="F79" i="16" s="1"/>
  <c r="BF48" i="16"/>
  <c r="J102" i="16" s="1"/>
  <c r="BE48" i="16"/>
  <c r="J84" i="16" s="1"/>
  <c r="L51" i="16"/>
  <c r="P34" i="16"/>
  <c r="O34" i="16"/>
  <c r="I47" i="16"/>
  <c r="C101" i="16" s="1"/>
  <c r="H47" i="16"/>
  <c r="C83" i="16" s="1"/>
  <c r="P44" i="16"/>
  <c r="D98" i="16" s="1"/>
  <c r="O44" i="16"/>
  <c r="D80" i="16" s="1"/>
  <c r="AY44" i="16"/>
  <c r="I98" i="16" s="1"/>
  <c r="AX44" i="16"/>
  <c r="I80" i="16" s="1"/>
  <c r="BF38" i="16"/>
  <c r="J92" i="16" s="1"/>
  <c r="P39" i="16"/>
  <c r="D93" i="16" s="1"/>
  <c r="O39" i="16"/>
  <c r="D75" i="16" s="1"/>
  <c r="I36" i="16"/>
  <c r="C90" i="16" s="1"/>
  <c r="H36" i="16"/>
  <c r="C72" i="16" s="1"/>
  <c r="AJ49" i="16"/>
  <c r="G85" i="16" s="1"/>
  <c r="AK49" i="16"/>
  <c r="G103" i="16" s="1"/>
  <c r="AD48" i="16"/>
  <c r="F102" i="16" s="1"/>
  <c r="AC48" i="16"/>
  <c r="F84" i="16" s="1"/>
  <c r="AF50" i="16"/>
  <c r="AK46" i="16"/>
  <c r="G100" i="16" s="1"/>
  <c r="AJ46" i="16"/>
  <c r="G82" i="16" s="1"/>
  <c r="Q17" i="16"/>
  <c r="P19" i="16"/>
  <c r="Q19" i="16" s="1"/>
  <c r="BF40" i="16"/>
  <c r="J94" i="16" s="1"/>
  <c r="BE40" i="16"/>
  <c r="J76" i="16" s="1"/>
  <c r="V49" i="16"/>
  <c r="E85" i="16" s="1"/>
  <c r="W49" i="16"/>
  <c r="E103" i="16" s="1"/>
  <c r="AI50" i="16"/>
  <c r="S51" i="16"/>
  <c r="V34" i="16"/>
  <c r="P46" i="16"/>
  <c r="D100" i="16" s="1"/>
  <c r="O46" i="16"/>
  <c r="D82" i="16" s="1"/>
  <c r="AT50" i="16"/>
  <c r="AU34" i="16"/>
  <c r="AK45" i="16"/>
  <c r="G99" i="16" s="1"/>
  <c r="AJ45" i="16"/>
  <c r="G81" i="16" s="1"/>
  <c r="E51" i="16"/>
  <c r="I34" i="16"/>
  <c r="H34" i="16"/>
  <c r="Y50" i="16"/>
  <c r="AK40" i="16"/>
  <c r="G94" i="16" s="1"/>
  <c r="AJ40" i="16"/>
  <c r="G76" i="16" s="1"/>
  <c r="AK47" i="16"/>
  <c r="G101" i="16" s="1"/>
  <c r="AJ47" i="16"/>
  <c r="G83" i="16" s="1"/>
  <c r="AM38" i="16"/>
  <c r="AN38" i="16" s="1"/>
  <c r="BA50" i="16"/>
  <c r="BF44" i="16"/>
  <c r="J98" i="16" s="1"/>
  <c r="BE44" i="16"/>
  <c r="J80" i="16" s="1"/>
  <c r="K50" i="16"/>
  <c r="AK38" i="16"/>
  <c r="G92" i="16" s="1"/>
  <c r="P47" i="16"/>
  <c r="D101" i="16" s="1"/>
  <c r="O47" i="16"/>
  <c r="D83" i="16" s="1"/>
  <c r="AY35" i="16"/>
  <c r="I89" i="16" s="1"/>
  <c r="AX35" i="16"/>
  <c r="I71" i="16" s="1"/>
  <c r="AK37" i="16"/>
  <c r="G91" i="16" s="1"/>
  <c r="AD37" i="16"/>
  <c r="F91" i="16" s="1"/>
  <c r="AR36" i="16"/>
  <c r="H90" i="16" s="1"/>
  <c r="AQ36" i="16"/>
  <c r="H72" i="16" s="1"/>
  <c r="P41" i="16"/>
  <c r="D95" i="16" s="1"/>
  <c r="O41" i="16"/>
  <c r="D77" i="16" s="1"/>
  <c r="W40" i="16"/>
  <c r="E94" i="16" s="1"/>
  <c r="V40" i="16"/>
  <c r="E76" i="16" s="1"/>
  <c r="AD44" i="16"/>
  <c r="F98" i="16" s="1"/>
  <c r="AC44" i="16"/>
  <c r="F80" i="16" s="1"/>
  <c r="AK48" i="16"/>
  <c r="G102" i="16" s="1"/>
  <c r="AJ48" i="16"/>
  <c r="G84" i="16" s="1"/>
  <c r="BD41" i="16"/>
  <c r="G88" i="16"/>
  <c r="BF45" i="16"/>
  <c r="J99" i="16" s="1"/>
  <c r="BE45" i="16"/>
  <c r="J81" i="16" s="1"/>
  <c r="I40" i="16"/>
  <c r="C94" i="16" s="1"/>
  <c r="H40" i="16"/>
  <c r="C76" i="16" s="1"/>
  <c r="AD45" i="16"/>
  <c r="F99" i="16" s="1"/>
  <c r="AC45" i="16"/>
  <c r="F81" i="16" s="1"/>
  <c r="P48" i="16"/>
  <c r="D102" i="16" s="1"/>
  <c r="O48" i="16"/>
  <c r="D84" i="16" s="1"/>
  <c r="AY36" i="16"/>
  <c r="I90" i="16" s="1"/>
  <c r="AX36" i="16"/>
  <c r="I72" i="16" s="1"/>
  <c r="AD36" i="16"/>
  <c r="F90" i="16" s="1"/>
  <c r="AR34" i="16"/>
  <c r="AQ34" i="16"/>
  <c r="D50" i="16"/>
  <c r="I48" i="16"/>
  <c r="C102" i="16" s="1"/>
  <c r="H48" i="16"/>
  <c r="C84" i="16" s="1"/>
  <c r="V44" i="16"/>
  <c r="E80" i="16" s="1"/>
  <c r="W44" i="16"/>
  <c r="E98" i="16" s="1"/>
  <c r="AM35" i="16"/>
  <c r="AN35" i="16" s="1"/>
  <c r="W34" i="16"/>
  <c r="U50" i="16"/>
  <c r="BE46" i="16"/>
  <c r="J82" i="16" s="1"/>
  <c r="BF46" i="16"/>
  <c r="J100" i="16" s="1"/>
  <c r="H43" i="16"/>
  <c r="C79" i="16" s="1"/>
  <c r="I43" i="16"/>
  <c r="C97" i="16" s="1"/>
  <c r="I44" i="16"/>
  <c r="C98" i="16" s="1"/>
  <c r="H44" i="16"/>
  <c r="C80" i="16" s="1"/>
  <c r="AY37" i="16"/>
  <c r="I91" i="16" s="1"/>
  <c r="AX37" i="16"/>
  <c r="I73" i="16" s="1"/>
  <c r="AX48" i="16"/>
  <c r="I84" i="16" s="1"/>
  <c r="AY48" i="16"/>
  <c r="I102" i="16" s="1"/>
  <c r="AD35" i="16"/>
  <c r="F89" i="16" s="1"/>
  <c r="AK36" i="16"/>
  <c r="G90" i="16" s="1"/>
  <c r="G70" i="16"/>
  <c r="AJ51" i="16"/>
  <c r="P45" i="16"/>
  <c r="D99" i="16" s="1"/>
  <c r="O45" i="16"/>
  <c r="D81" i="16" s="1"/>
  <c r="V45" i="16"/>
  <c r="E81" i="16" s="1"/>
  <c r="W45" i="16"/>
  <c r="E99" i="16" s="1"/>
  <c r="BD48" i="16"/>
  <c r="BD47" i="16"/>
  <c r="BD46" i="16"/>
  <c r="BD45" i="16"/>
  <c r="BD44" i="16"/>
  <c r="BD40" i="16"/>
  <c r="BD39" i="16"/>
  <c r="BD37" i="16"/>
  <c r="BD36" i="16"/>
  <c r="BD35" i="16"/>
  <c r="BD34" i="16"/>
  <c r="G50" i="16"/>
  <c r="BB51" i="16"/>
  <c r="BE34" i="16"/>
  <c r="BF34" i="16"/>
  <c r="AD46" i="16"/>
  <c r="F100" i="16" s="1"/>
  <c r="AC46" i="16"/>
  <c r="F82" i="16" s="1"/>
  <c r="BF47" i="16"/>
  <c r="J101" i="16" s="1"/>
  <c r="BE47" i="16"/>
  <c r="J83" i="16" s="1"/>
  <c r="I45" i="16"/>
  <c r="C99" i="16" s="1"/>
  <c r="H45" i="16"/>
  <c r="C81" i="16" s="1"/>
  <c r="Z51" i="16"/>
  <c r="AC34" i="16"/>
  <c r="AY40" i="16"/>
  <c r="I94" i="16" s="1"/>
  <c r="AX40" i="16"/>
  <c r="I76" i="16" s="1"/>
  <c r="AG51" i="16"/>
  <c r="AK35" i="16"/>
  <c r="G89" i="16" s="1"/>
  <c r="AI41" i="13"/>
  <c r="U42" i="13"/>
  <c r="AB39" i="13"/>
  <c r="AB37" i="13"/>
  <c r="U43" i="13"/>
  <c r="BD40" i="13"/>
  <c r="AP42" i="13"/>
  <c r="BD36" i="13"/>
  <c r="AI35" i="13"/>
  <c r="BD48" i="13"/>
  <c r="AB42" i="13"/>
  <c r="BD42" i="13"/>
  <c r="AF34" i="13"/>
  <c r="AG34" i="13" s="1"/>
  <c r="AK34" i="13" s="1"/>
  <c r="G88" i="13" s="1"/>
  <c r="AT37" i="13"/>
  <c r="AU37" i="13" s="1"/>
  <c r="AX37" i="13" s="1"/>
  <c r="I73" i="13" s="1"/>
  <c r="AF35" i="13"/>
  <c r="AG35" i="13" s="1"/>
  <c r="AJ35" i="13" s="1"/>
  <c r="G71" i="13" s="1"/>
  <c r="K38" i="13"/>
  <c r="L38" i="13" s="1"/>
  <c r="O38" i="13" s="1"/>
  <c r="D74" i="13" s="1"/>
  <c r="D122" i="13" s="1"/>
  <c r="AM35" i="13"/>
  <c r="AN35" i="13" s="1"/>
  <c r="AM45" i="13"/>
  <c r="AN45" i="13" s="1"/>
  <c r="AR45" i="13" s="1"/>
  <c r="H99" i="13" s="1"/>
  <c r="BF39" i="13"/>
  <c r="J93" i="13" s="1"/>
  <c r="BE39" i="13"/>
  <c r="J75" i="13" s="1"/>
  <c r="J121" i="13" s="1"/>
  <c r="B7" i="9" s="1"/>
  <c r="C136" i="13" s="1"/>
  <c r="AB34" i="13"/>
  <c r="BF38" i="13"/>
  <c r="J92" i="13" s="1"/>
  <c r="AT45" i="13"/>
  <c r="AU45" i="13" s="1"/>
  <c r="AX45" i="13" s="1"/>
  <c r="I81" i="13" s="1"/>
  <c r="AF40" i="13"/>
  <c r="AG40" i="13" s="1"/>
  <c r="AK40" i="13" s="1"/>
  <c r="G94" i="13" s="1"/>
  <c r="K45" i="13"/>
  <c r="L45" i="13" s="1"/>
  <c r="O45" i="13" s="1"/>
  <c r="D81" i="13" s="1"/>
  <c r="AM36" i="13"/>
  <c r="AN36" i="13" s="1"/>
  <c r="AQ36" i="13" s="1"/>
  <c r="H72" i="13" s="1"/>
  <c r="U49" i="13"/>
  <c r="AI34" i="13"/>
  <c r="BA36" i="13"/>
  <c r="BB36" i="13" s="1"/>
  <c r="AB49" i="13"/>
  <c r="U38" i="13"/>
  <c r="AT39" i="13"/>
  <c r="AU39" i="13" s="1"/>
  <c r="AX39" i="13" s="1"/>
  <c r="I75" i="13" s="1"/>
  <c r="I121" i="13" s="1"/>
  <c r="AT48" i="13"/>
  <c r="AU48" i="13" s="1"/>
  <c r="AY48" i="13" s="1"/>
  <c r="I102" i="13" s="1"/>
  <c r="AB38" i="13"/>
  <c r="BA42" i="13"/>
  <c r="BB42" i="13" s="1"/>
  <c r="BF40" i="13"/>
  <c r="J94" i="13" s="1"/>
  <c r="BE40" i="13"/>
  <c r="J76" i="13" s="1"/>
  <c r="B8" i="9" s="1"/>
  <c r="AM37" i="13"/>
  <c r="AN37" i="13" s="1"/>
  <c r="AQ37" i="13" s="1"/>
  <c r="H73" i="13" s="1"/>
  <c r="AT40" i="13"/>
  <c r="AU40" i="13" s="1"/>
  <c r="AY40" i="13" s="1"/>
  <c r="I94" i="13" s="1"/>
  <c r="AM49" i="13"/>
  <c r="AN49" i="13" s="1"/>
  <c r="AQ49" i="13" s="1"/>
  <c r="H85" i="13" s="1"/>
  <c r="AM40" i="13"/>
  <c r="AN40" i="13" s="1"/>
  <c r="AQ40" i="13" s="1"/>
  <c r="H76" i="13" s="1"/>
  <c r="K34" i="13"/>
  <c r="L34" i="13" s="1"/>
  <c r="O34" i="13" s="1"/>
  <c r="D70" i="13" s="1"/>
  <c r="BE44" i="13"/>
  <c r="J80" i="13" s="1"/>
  <c r="B12" i="9" s="1"/>
  <c r="BF48" i="13"/>
  <c r="J102" i="13" s="1"/>
  <c r="AM34" i="13"/>
  <c r="AN34" i="13" s="1"/>
  <c r="AQ34" i="13" s="1"/>
  <c r="H70" i="13" s="1"/>
  <c r="AT36" i="13"/>
  <c r="AU36" i="13" s="1"/>
  <c r="AX36" i="13" s="1"/>
  <c r="I72" i="13" s="1"/>
  <c r="AT38" i="13"/>
  <c r="AU38" i="13" s="1"/>
  <c r="AX38" i="13" s="1"/>
  <c r="I74" i="13" s="1"/>
  <c r="I122" i="13" s="1"/>
  <c r="AM38" i="13"/>
  <c r="AN38" i="13" s="1"/>
  <c r="AQ38" i="13" s="1"/>
  <c r="H74" i="13" s="1"/>
  <c r="H122" i="13" s="1"/>
  <c r="AI49" i="13"/>
  <c r="AW42" i="13"/>
  <c r="BA35" i="13"/>
  <c r="BB35" i="13" s="1"/>
  <c r="W37" i="13"/>
  <c r="E91" i="13" s="1"/>
  <c r="BD39" i="13"/>
  <c r="BD34" i="13"/>
  <c r="AJ38" i="13"/>
  <c r="G74" i="13" s="1"/>
  <c r="G122" i="13" s="1"/>
  <c r="AK38" i="13"/>
  <c r="G92" i="13" s="1"/>
  <c r="O43" i="13"/>
  <c r="D79" i="13" s="1"/>
  <c r="P43" i="13"/>
  <c r="D97" i="13" s="1"/>
  <c r="AX42" i="13"/>
  <c r="I78" i="13" s="1"/>
  <c r="AX41" i="13"/>
  <c r="I77" i="13" s="1"/>
  <c r="AY41" i="13"/>
  <c r="I95" i="13" s="1"/>
  <c r="D39" i="13"/>
  <c r="E39" i="13" s="1"/>
  <c r="H39" i="13" s="1"/>
  <c r="C75" i="13" s="1"/>
  <c r="C121" i="13" s="1"/>
  <c r="AP44" i="13"/>
  <c r="AP35" i="13"/>
  <c r="AP45" i="13"/>
  <c r="AP46" i="13"/>
  <c r="AP47" i="13"/>
  <c r="AP43" i="13"/>
  <c r="AP40" i="13"/>
  <c r="AP48" i="13"/>
  <c r="AP41" i="13"/>
  <c r="AP49" i="13"/>
  <c r="N42" i="13"/>
  <c r="G34" i="13"/>
  <c r="K36" i="13"/>
  <c r="L36" i="13" s="1"/>
  <c r="AF48" i="13"/>
  <c r="AG48" i="13" s="1"/>
  <c r="K48" i="13"/>
  <c r="L48" i="13" s="1"/>
  <c r="K42" i="13"/>
  <c r="L42" i="13" s="1"/>
  <c r="U40" i="13"/>
  <c r="U48" i="13"/>
  <c r="U47" i="13"/>
  <c r="U36" i="13"/>
  <c r="U44" i="13"/>
  <c r="U37" i="13"/>
  <c r="U45" i="13"/>
  <c r="U39" i="13"/>
  <c r="U46" i="13"/>
  <c r="AW40" i="13"/>
  <c r="AW48" i="13"/>
  <c r="AW44" i="13"/>
  <c r="AW39" i="13"/>
  <c r="AW37" i="13"/>
  <c r="AW45" i="13"/>
  <c r="AW47" i="13"/>
  <c r="AW46" i="13"/>
  <c r="U34" i="13"/>
  <c r="AW38" i="13"/>
  <c r="AP36" i="13"/>
  <c r="AX44" i="13"/>
  <c r="I80" i="13" s="1"/>
  <c r="AX46" i="13"/>
  <c r="I82" i="13" s="1"/>
  <c r="AY46" i="13"/>
  <c r="I100" i="13" s="1"/>
  <c r="N44" i="13"/>
  <c r="N45" i="13"/>
  <c r="N46" i="13"/>
  <c r="N47" i="13"/>
  <c r="N40" i="13"/>
  <c r="N48" i="13"/>
  <c r="N35" i="13"/>
  <c r="N41" i="13"/>
  <c r="N43" i="13"/>
  <c r="N38" i="13"/>
  <c r="N39" i="13"/>
  <c r="N49" i="13"/>
  <c r="K39" i="13"/>
  <c r="L39" i="13" s="1"/>
  <c r="AF47" i="13"/>
  <c r="AG47" i="13" s="1"/>
  <c r="K40" i="13"/>
  <c r="L40" i="13" s="1"/>
  <c r="AQ46" i="13"/>
  <c r="H82" i="13" s="1"/>
  <c r="AR46" i="13"/>
  <c r="H100" i="13" s="1"/>
  <c r="BA43" i="13"/>
  <c r="BB43" i="13" s="1"/>
  <c r="AP34" i="13"/>
  <c r="AF39" i="13"/>
  <c r="AG39" i="13" s="1"/>
  <c r="AF46" i="13"/>
  <c r="AG46" i="13" s="1"/>
  <c r="N37" i="13"/>
  <c r="AP38" i="13"/>
  <c r="K49" i="13"/>
  <c r="L49" i="13" s="1"/>
  <c r="R43" i="13"/>
  <c r="S43" i="13" s="1"/>
  <c r="AF43" i="13"/>
  <c r="AG43" i="13" s="1"/>
  <c r="AF45" i="13"/>
  <c r="AG45" i="13" s="1"/>
  <c r="R35" i="13"/>
  <c r="S35" i="13" s="1"/>
  <c r="K35" i="13"/>
  <c r="AW49" i="13"/>
  <c r="BA37" i="13"/>
  <c r="BB37" i="13" s="1"/>
  <c r="AI40" i="13"/>
  <c r="AI48" i="13"/>
  <c r="AI47" i="13"/>
  <c r="AI36" i="13"/>
  <c r="AI44" i="13"/>
  <c r="AI37" i="13"/>
  <c r="AI45" i="13"/>
  <c r="AI46" i="13"/>
  <c r="AI39" i="13"/>
  <c r="K37" i="13"/>
  <c r="L37" i="13" s="1"/>
  <c r="AB44" i="13"/>
  <c r="AB35" i="13"/>
  <c r="AB45" i="13"/>
  <c r="AB46" i="13"/>
  <c r="AB43" i="13"/>
  <c r="AB47" i="13"/>
  <c r="AB40" i="13"/>
  <c r="AB48" i="13"/>
  <c r="AB41" i="13"/>
  <c r="AF42" i="13"/>
  <c r="AG42" i="13" s="1"/>
  <c r="AF37" i="13"/>
  <c r="AG37" i="13" s="1"/>
  <c r="K47" i="13"/>
  <c r="L47" i="13" s="1"/>
  <c r="AP37" i="13"/>
  <c r="AF36" i="13"/>
  <c r="AG36" i="13" s="1"/>
  <c r="N36" i="13"/>
  <c r="AF49" i="13"/>
  <c r="AG49" i="13" s="1"/>
  <c r="AF41" i="13"/>
  <c r="AG41" i="13" s="1"/>
  <c r="AR44" i="13"/>
  <c r="H98" i="13" s="1"/>
  <c r="AQ44" i="13"/>
  <c r="H80" i="13" s="1"/>
  <c r="AD35" i="13"/>
  <c r="F89" i="13" s="1"/>
  <c r="G42" i="13"/>
  <c r="G49" i="13"/>
  <c r="G48" i="13"/>
  <c r="R38" i="13"/>
  <c r="S38" i="13" s="1"/>
  <c r="R42" i="13"/>
  <c r="S42" i="13" s="1"/>
  <c r="G37" i="13"/>
  <c r="G43" i="13"/>
  <c r="G44" i="13"/>
  <c r="G41" i="13"/>
  <c r="Y37" i="13"/>
  <c r="Z37" i="13" s="1"/>
  <c r="Y44" i="13"/>
  <c r="Z44" i="13" s="1"/>
  <c r="Y45" i="13"/>
  <c r="Z45" i="13" s="1"/>
  <c r="Y46" i="13"/>
  <c r="Z46" i="13" s="1"/>
  <c r="Y34" i="13"/>
  <c r="Y47" i="13"/>
  <c r="Z47" i="13" s="1"/>
  <c r="Y40" i="13"/>
  <c r="Z40" i="13" s="1"/>
  <c r="Y48" i="13"/>
  <c r="Z48" i="13" s="1"/>
  <c r="Y41" i="13"/>
  <c r="Z41" i="13" s="1"/>
  <c r="Y49" i="13"/>
  <c r="Z49" i="13" s="1"/>
  <c r="Y38" i="13"/>
  <c r="Z38" i="13" s="1"/>
  <c r="G35" i="13"/>
  <c r="D41" i="13"/>
  <c r="E41" i="13" s="1"/>
  <c r="I41" i="13" s="1"/>
  <c r="C95" i="13" s="1"/>
  <c r="G47" i="13"/>
  <c r="Y36" i="13"/>
  <c r="Z36" i="13" s="1"/>
  <c r="Y39" i="13"/>
  <c r="Z39" i="13" s="1"/>
  <c r="R39" i="13"/>
  <c r="S39" i="13" s="1"/>
  <c r="D49" i="13"/>
  <c r="E49" i="13" s="1"/>
  <c r="H49" i="13" s="1"/>
  <c r="C85" i="13" s="1"/>
  <c r="G46" i="13"/>
  <c r="Y42" i="13"/>
  <c r="Z42" i="13" s="1"/>
  <c r="Y43" i="13"/>
  <c r="Z43" i="13" s="1"/>
  <c r="D38" i="13"/>
  <c r="E38" i="13" s="1"/>
  <c r="I38" i="13" s="1"/>
  <c r="C92" i="13" s="1"/>
  <c r="G36" i="13"/>
  <c r="G39" i="13"/>
  <c r="R36" i="13"/>
  <c r="S36" i="13" s="1"/>
  <c r="R44" i="13"/>
  <c r="S44" i="13" s="1"/>
  <c r="R45" i="13"/>
  <c r="S45" i="13" s="1"/>
  <c r="R46" i="13"/>
  <c r="S46" i="13" s="1"/>
  <c r="R41" i="13"/>
  <c r="S41" i="13" s="1"/>
  <c r="R49" i="13"/>
  <c r="S49" i="13" s="1"/>
  <c r="R47" i="13"/>
  <c r="S47" i="13" s="1"/>
  <c r="R40" i="13"/>
  <c r="S40" i="13" s="1"/>
  <c r="R48" i="13"/>
  <c r="S48" i="13" s="1"/>
  <c r="E34" i="13"/>
  <c r="D36" i="13"/>
  <c r="E36" i="13" s="1"/>
  <c r="D42" i="13"/>
  <c r="E42" i="13" s="1"/>
  <c r="D46" i="13"/>
  <c r="E46" i="13" s="1"/>
  <c r="D37" i="13"/>
  <c r="E37" i="13" s="1"/>
  <c r="D47" i="13"/>
  <c r="E47" i="13" s="1"/>
  <c r="D40" i="13"/>
  <c r="E40" i="13" s="1"/>
  <c r="D48" i="13"/>
  <c r="E48" i="13" s="1"/>
  <c r="D45" i="13"/>
  <c r="E45" i="13" s="1"/>
  <c r="D35" i="13"/>
  <c r="E35" i="13" s="1"/>
  <c r="D43" i="13"/>
  <c r="E43" i="13" s="1"/>
  <c r="D44" i="13"/>
  <c r="E44" i="13" s="1"/>
  <c r="B2" i="12"/>
  <c r="B2" i="11"/>
  <c r="L2" i="11"/>
  <c r="L2" i="12"/>
  <c r="Y2" i="11"/>
  <c r="Y2" i="12"/>
  <c r="AF2" i="11"/>
  <c r="AF2" i="12"/>
  <c r="AC2" i="11"/>
  <c r="AC2" i="12"/>
  <c r="C2" i="12"/>
  <c r="C2" i="11"/>
  <c r="AD2" i="11"/>
  <c r="AD2" i="12"/>
  <c r="K2" i="11"/>
  <c r="K2" i="12"/>
  <c r="W2" i="11"/>
  <c r="W2" i="12"/>
  <c r="V2" i="11"/>
  <c r="V2" i="12"/>
  <c r="X2" i="11"/>
  <c r="X2" i="12"/>
  <c r="P2" i="11"/>
  <c r="P2" i="12"/>
  <c r="U2" i="11"/>
  <c r="U2" i="12"/>
  <c r="S2" i="11"/>
  <c r="S2" i="12"/>
  <c r="Z2" i="11"/>
  <c r="Z2" i="12"/>
  <c r="Q2" i="11"/>
  <c r="Q2" i="12"/>
  <c r="M2" i="11"/>
  <c r="M2" i="12"/>
  <c r="E2" i="12"/>
  <c r="E2" i="11"/>
  <c r="T2" i="11"/>
  <c r="T2" i="12"/>
  <c r="AA2" i="11"/>
  <c r="AA2" i="12"/>
  <c r="O2" i="11"/>
  <c r="O2" i="12"/>
  <c r="N2" i="11"/>
  <c r="N2" i="12"/>
  <c r="F2" i="12"/>
  <c r="F2" i="11"/>
  <c r="R2" i="11"/>
  <c r="R2" i="12"/>
  <c r="AG2" i="11"/>
  <c r="AG2" i="12"/>
  <c r="H2" i="12"/>
  <c r="H2" i="11"/>
  <c r="AE2" i="11"/>
  <c r="AE2" i="12"/>
  <c r="G2" i="12"/>
  <c r="G2" i="11"/>
  <c r="J2" i="12"/>
  <c r="J2" i="11"/>
  <c r="I2" i="12"/>
  <c r="I2" i="11"/>
  <c r="AB2" i="11"/>
  <c r="AB2" i="12"/>
  <c r="D2" i="12"/>
  <c r="D2" i="11"/>
  <c r="Y11" i="6"/>
  <c r="Q11" i="6"/>
  <c r="I11" i="6"/>
  <c r="AC7" i="6"/>
  <c r="U7" i="6"/>
  <c r="M7" i="6"/>
  <c r="E7" i="6"/>
  <c r="X11" i="6"/>
  <c r="P11" i="6"/>
  <c r="H11" i="6"/>
  <c r="AB7" i="6"/>
  <c r="T7" i="6"/>
  <c r="L7" i="6"/>
  <c r="D7" i="6"/>
  <c r="AC11" i="6"/>
  <c r="S11" i="6"/>
  <c r="G11" i="6"/>
  <c r="Y7" i="6"/>
  <c r="O7" i="6"/>
  <c r="C7" i="6"/>
  <c r="AB11" i="6"/>
  <c r="R11" i="6"/>
  <c r="F11" i="6"/>
  <c r="X7" i="6"/>
  <c r="N7" i="6"/>
  <c r="AA11" i="6"/>
  <c r="O11" i="6"/>
  <c r="E11" i="6"/>
  <c r="W7" i="6"/>
  <c r="K7" i="6"/>
  <c r="Z11" i="6"/>
  <c r="N11" i="6"/>
  <c r="D11" i="6"/>
  <c r="V7" i="6"/>
  <c r="J7" i="6"/>
  <c r="W11" i="6"/>
  <c r="M11" i="6"/>
  <c r="C11" i="6"/>
  <c r="AE7" i="6"/>
  <c r="S7" i="6"/>
  <c r="I7" i="6"/>
  <c r="V11" i="6"/>
  <c r="L11" i="6"/>
  <c r="AD7" i="6"/>
  <c r="R7" i="6"/>
  <c r="H7" i="6"/>
  <c r="AE11" i="6"/>
  <c r="U11" i="6"/>
  <c r="K11" i="6"/>
  <c r="AA7" i="6"/>
  <c r="Q7" i="6"/>
  <c r="G7" i="6"/>
  <c r="AD11" i="6"/>
  <c r="T11" i="6"/>
  <c r="J11" i="6"/>
  <c r="Z7" i="6"/>
  <c r="P7" i="6"/>
  <c r="F7" i="6"/>
  <c r="AD81" i="4"/>
  <c r="X96" i="4"/>
  <c r="X95" i="4"/>
  <c r="X94" i="4"/>
  <c r="X93" i="4"/>
  <c r="X92" i="4"/>
  <c r="X101" i="4"/>
  <c r="X100" i="4"/>
  <c r="X99" i="4"/>
  <c r="Y89" i="4"/>
  <c r="AE10" i="6"/>
  <c r="W10" i="6"/>
  <c r="W14" i="6" s="1"/>
  <c r="O10" i="6"/>
  <c r="O14" i="6" s="1"/>
  <c r="G10" i="6"/>
  <c r="G14" i="6" s="1"/>
  <c r="AA6" i="6"/>
  <c r="S6" i="6"/>
  <c r="K6" i="6"/>
  <c r="C6" i="6"/>
  <c r="AD10" i="6"/>
  <c r="AD14" i="6" s="1"/>
  <c r="V10" i="6"/>
  <c r="V14" i="6" s="1"/>
  <c r="N10" i="6"/>
  <c r="N14" i="6" s="1"/>
  <c r="F10" i="6"/>
  <c r="F14" i="6" s="1"/>
  <c r="Z6" i="6"/>
  <c r="R6" i="6"/>
  <c r="J6" i="6"/>
  <c r="AA10" i="6"/>
  <c r="AA14" i="6" s="1"/>
  <c r="Q10" i="6"/>
  <c r="Q14" i="6" s="1"/>
  <c r="E10" i="6"/>
  <c r="E14" i="6" s="1"/>
  <c r="W6" i="6"/>
  <c r="M6" i="6"/>
  <c r="Z10" i="6"/>
  <c r="Z14" i="6" s="1"/>
  <c r="P10" i="6"/>
  <c r="P14" i="6" s="1"/>
  <c r="D10" i="6"/>
  <c r="D14" i="6" s="1"/>
  <c r="V6" i="6"/>
  <c r="L6" i="6"/>
  <c r="Y10" i="6"/>
  <c r="Y14" i="6" s="1"/>
  <c r="M10" i="6"/>
  <c r="M14" i="6" s="1"/>
  <c r="C10" i="6"/>
  <c r="C14" i="6" s="1"/>
  <c r="AE6" i="6"/>
  <c r="AF6" i="6" s="1"/>
  <c r="U6" i="6"/>
  <c r="I6" i="6"/>
  <c r="X10" i="6"/>
  <c r="X14" i="6" s="1"/>
  <c r="L10" i="6"/>
  <c r="L14" i="6" s="1"/>
  <c r="AD6" i="6"/>
  <c r="T6" i="6"/>
  <c r="H6" i="6"/>
  <c r="U10" i="6"/>
  <c r="U14" i="6" s="1"/>
  <c r="K10" i="6"/>
  <c r="K14" i="6" s="1"/>
  <c r="AC6" i="6"/>
  <c r="Q6" i="6"/>
  <c r="G6" i="6"/>
  <c r="T10" i="6"/>
  <c r="T14" i="6" s="1"/>
  <c r="J10" i="6"/>
  <c r="J14" i="6" s="1"/>
  <c r="AB6" i="6"/>
  <c r="P6" i="6"/>
  <c r="F6" i="6"/>
  <c r="AC10" i="6"/>
  <c r="AC14" i="6" s="1"/>
  <c r="S10" i="6"/>
  <c r="S14" i="6" s="1"/>
  <c r="I10" i="6"/>
  <c r="I14" i="6" s="1"/>
  <c r="Y6" i="6"/>
  <c r="O6" i="6"/>
  <c r="E6" i="6"/>
  <c r="AB10" i="6"/>
  <c r="AB14" i="6" s="1"/>
  <c r="R10" i="6"/>
  <c r="R14" i="6" s="1"/>
  <c r="H10" i="6"/>
  <c r="H14" i="6" s="1"/>
  <c r="X6" i="6"/>
  <c r="N6" i="6"/>
  <c r="D6" i="6"/>
  <c r="L313" i="2"/>
  <c r="M313" i="2" s="1"/>
  <c r="M2" i="2"/>
  <c r="AD84" i="4"/>
  <c r="AA88" i="4"/>
  <c r="AD87" i="4"/>
  <c r="AA83" i="4"/>
  <c r="AE86" i="4"/>
  <c r="AD85" i="4"/>
  <c r="AE82" i="4"/>
  <c r="H132" i="13" l="1"/>
  <c r="H133" i="13"/>
  <c r="O133" i="13"/>
  <c r="O132" i="13"/>
  <c r="L132" i="13"/>
  <c r="L133" i="13"/>
  <c r="I132" i="13"/>
  <c r="I133" i="13"/>
  <c r="E133" i="13"/>
  <c r="E132" i="13"/>
  <c r="S132" i="13"/>
  <c r="S133" i="13"/>
  <c r="AX35" i="13"/>
  <c r="I71" i="13" s="1"/>
  <c r="K132" i="13"/>
  <c r="K133" i="13"/>
  <c r="G132" i="13"/>
  <c r="G133" i="13"/>
  <c r="T132" i="13"/>
  <c r="T133" i="13"/>
  <c r="N132" i="13"/>
  <c r="N133" i="13"/>
  <c r="P133" i="13"/>
  <c r="P132" i="13"/>
  <c r="R132" i="13"/>
  <c r="R133" i="13"/>
  <c r="J132" i="13"/>
  <c r="J133" i="13"/>
  <c r="M132" i="13"/>
  <c r="M133" i="13"/>
  <c r="F132" i="13"/>
  <c r="F133" i="13"/>
  <c r="U133" i="13"/>
  <c r="U132" i="13"/>
  <c r="Q133" i="13"/>
  <c r="Q132" i="13"/>
  <c r="O41" i="13"/>
  <c r="D77" i="13" s="1"/>
  <c r="BF41" i="13"/>
  <c r="J95" i="13" s="1"/>
  <c r="AY49" i="13"/>
  <c r="I103" i="13" s="1"/>
  <c r="AJ40" i="13"/>
  <c r="G76" i="13" s="1"/>
  <c r="AY43" i="13"/>
  <c r="I97" i="13" s="1"/>
  <c r="AR39" i="13"/>
  <c r="H93" i="13" s="1"/>
  <c r="BE46" i="13"/>
  <c r="J82" i="13" s="1"/>
  <c r="B14" i="9" s="1"/>
  <c r="O46" i="13"/>
  <c r="D82" i="13" s="1"/>
  <c r="P34" i="13"/>
  <c r="D88" i="13" s="1"/>
  <c r="AX47" i="13"/>
  <c r="I83" i="13" s="1"/>
  <c r="AY34" i="13"/>
  <c r="I88" i="13" s="1"/>
  <c r="AR37" i="13"/>
  <c r="H91" i="13" s="1"/>
  <c r="AR47" i="13"/>
  <c r="H101" i="13" s="1"/>
  <c r="AK35" i="13"/>
  <c r="G89" i="13" s="1"/>
  <c r="P44" i="13"/>
  <c r="D98" i="13" s="1"/>
  <c r="AY45" i="13"/>
  <c r="I99" i="13" s="1"/>
  <c r="AR42" i="13"/>
  <c r="H96" i="13" s="1"/>
  <c r="AJ34" i="13"/>
  <c r="G70" i="13" s="1"/>
  <c r="P45" i="13"/>
  <c r="D99" i="13" s="1"/>
  <c r="AR41" i="13"/>
  <c r="H95" i="13" s="1"/>
  <c r="BF49" i="13"/>
  <c r="J103" i="13" s="1"/>
  <c r="BF45" i="13"/>
  <c r="J99" i="13" s="1"/>
  <c r="AQ48" i="13"/>
  <c r="H84" i="13" s="1"/>
  <c r="BE47" i="13"/>
  <c r="J83" i="13" s="1"/>
  <c r="B15" i="9" s="1"/>
  <c r="AJ44" i="13"/>
  <c r="G80" i="13" s="1"/>
  <c r="AR43" i="13"/>
  <c r="H97" i="13" s="1"/>
  <c r="AY36" i="13"/>
  <c r="I90" i="13" s="1"/>
  <c r="AX48" i="13"/>
  <c r="I84" i="13" s="1"/>
  <c r="AR49" i="13"/>
  <c r="H103" i="13" s="1"/>
  <c r="AY38" i="13"/>
  <c r="I92" i="13" s="1"/>
  <c r="W34" i="13"/>
  <c r="E88" i="13" s="1"/>
  <c r="AR40" i="13"/>
  <c r="H94" i="13" s="1"/>
  <c r="H41" i="13"/>
  <c r="C77" i="13" s="1"/>
  <c r="BD50" i="13"/>
  <c r="AR34" i="13"/>
  <c r="H88" i="13" s="1"/>
  <c r="P38" i="13"/>
  <c r="D92" i="13" s="1"/>
  <c r="BD50" i="16"/>
  <c r="K100" i="16"/>
  <c r="L100" i="16" s="1"/>
  <c r="M100" i="16" s="1"/>
  <c r="N100" i="16" s="1"/>
  <c r="O100" i="16" s="1"/>
  <c r="P100" i="16" s="1"/>
  <c r="Q100" i="16" s="1"/>
  <c r="R100" i="16" s="1"/>
  <c r="S100" i="16" s="1"/>
  <c r="T100" i="16" s="1"/>
  <c r="U100" i="16" s="1"/>
  <c r="V100" i="16" s="1"/>
  <c r="W100" i="16" s="1"/>
  <c r="X100" i="16" s="1"/>
  <c r="Y100" i="16" s="1"/>
  <c r="Z100" i="16" s="1"/>
  <c r="AA100" i="16" s="1"/>
  <c r="AB100" i="16" s="1"/>
  <c r="AC100" i="16" s="1"/>
  <c r="AD100" i="16" s="1"/>
  <c r="AE100" i="16" s="1"/>
  <c r="AF100" i="16" s="1"/>
  <c r="AG100" i="16" s="1"/>
  <c r="AH100" i="16" s="1"/>
  <c r="AI100" i="16" s="1"/>
  <c r="AJ100" i="16" s="1"/>
  <c r="AK100" i="16" s="1"/>
  <c r="AL100" i="16" s="1"/>
  <c r="AM100" i="16" s="1"/>
  <c r="AN100" i="16" s="1"/>
  <c r="AO100" i="16" s="1"/>
  <c r="AR46" i="16"/>
  <c r="H100" i="16" s="1"/>
  <c r="AQ46" i="16"/>
  <c r="H82" i="16" s="1"/>
  <c r="K82" i="16" s="1"/>
  <c r="L82" i="16" s="1"/>
  <c r="M82" i="16" s="1"/>
  <c r="N82" i="16" s="1"/>
  <c r="O82" i="16" s="1"/>
  <c r="P82" i="16" s="1"/>
  <c r="Q82" i="16" s="1"/>
  <c r="R82" i="16" s="1"/>
  <c r="S82" i="16" s="1"/>
  <c r="T82" i="16" s="1"/>
  <c r="U82" i="16" s="1"/>
  <c r="V82" i="16" s="1"/>
  <c r="W82" i="16" s="1"/>
  <c r="X82" i="16" s="1"/>
  <c r="Y82" i="16" s="1"/>
  <c r="Z82" i="16" s="1"/>
  <c r="AA82" i="16" s="1"/>
  <c r="AB82" i="16" s="1"/>
  <c r="AC82" i="16" s="1"/>
  <c r="AD82" i="16" s="1"/>
  <c r="AE82" i="16" s="1"/>
  <c r="AF82" i="16" s="1"/>
  <c r="AG82" i="16" s="1"/>
  <c r="AH82" i="16" s="1"/>
  <c r="AI82" i="16" s="1"/>
  <c r="AJ82" i="16" s="1"/>
  <c r="AK82" i="16" s="1"/>
  <c r="AL82" i="16" s="1"/>
  <c r="AM82" i="16" s="1"/>
  <c r="AN82" i="16" s="1"/>
  <c r="AO82" i="16" s="1"/>
  <c r="AM50" i="16"/>
  <c r="AR35" i="16"/>
  <c r="H89" i="16" s="1"/>
  <c r="AQ35" i="16"/>
  <c r="H71" i="16" s="1"/>
  <c r="H51" i="16"/>
  <c r="C70" i="16"/>
  <c r="AQ39" i="16"/>
  <c r="H75" i="16" s="1"/>
  <c r="K75" i="16" s="1"/>
  <c r="L75" i="16" s="1"/>
  <c r="M75" i="16" s="1"/>
  <c r="N75" i="16" s="1"/>
  <c r="O75" i="16" s="1"/>
  <c r="P75" i="16" s="1"/>
  <c r="Q75" i="16" s="1"/>
  <c r="R75" i="16" s="1"/>
  <c r="S75" i="16" s="1"/>
  <c r="T75" i="16" s="1"/>
  <c r="U75" i="16" s="1"/>
  <c r="V75" i="16" s="1"/>
  <c r="W75" i="16" s="1"/>
  <c r="X75" i="16" s="1"/>
  <c r="Y75" i="16" s="1"/>
  <c r="Z75" i="16" s="1"/>
  <c r="AA75" i="16" s="1"/>
  <c r="AB75" i="16" s="1"/>
  <c r="AC75" i="16" s="1"/>
  <c r="AD75" i="16" s="1"/>
  <c r="AE75" i="16" s="1"/>
  <c r="AF75" i="16" s="1"/>
  <c r="AG75" i="16" s="1"/>
  <c r="AH75" i="16" s="1"/>
  <c r="AI75" i="16" s="1"/>
  <c r="AJ75" i="16" s="1"/>
  <c r="AK75" i="16" s="1"/>
  <c r="AL75" i="16" s="1"/>
  <c r="AM75" i="16" s="1"/>
  <c r="AN75" i="16" s="1"/>
  <c r="AO75" i="16" s="1"/>
  <c r="AR39" i="16"/>
  <c r="H93" i="16" s="1"/>
  <c r="AR47" i="16"/>
  <c r="H101" i="16" s="1"/>
  <c r="AQ47" i="16"/>
  <c r="H83" i="16" s="1"/>
  <c r="K73" i="16"/>
  <c r="L73" i="16" s="1"/>
  <c r="M73" i="16" s="1"/>
  <c r="N73" i="16" s="1"/>
  <c r="O73" i="16" s="1"/>
  <c r="P73" i="16" s="1"/>
  <c r="Q73" i="16" s="1"/>
  <c r="R73" i="16" s="1"/>
  <c r="S73" i="16" s="1"/>
  <c r="T73" i="16" s="1"/>
  <c r="U73" i="16" s="1"/>
  <c r="V73" i="16" s="1"/>
  <c r="W73" i="16" s="1"/>
  <c r="X73" i="16" s="1"/>
  <c r="Y73" i="16" s="1"/>
  <c r="Z73" i="16" s="1"/>
  <c r="AA73" i="16" s="1"/>
  <c r="AB73" i="16" s="1"/>
  <c r="AC73" i="16" s="1"/>
  <c r="AD73" i="16" s="1"/>
  <c r="AE73" i="16" s="1"/>
  <c r="AF73" i="16" s="1"/>
  <c r="AG73" i="16" s="1"/>
  <c r="AH73" i="16" s="1"/>
  <c r="AI73" i="16" s="1"/>
  <c r="AJ73" i="16" s="1"/>
  <c r="AK73" i="16" s="1"/>
  <c r="AL73" i="16" s="1"/>
  <c r="AM73" i="16" s="1"/>
  <c r="AN73" i="16" s="1"/>
  <c r="AO73" i="16" s="1"/>
  <c r="K71" i="16"/>
  <c r="L71" i="16" s="1"/>
  <c r="M71" i="16" s="1"/>
  <c r="N71" i="16" s="1"/>
  <c r="O71" i="16" s="1"/>
  <c r="P71" i="16" s="1"/>
  <c r="Q71" i="16" s="1"/>
  <c r="R71" i="16" s="1"/>
  <c r="S71" i="16" s="1"/>
  <c r="T71" i="16" s="1"/>
  <c r="U71" i="16" s="1"/>
  <c r="V71" i="16" s="1"/>
  <c r="W71" i="16" s="1"/>
  <c r="X71" i="16" s="1"/>
  <c r="Y71" i="16" s="1"/>
  <c r="Z71" i="16" s="1"/>
  <c r="AA71" i="16" s="1"/>
  <c r="AB71" i="16" s="1"/>
  <c r="AC71" i="16" s="1"/>
  <c r="AD71" i="16" s="1"/>
  <c r="AE71" i="16" s="1"/>
  <c r="AF71" i="16" s="1"/>
  <c r="AG71" i="16" s="1"/>
  <c r="AH71" i="16" s="1"/>
  <c r="AI71" i="16" s="1"/>
  <c r="AJ71" i="16" s="1"/>
  <c r="AK71" i="16" s="1"/>
  <c r="AL71" i="16" s="1"/>
  <c r="AM71" i="16" s="1"/>
  <c r="AN71" i="16" s="1"/>
  <c r="AO71" i="16" s="1"/>
  <c r="AN51" i="16"/>
  <c r="C88" i="16"/>
  <c r="I51" i="16"/>
  <c r="V51" i="16"/>
  <c r="E70" i="16"/>
  <c r="K72" i="16"/>
  <c r="L72" i="16" s="1"/>
  <c r="M72" i="16" s="1"/>
  <c r="N72" i="16" s="1"/>
  <c r="O72" i="16" s="1"/>
  <c r="P72" i="16" s="1"/>
  <c r="Q72" i="16" s="1"/>
  <c r="R72" i="16" s="1"/>
  <c r="S72" i="16" s="1"/>
  <c r="T72" i="16" s="1"/>
  <c r="U72" i="16" s="1"/>
  <c r="V72" i="16" s="1"/>
  <c r="W72" i="16" s="1"/>
  <c r="X72" i="16" s="1"/>
  <c r="Y72" i="16" s="1"/>
  <c r="Z72" i="16" s="1"/>
  <c r="AA72" i="16" s="1"/>
  <c r="AB72" i="16" s="1"/>
  <c r="AC72" i="16" s="1"/>
  <c r="AD72" i="16" s="1"/>
  <c r="AE72" i="16" s="1"/>
  <c r="AF72" i="16" s="1"/>
  <c r="AG72" i="16" s="1"/>
  <c r="AH72" i="16" s="1"/>
  <c r="AI72" i="16" s="1"/>
  <c r="AJ72" i="16" s="1"/>
  <c r="AK72" i="16" s="1"/>
  <c r="AL72" i="16" s="1"/>
  <c r="AM72" i="16" s="1"/>
  <c r="AN72" i="16" s="1"/>
  <c r="AO72" i="16" s="1"/>
  <c r="AQ42" i="16"/>
  <c r="H78" i="16" s="1"/>
  <c r="K78" i="16" s="1"/>
  <c r="L78" i="16" s="1"/>
  <c r="M78" i="16" s="1"/>
  <c r="N78" i="16" s="1"/>
  <c r="O78" i="16" s="1"/>
  <c r="P78" i="16" s="1"/>
  <c r="Q78" i="16" s="1"/>
  <c r="R78" i="16" s="1"/>
  <c r="S78" i="16" s="1"/>
  <c r="T78" i="16" s="1"/>
  <c r="U78" i="16" s="1"/>
  <c r="V78" i="16" s="1"/>
  <c r="W78" i="16" s="1"/>
  <c r="X78" i="16" s="1"/>
  <c r="Y78" i="16" s="1"/>
  <c r="Z78" i="16" s="1"/>
  <c r="AA78" i="16" s="1"/>
  <c r="AB78" i="16" s="1"/>
  <c r="AC78" i="16" s="1"/>
  <c r="AD78" i="16" s="1"/>
  <c r="AE78" i="16" s="1"/>
  <c r="AF78" i="16" s="1"/>
  <c r="AG78" i="16" s="1"/>
  <c r="AH78" i="16" s="1"/>
  <c r="AI78" i="16" s="1"/>
  <c r="AJ78" i="16" s="1"/>
  <c r="AK78" i="16" s="1"/>
  <c r="AL78" i="16" s="1"/>
  <c r="AM78" i="16" s="1"/>
  <c r="AN78" i="16" s="1"/>
  <c r="AO78" i="16" s="1"/>
  <c r="AR42" i="16"/>
  <c r="H96" i="16" s="1"/>
  <c r="K91" i="16"/>
  <c r="L91" i="16" s="1"/>
  <c r="M91" i="16" s="1"/>
  <c r="N91" i="16" s="1"/>
  <c r="O91" i="16" s="1"/>
  <c r="P91" i="16" s="1"/>
  <c r="Q91" i="16" s="1"/>
  <c r="R91" i="16" s="1"/>
  <c r="S91" i="16" s="1"/>
  <c r="T91" i="16" s="1"/>
  <c r="U91" i="16" s="1"/>
  <c r="V91" i="16" s="1"/>
  <c r="W91" i="16" s="1"/>
  <c r="X91" i="16" s="1"/>
  <c r="Y91" i="16" s="1"/>
  <c r="Z91" i="16" s="1"/>
  <c r="AA91" i="16" s="1"/>
  <c r="AB91" i="16" s="1"/>
  <c r="AC91" i="16" s="1"/>
  <c r="AD91" i="16" s="1"/>
  <c r="AE91" i="16" s="1"/>
  <c r="AF91" i="16" s="1"/>
  <c r="AG91" i="16" s="1"/>
  <c r="AH91" i="16" s="1"/>
  <c r="AI91" i="16" s="1"/>
  <c r="AJ91" i="16" s="1"/>
  <c r="AK91" i="16" s="1"/>
  <c r="AL91" i="16" s="1"/>
  <c r="AM91" i="16" s="1"/>
  <c r="AN91" i="16" s="1"/>
  <c r="AO91" i="16" s="1"/>
  <c r="K89" i="16"/>
  <c r="L89" i="16" s="1"/>
  <c r="M89" i="16" s="1"/>
  <c r="N89" i="16" s="1"/>
  <c r="O89" i="16" s="1"/>
  <c r="P89" i="16" s="1"/>
  <c r="Q89" i="16" s="1"/>
  <c r="R89" i="16" s="1"/>
  <c r="S89" i="16" s="1"/>
  <c r="T89" i="16" s="1"/>
  <c r="U89" i="16" s="1"/>
  <c r="V89" i="16" s="1"/>
  <c r="W89" i="16" s="1"/>
  <c r="X89" i="16" s="1"/>
  <c r="Y89" i="16" s="1"/>
  <c r="Z89" i="16" s="1"/>
  <c r="AA89" i="16" s="1"/>
  <c r="AB89" i="16" s="1"/>
  <c r="AC89" i="16" s="1"/>
  <c r="AD89" i="16" s="1"/>
  <c r="AE89" i="16" s="1"/>
  <c r="AF89" i="16" s="1"/>
  <c r="AG89" i="16" s="1"/>
  <c r="AH89" i="16" s="1"/>
  <c r="AI89" i="16" s="1"/>
  <c r="AJ89" i="16" s="1"/>
  <c r="AK89" i="16" s="1"/>
  <c r="AL89" i="16" s="1"/>
  <c r="AM89" i="16" s="1"/>
  <c r="AN89" i="16" s="1"/>
  <c r="AO89" i="16" s="1"/>
  <c r="K102" i="16"/>
  <c r="L102" i="16" s="1"/>
  <c r="M102" i="16" s="1"/>
  <c r="N102" i="16" s="1"/>
  <c r="O102" i="16" s="1"/>
  <c r="P102" i="16" s="1"/>
  <c r="Q102" i="16" s="1"/>
  <c r="R102" i="16" s="1"/>
  <c r="S102" i="16" s="1"/>
  <c r="T102" i="16" s="1"/>
  <c r="U102" i="16" s="1"/>
  <c r="V102" i="16" s="1"/>
  <c r="W102" i="16" s="1"/>
  <c r="X102" i="16" s="1"/>
  <c r="Y102" i="16" s="1"/>
  <c r="Z102" i="16" s="1"/>
  <c r="AA102" i="16" s="1"/>
  <c r="AB102" i="16" s="1"/>
  <c r="AC102" i="16" s="1"/>
  <c r="AD102" i="16" s="1"/>
  <c r="AE102" i="16" s="1"/>
  <c r="AF102" i="16" s="1"/>
  <c r="AG102" i="16" s="1"/>
  <c r="AH102" i="16" s="1"/>
  <c r="AI102" i="16" s="1"/>
  <c r="AJ102" i="16" s="1"/>
  <c r="AK102" i="16" s="1"/>
  <c r="AL102" i="16" s="1"/>
  <c r="AM102" i="16" s="1"/>
  <c r="AN102" i="16" s="1"/>
  <c r="AO102" i="16" s="1"/>
  <c r="AK51" i="16"/>
  <c r="AQ38" i="16"/>
  <c r="H74" i="16" s="1"/>
  <c r="K74" i="16" s="1"/>
  <c r="L74" i="16" s="1"/>
  <c r="M74" i="16" s="1"/>
  <c r="N74" i="16" s="1"/>
  <c r="O74" i="16" s="1"/>
  <c r="P74" i="16" s="1"/>
  <c r="Q74" i="16" s="1"/>
  <c r="R74" i="16" s="1"/>
  <c r="S74" i="16" s="1"/>
  <c r="T74" i="16" s="1"/>
  <c r="U74" i="16" s="1"/>
  <c r="V74" i="16" s="1"/>
  <c r="W74" i="16" s="1"/>
  <c r="X74" i="16" s="1"/>
  <c r="Y74" i="16" s="1"/>
  <c r="Z74" i="16" s="1"/>
  <c r="AA74" i="16" s="1"/>
  <c r="AB74" i="16" s="1"/>
  <c r="AC74" i="16" s="1"/>
  <c r="AD74" i="16" s="1"/>
  <c r="AE74" i="16" s="1"/>
  <c r="AF74" i="16" s="1"/>
  <c r="AG74" i="16" s="1"/>
  <c r="AH74" i="16" s="1"/>
  <c r="AI74" i="16" s="1"/>
  <c r="AJ74" i="16" s="1"/>
  <c r="AK74" i="16" s="1"/>
  <c r="AL74" i="16" s="1"/>
  <c r="AM74" i="16" s="1"/>
  <c r="AN74" i="16" s="1"/>
  <c r="AO74" i="16" s="1"/>
  <c r="AR38" i="16"/>
  <c r="H92" i="16" s="1"/>
  <c r="K92" i="16" s="1"/>
  <c r="L92" i="16" s="1"/>
  <c r="M92" i="16" s="1"/>
  <c r="N92" i="16" s="1"/>
  <c r="O92" i="16" s="1"/>
  <c r="P92" i="16" s="1"/>
  <c r="Q92" i="16" s="1"/>
  <c r="R92" i="16" s="1"/>
  <c r="S92" i="16" s="1"/>
  <c r="T92" i="16" s="1"/>
  <c r="U92" i="16" s="1"/>
  <c r="V92" i="16" s="1"/>
  <c r="W92" i="16" s="1"/>
  <c r="X92" i="16" s="1"/>
  <c r="Y92" i="16" s="1"/>
  <c r="Z92" i="16" s="1"/>
  <c r="AA92" i="16" s="1"/>
  <c r="AB92" i="16" s="1"/>
  <c r="AC92" i="16" s="1"/>
  <c r="AD92" i="16" s="1"/>
  <c r="AE92" i="16" s="1"/>
  <c r="AF92" i="16" s="1"/>
  <c r="AG92" i="16" s="1"/>
  <c r="AH92" i="16" s="1"/>
  <c r="AI92" i="16" s="1"/>
  <c r="AJ92" i="16" s="1"/>
  <c r="AK92" i="16" s="1"/>
  <c r="AL92" i="16" s="1"/>
  <c r="AM92" i="16" s="1"/>
  <c r="AN92" i="16" s="1"/>
  <c r="AO92" i="16" s="1"/>
  <c r="K90" i="16"/>
  <c r="L90" i="16" s="1"/>
  <c r="M90" i="16" s="1"/>
  <c r="N90" i="16" s="1"/>
  <c r="O90" i="16" s="1"/>
  <c r="P90" i="16" s="1"/>
  <c r="Q90" i="16" s="1"/>
  <c r="R90" i="16" s="1"/>
  <c r="S90" i="16" s="1"/>
  <c r="T90" i="16" s="1"/>
  <c r="U90" i="16" s="1"/>
  <c r="V90" i="16" s="1"/>
  <c r="W90" i="16" s="1"/>
  <c r="X90" i="16" s="1"/>
  <c r="Y90" i="16" s="1"/>
  <c r="Z90" i="16" s="1"/>
  <c r="AA90" i="16" s="1"/>
  <c r="AB90" i="16" s="1"/>
  <c r="AC90" i="16" s="1"/>
  <c r="AD90" i="16" s="1"/>
  <c r="AE90" i="16" s="1"/>
  <c r="AF90" i="16" s="1"/>
  <c r="AG90" i="16" s="1"/>
  <c r="AH90" i="16" s="1"/>
  <c r="AI90" i="16" s="1"/>
  <c r="AJ90" i="16" s="1"/>
  <c r="AK90" i="16" s="1"/>
  <c r="AL90" i="16" s="1"/>
  <c r="AM90" i="16" s="1"/>
  <c r="AN90" i="16" s="1"/>
  <c r="AO90" i="16" s="1"/>
  <c r="K83" i="16"/>
  <c r="L83" i="16" s="1"/>
  <c r="M83" i="16" s="1"/>
  <c r="N83" i="16" s="1"/>
  <c r="O83" i="16" s="1"/>
  <c r="P83" i="16" s="1"/>
  <c r="Q83" i="16" s="1"/>
  <c r="R83" i="16" s="1"/>
  <c r="S83" i="16" s="1"/>
  <c r="T83" i="16" s="1"/>
  <c r="U83" i="16" s="1"/>
  <c r="V83" i="16" s="1"/>
  <c r="W83" i="16" s="1"/>
  <c r="X83" i="16" s="1"/>
  <c r="Y83" i="16" s="1"/>
  <c r="Z83" i="16" s="1"/>
  <c r="AA83" i="16" s="1"/>
  <c r="AB83" i="16" s="1"/>
  <c r="AC83" i="16" s="1"/>
  <c r="AD83" i="16" s="1"/>
  <c r="AE83" i="16" s="1"/>
  <c r="AF83" i="16" s="1"/>
  <c r="AG83" i="16" s="1"/>
  <c r="AH83" i="16" s="1"/>
  <c r="AI83" i="16" s="1"/>
  <c r="AJ83" i="16" s="1"/>
  <c r="AK83" i="16" s="1"/>
  <c r="AL83" i="16" s="1"/>
  <c r="AM83" i="16" s="1"/>
  <c r="AN83" i="16" s="1"/>
  <c r="AO83" i="16" s="1"/>
  <c r="AQ43" i="16"/>
  <c r="H79" i="16" s="1"/>
  <c r="K79" i="16" s="1"/>
  <c r="L79" i="16" s="1"/>
  <c r="M79" i="16" s="1"/>
  <c r="N79" i="16" s="1"/>
  <c r="O79" i="16" s="1"/>
  <c r="P79" i="16" s="1"/>
  <c r="Q79" i="16" s="1"/>
  <c r="R79" i="16" s="1"/>
  <c r="S79" i="16" s="1"/>
  <c r="T79" i="16" s="1"/>
  <c r="U79" i="16" s="1"/>
  <c r="V79" i="16" s="1"/>
  <c r="W79" i="16" s="1"/>
  <c r="X79" i="16" s="1"/>
  <c r="Y79" i="16" s="1"/>
  <c r="Z79" i="16" s="1"/>
  <c r="AA79" i="16" s="1"/>
  <c r="AB79" i="16" s="1"/>
  <c r="AC79" i="16" s="1"/>
  <c r="AD79" i="16" s="1"/>
  <c r="AE79" i="16" s="1"/>
  <c r="AF79" i="16" s="1"/>
  <c r="AG79" i="16" s="1"/>
  <c r="AH79" i="16" s="1"/>
  <c r="AI79" i="16" s="1"/>
  <c r="AJ79" i="16" s="1"/>
  <c r="AK79" i="16" s="1"/>
  <c r="AL79" i="16" s="1"/>
  <c r="AM79" i="16" s="1"/>
  <c r="AN79" i="16" s="1"/>
  <c r="AO79" i="16" s="1"/>
  <c r="AR43" i="16"/>
  <c r="H97" i="16" s="1"/>
  <c r="K97" i="16" s="1"/>
  <c r="L97" i="16" s="1"/>
  <c r="M97" i="16" s="1"/>
  <c r="N97" i="16" s="1"/>
  <c r="O97" i="16" s="1"/>
  <c r="P97" i="16" s="1"/>
  <c r="Q97" i="16" s="1"/>
  <c r="R97" i="16" s="1"/>
  <c r="S97" i="16" s="1"/>
  <c r="T97" i="16" s="1"/>
  <c r="U97" i="16" s="1"/>
  <c r="V97" i="16" s="1"/>
  <c r="W97" i="16" s="1"/>
  <c r="X97" i="16" s="1"/>
  <c r="Y97" i="16" s="1"/>
  <c r="Z97" i="16" s="1"/>
  <c r="AA97" i="16" s="1"/>
  <c r="AB97" i="16" s="1"/>
  <c r="AC97" i="16" s="1"/>
  <c r="AD97" i="16" s="1"/>
  <c r="AE97" i="16" s="1"/>
  <c r="AF97" i="16" s="1"/>
  <c r="AG97" i="16" s="1"/>
  <c r="AH97" i="16" s="1"/>
  <c r="AI97" i="16" s="1"/>
  <c r="AJ97" i="16" s="1"/>
  <c r="AK97" i="16" s="1"/>
  <c r="AL97" i="16" s="1"/>
  <c r="AM97" i="16" s="1"/>
  <c r="AN97" i="16" s="1"/>
  <c r="AO97" i="16" s="1"/>
  <c r="F70" i="16"/>
  <c r="AC51" i="16"/>
  <c r="J88" i="16"/>
  <c r="BF51" i="16"/>
  <c r="K101" i="16"/>
  <c r="L101" i="16" s="1"/>
  <c r="M101" i="16" s="1"/>
  <c r="N101" i="16" s="1"/>
  <c r="O101" i="16" s="1"/>
  <c r="P101" i="16" s="1"/>
  <c r="Q101" i="16" s="1"/>
  <c r="R101" i="16" s="1"/>
  <c r="S101" i="16" s="1"/>
  <c r="T101" i="16" s="1"/>
  <c r="U101" i="16" s="1"/>
  <c r="V101" i="16" s="1"/>
  <c r="W101" i="16" s="1"/>
  <c r="X101" i="16" s="1"/>
  <c r="Y101" i="16" s="1"/>
  <c r="Z101" i="16" s="1"/>
  <c r="AA101" i="16" s="1"/>
  <c r="AB101" i="16" s="1"/>
  <c r="AC101" i="16" s="1"/>
  <c r="AD101" i="16" s="1"/>
  <c r="AE101" i="16" s="1"/>
  <c r="AF101" i="16" s="1"/>
  <c r="AG101" i="16" s="1"/>
  <c r="AH101" i="16" s="1"/>
  <c r="AI101" i="16" s="1"/>
  <c r="AJ101" i="16" s="1"/>
  <c r="AK101" i="16" s="1"/>
  <c r="AL101" i="16" s="1"/>
  <c r="AM101" i="16" s="1"/>
  <c r="AN101" i="16" s="1"/>
  <c r="AO101" i="16" s="1"/>
  <c r="AD51" i="16"/>
  <c r="K96" i="16"/>
  <c r="L96" i="16" s="1"/>
  <c r="M96" i="16" s="1"/>
  <c r="N96" i="16" s="1"/>
  <c r="O96" i="16" s="1"/>
  <c r="P96" i="16" s="1"/>
  <c r="Q96" i="16" s="1"/>
  <c r="R96" i="16" s="1"/>
  <c r="S96" i="16" s="1"/>
  <c r="T96" i="16" s="1"/>
  <c r="U96" i="16" s="1"/>
  <c r="V96" i="16" s="1"/>
  <c r="W96" i="16" s="1"/>
  <c r="X96" i="16" s="1"/>
  <c r="Y96" i="16" s="1"/>
  <c r="Z96" i="16" s="1"/>
  <c r="AA96" i="16" s="1"/>
  <c r="AB96" i="16" s="1"/>
  <c r="AC96" i="16" s="1"/>
  <c r="AD96" i="16" s="1"/>
  <c r="AE96" i="16" s="1"/>
  <c r="AF96" i="16" s="1"/>
  <c r="AG96" i="16" s="1"/>
  <c r="AH96" i="16" s="1"/>
  <c r="AI96" i="16" s="1"/>
  <c r="AJ96" i="16" s="1"/>
  <c r="AK96" i="16" s="1"/>
  <c r="AL96" i="16" s="1"/>
  <c r="AM96" i="16" s="1"/>
  <c r="AN96" i="16" s="1"/>
  <c r="AO96" i="16" s="1"/>
  <c r="AQ41" i="16"/>
  <c r="H77" i="16" s="1"/>
  <c r="K77" i="16" s="1"/>
  <c r="L77" i="16" s="1"/>
  <c r="M77" i="16" s="1"/>
  <c r="N77" i="16" s="1"/>
  <c r="O77" i="16" s="1"/>
  <c r="P77" i="16" s="1"/>
  <c r="Q77" i="16" s="1"/>
  <c r="R77" i="16" s="1"/>
  <c r="S77" i="16" s="1"/>
  <c r="T77" i="16" s="1"/>
  <c r="U77" i="16" s="1"/>
  <c r="V77" i="16" s="1"/>
  <c r="W77" i="16" s="1"/>
  <c r="X77" i="16" s="1"/>
  <c r="Y77" i="16" s="1"/>
  <c r="Z77" i="16" s="1"/>
  <c r="AA77" i="16" s="1"/>
  <c r="AB77" i="16" s="1"/>
  <c r="AC77" i="16" s="1"/>
  <c r="AD77" i="16" s="1"/>
  <c r="AE77" i="16" s="1"/>
  <c r="AF77" i="16" s="1"/>
  <c r="AG77" i="16" s="1"/>
  <c r="AH77" i="16" s="1"/>
  <c r="AI77" i="16" s="1"/>
  <c r="AJ77" i="16" s="1"/>
  <c r="AK77" i="16" s="1"/>
  <c r="AL77" i="16" s="1"/>
  <c r="AM77" i="16" s="1"/>
  <c r="AN77" i="16" s="1"/>
  <c r="AO77" i="16" s="1"/>
  <c r="AR41" i="16"/>
  <c r="H95" i="16" s="1"/>
  <c r="K95" i="16" s="1"/>
  <c r="L95" i="16" s="1"/>
  <c r="M95" i="16" s="1"/>
  <c r="N95" i="16" s="1"/>
  <c r="O95" i="16" s="1"/>
  <c r="P95" i="16" s="1"/>
  <c r="Q95" i="16" s="1"/>
  <c r="R95" i="16" s="1"/>
  <c r="S95" i="16" s="1"/>
  <c r="T95" i="16" s="1"/>
  <c r="U95" i="16" s="1"/>
  <c r="V95" i="16" s="1"/>
  <c r="W95" i="16" s="1"/>
  <c r="X95" i="16" s="1"/>
  <c r="Y95" i="16" s="1"/>
  <c r="Z95" i="16" s="1"/>
  <c r="AA95" i="16" s="1"/>
  <c r="AB95" i="16" s="1"/>
  <c r="AC95" i="16" s="1"/>
  <c r="AD95" i="16" s="1"/>
  <c r="AE95" i="16" s="1"/>
  <c r="AF95" i="16" s="1"/>
  <c r="AG95" i="16" s="1"/>
  <c r="AH95" i="16" s="1"/>
  <c r="AI95" i="16" s="1"/>
  <c r="AJ95" i="16" s="1"/>
  <c r="AK95" i="16" s="1"/>
  <c r="AL95" i="16" s="1"/>
  <c r="AM95" i="16" s="1"/>
  <c r="AN95" i="16" s="1"/>
  <c r="AO95" i="16" s="1"/>
  <c r="AQ49" i="16"/>
  <c r="H85" i="16" s="1"/>
  <c r="K85" i="16" s="1"/>
  <c r="L85" i="16" s="1"/>
  <c r="M85" i="16" s="1"/>
  <c r="N85" i="16" s="1"/>
  <c r="O85" i="16" s="1"/>
  <c r="P85" i="16" s="1"/>
  <c r="Q85" i="16" s="1"/>
  <c r="R85" i="16" s="1"/>
  <c r="S85" i="16" s="1"/>
  <c r="T85" i="16" s="1"/>
  <c r="U85" i="16" s="1"/>
  <c r="V85" i="16" s="1"/>
  <c r="W85" i="16" s="1"/>
  <c r="X85" i="16" s="1"/>
  <c r="Y85" i="16" s="1"/>
  <c r="Z85" i="16" s="1"/>
  <c r="AA85" i="16" s="1"/>
  <c r="AB85" i="16" s="1"/>
  <c r="AC85" i="16" s="1"/>
  <c r="AD85" i="16" s="1"/>
  <c r="AE85" i="16" s="1"/>
  <c r="AF85" i="16" s="1"/>
  <c r="AG85" i="16" s="1"/>
  <c r="AH85" i="16" s="1"/>
  <c r="AI85" i="16" s="1"/>
  <c r="AJ85" i="16" s="1"/>
  <c r="AK85" i="16" s="1"/>
  <c r="AL85" i="16" s="1"/>
  <c r="AM85" i="16" s="1"/>
  <c r="AN85" i="16" s="1"/>
  <c r="AO85" i="16" s="1"/>
  <c r="AR49" i="16"/>
  <c r="H103" i="16" s="1"/>
  <c r="K93" i="16"/>
  <c r="L93" i="16" s="1"/>
  <c r="M93" i="16" s="1"/>
  <c r="N93" i="16" s="1"/>
  <c r="O93" i="16" s="1"/>
  <c r="P93" i="16" s="1"/>
  <c r="Q93" i="16" s="1"/>
  <c r="R93" i="16" s="1"/>
  <c r="S93" i="16" s="1"/>
  <c r="T93" i="16" s="1"/>
  <c r="U93" i="16" s="1"/>
  <c r="V93" i="16" s="1"/>
  <c r="W93" i="16" s="1"/>
  <c r="X93" i="16" s="1"/>
  <c r="Y93" i="16" s="1"/>
  <c r="Z93" i="16" s="1"/>
  <c r="AA93" i="16" s="1"/>
  <c r="AB93" i="16" s="1"/>
  <c r="AC93" i="16" s="1"/>
  <c r="AD93" i="16" s="1"/>
  <c r="AE93" i="16" s="1"/>
  <c r="AF93" i="16" s="1"/>
  <c r="AG93" i="16" s="1"/>
  <c r="AH93" i="16" s="1"/>
  <c r="AI93" i="16" s="1"/>
  <c r="AJ93" i="16" s="1"/>
  <c r="AK93" i="16" s="1"/>
  <c r="AL93" i="16" s="1"/>
  <c r="AM93" i="16" s="1"/>
  <c r="AN93" i="16" s="1"/>
  <c r="AO93" i="16" s="1"/>
  <c r="G66" i="16"/>
  <c r="AJ52" i="16"/>
  <c r="K103" i="16"/>
  <c r="L103" i="16" s="1"/>
  <c r="M103" i="16" s="1"/>
  <c r="N103" i="16" s="1"/>
  <c r="O103" i="16" s="1"/>
  <c r="P103" i="16" s="1"/>
  <c r="Q103" i="16" s="1"/>
  <c r="R103" i="16" s="1"/>
  <c r="S103" i="16" s="1"/>
  <c r="T103" i="16" s="1"/>
  <c r="U103" i="16" s="1"/>
  <c r="V103" i="16" s="1"/>
  <c r="W103" i="16" s="1"/>
  <c r="X103" i="16" s="1"/>
  <c r="Y103" i="16" s="1"/>
  <c r="Z103" i="16" s="1"/>
  <c r="AA103" i="16" s="1"/>
  <c r="AB103" i="16" s="1"/>
  <c r="AC103" i="16" s="1"/>
  <c r="AD103" i="16" s="1"/>
  <c r="AE103" i="16" s="1"/>
  <c r="AF103" i="16" s="1"/>
  <c r="AG103" i="16" s="1"/>
  <c r="AH103" i="16" s="1"/>
  <c r="AI103" i="16" s="1"/>
  <c r="AJ103" i="16" s="1"/>
  <c r="AK103" i="16" s="1"/>
  <c r="AL103" i="16" s="1"/>
  <c r="AM103" i="16" s="1"/>
  <c r="AN103" i="16" s="1"/>
  <c r="AO103" i="16" s="1"/>
  <c r="J70" i="16"/>
  <c r="BE51" i="16"/>
  <c r="H70" i="16"/>
  <c r="D70" i="16"/>
  <c r="O51" i="16"/>
  <c r="AR40" i="16"/>
  <c r="H94" i="16" s="1"/>
  <c r="K94" i="16" s="1"/>
  <c r="L94" i="16" s="1"/>
  <c r="M94" i="16" s="1"/>
  <c r="N94" i="16" s="1"/>
  <c r="O94" i="16" s="1"/>
  <c r="P94" i="16" s="1"/>
  <c r="Q94" i="16" s="1"/>
  <c r="R94" i="16" s="1"/>
  <c r="S94" i="16" s="1"/>
  <c r="T94" i="16" s="1"/>
  <c r="U94" i="16" s="1"/>
  <c r="V94" i="16" s="1"/>
  <c r="W94" i="16" s="1"/>
  <c r="X94" i="16" s="1"/>
  <c r="Y94" i="16" s="1"/>
  <c r="Z94" i="16" s="1"/>
  <c r="AA94" i="16" s="1"/>
  <c r="AB94" i="16" s="1"/>
  <c r="AC94" i="16" s="1"/>
  <c r="AD94" i="16" s="1"/>
  <c r="AE94" i="16" s="1"/>
  <c r="AF94" i="16" s="1"/>
  <c r="AG94" i="16" s="1"/>
  <c r="AH94" i="16" s="1"/>
  <c r="AI94" i="16" s="1"/>
  <c r="AJ94" i="16" s="1"/>
  <c r="AK94" i="16" s="1"/>
  <c r="AL94" i="16" s="1"/>
  <c r="AM94" i="16" s="1"/>
  <c r="AN94" i="16" s="1"/>
  <c r="AO94" i="16" s="1"/>
  <c r="AQ40" i="16"/>
  <c r="H76" i="16" s="1"/>
  <c r="K76" i="16" s="1"/>
  <c r="L76" i="16" s="1"/>
  <c r="M76" i="16" s="1"/>
  <c r="N76" i="16" s="1"/>
  <c r="O76" i="16" s="1"/>
  <c r="P76" i="16" s="1"/>
  <c r="Q76" i="16" s="1"/>
  <c r="R76" i="16" s="1"/>
  <c r="S76" i="16" s="1"/>
  <c r="T76" i="16" s="1"/>
  <c r="U76" i="16" s="1"/>
  <c r="V76" i="16" s="1"/>
  <c r="W76" i="16" s="1"/>
  <c r="X76" i="16" s="1"/>
  <c r="Y76" i="16" s="1"/>
  <c r="Z76" i="16" s="1"/>
  <c r="AA76" i="16" s="1"/>
  <c r="AB76" i="16" s="1"/>
  <c r="AC76" i="16" s="1"/>
  <c r="AD76" i="16" s="1"/>
  <c r="AE76" i="16" s="1"/>
  <c r="AF76" i="16" s="1"/>
  <c r="AG76" i="16" s="1"/>
  <c r="AH76" i="16" s="1"/>
  <c r="AI76" i="16" s="1"/>
  <c r="AJ76" i="16" s="1"/>
  <c r="AK76" i="16" s="1"/>
  <c r="AL76" i="16" s="1"/>
  <c r="AM76" i="16" s="1"/>
  <c r="AN76" i="16" s="1"/>
  <c r="AO76" i="16" s="1"/>
  <c r="AR48" i="16"/>
  <c r="H102" i="16" s="1"/>
  <c r="AQ48" i="16"/>
  <c r="H84" i="16" s="1"/>
  <c r="K84" i="16" s="1"/>
  <c r="L84" i="16" s="1"/>
  <c r="M84" i="16" s="1"/>
  <c r="N84" i="16" s="1"/>
  <c r="O84" i="16" s="1"/>
  <c r="P84" i="16" s="1"/>
  <c r="Q84" i="16" s="1"/>
  <c r="R84" i="16" s="1"/>
  <c r="S84" i="16" s="1"/>
  <c r="T84" i="16" s="1"/>
  <c r="U84" i="16" s="1"/>
  <c r="V84" i="16" s="1"/>
  <c r="W84" i="16" s="1"/>
  <c r="X84" i="16" s="1"/>
  <c r="Y84" i="16" s="1"/>
  <c r="Z84" i="16" s="1"/>
  <c r="AA84" i="16" s="1"/>
  <c r="AB84" i="16" s="1"/>
  <c r="AC84" i="16" s="1"/>
  <c r="AD84" i="16" s="1"/>
  <c r="AE84" i="16" s="1"/>
  <c r="AF84" i="16" s="1"/>
  <c r="AG84" i="16" s="1"/>
  <c r="AH84" i="16" s="1"/>
  <c r="AI84" i="16" s="1"/>
  <c r="AJ84" i="16" s="1"/>
  <c r="AK84" i="16" s="1"/>
  <c r="AL84" i="16" s="1"/>
  <c r="AM84" i="16" s="1"/>
  <c r="AN84" i="16" s="1"/>
  <c r="AO84" i="16" s="1"/>
  <c r="AR45" i="16"/>
  <c r="H99" i="16" s="1"/>
  <c r="K99" i="16" s="1"/>
  <c r="L99" i="16" s="1"/>
  <c r="M99" i="16" s="1"/>
  <c r="N99" i="16" s="1"/>
  <c r="O99" i="16" s="1"/>
  <c r="P99" i="16" s="1"/>
  <c r="Q99" i="16" s="1"/>
  <c r="R99" i="16" s="1"/>
  <c r="S99" i="16" s="1"/>
  <c r="T99" i="16" s="1"/>
  <c r="U99" i="16" s="1"/>
  <c r="V99" i="16" s="1"/>
  <c r="W99" i="16" s="1"/>
  <c r="X99" i="16" s="1"/>
  <c r="Y99" i="16" s="1"/>
  <c r="Z99" i="16" s="1"/>
  <c r="AA99" i="16" s="1"/>
  <c r="AB99" i="16" s="1"/>
  <c r="AC99" i="16" s="1"/>
  <c r="AD99" i="16" s="1"/>
  <c r="AE99" i="16" s="1"/>
  <c r="AF99" i="16" s="1"/>
  <c r="AG99" i="16" s="1"/>
  <c r="AH99" i="16" s="1"/>
  <c r="AI99" i="16" s="1"/>
  <c r="AJ99" i="16" s="1"/>
  <c r="AK99" i="16" s="1"/>
  <c r="AL99" i="16" s="1"/>
  <c r="AM99" i="16" s="1"/>
  <c r="AN99" i="16" s="1"/>
  <c r="AO99" i="16" s="1"/>
  <c r="AQ45" i="16"/>
  <c r="H81" i="16" s="1"/>
  <c r="K81" i="16"/>
  <c r="L81" i="16" s="1"/>
  <c r="M81" i="16" s="1"/>
  <c r="N81" i="16" s="1"/>
  <c r="O81" i="16" s="1"/>
  <c r="P81" i="16" s="1"/>
  <c r="Q81" i="16" s="1"/>
  <c r="R81" i="16" s="1"/>
  <c r="S81" i="16" s="1"/>
  <c r="T81" i="16" s="1"/>
  <c r="U81" i="16" s="1"/>
  <c r="V81" i="16" s="1"/>
  <c r="W81" i="16" s="1"/>
  <c r="X81" i="16" s="1"/>
  <c r="Y81" i="16" s="1"/>
  <c r="Z81" i="16" s="1"/>
  <c r="AA81" i="16" s="1"/>
  <c r="AB81" i="16" s="1"/>
  <c r="AC81" i="16" s="1"/>
  <c r="AD81" i="16" s="1"/>
  <c r="AE81" i="16" s="1"/>
  <c r="AF81" i="16" s="1"/>
  <c r="AG81" i="16" s="1"/>
  <c r="AH81" i="16" s="1"/>
  <c r="AI81" i="16" s="1"/>
  <c r="AJ81" i="16" s="1"/>
  <c r="AK81" i="16" s="1"/>
  <c r="AL81" i="16" s="1"/>
  <c r="AM81" i="16" s="1"/>
  <c r="AN81" i="16" s="1"/>
  <c r="AO81" i="16" s="1"/>
  <c r="E88" i="16"/>
  <c r="W51" i="16"/>
  <c r="H88" i="16"/>
  <c r="AU51" i="16"/>
  <c r="AY34" i="16"/>
  <c r="AX34" i="16"/>
  <c r="D88" i="16"/>
  <c r="P51" i="16"/>
  <c r="AR44" i="16"/>
  <c r="H98" i="16" s="1"/>
  <c r="K98" i="16" s="1"/>
  <c r="L98" i="16" s="1"/>
  <c r="M98" i="16" s="1"/>
  <c r="N98" i="16" s="1"/>
  <c r="O98" i="16" s="1"/>
  <c r="P98" i="16" s="1"/>
  <c r="Q98" i="16" s="1"/>
  <c r="R98" i="16" s="1"/>
  <c r="S98" i="16" s="1"/>
  <c r="T98" i="16" s="1"/>
  <c r="U98" i="16" s="1"/>
  <c r="V98" i="16" s="1"/>
  <c r="W98" i="16" s="1"/>
  <c r="X98" i="16" s="1"/>
  <c r="Y98" i="16" s="1"/>
  <c r="Z98" i="16" s="1"/>
  <c r="AA98" i="16" s="1"/>
  <c r="AB98" i="16" s="1"/>
  <c r="AC98" i="16" s="1"/>
  <c r="AD98" i="16" s="1"/>
  <c r="AE98" i="16" s="1"/>
  <c r="AF98" i="16" s="1"/>
  <c r="AG98" i="16" s="1"/>
  <c r="AH98" i="16" s="1"/>
  <c r="AI98" i="16" s="1"/>
  <c r="AJ98" i="16" s="1"/>
  <c r="AK98" i="16" s="1"/>
  <c r="AL98" i="16" s="1"/>
  <c r="AM98" i="16" s="1"/>
  <c r="AN98" i="16" s="1"/>
  <c r="AO98" i="16" s="1"/>
  <c r="AQ44" i="16"/>
  <c r="H80" i="16" s="1"/>
  <c r="K80" i="16" s="1"/>
  <c r="L80" i="16" s="1"/>
  <c r="M80" i="16" s="1"/>
  <c r="N80" i="16" s="1"/>
  <c r="O80" i="16" s="1"/>
  <c r="P80" i="16" s="1"/>
  <c r="Q80" i="16" s="1"/>
  <c r="R80" i="16" s="1"/>
  <c r="S80" i="16" s="1"/>
  <c r="T80" i="16" s="1"/>
  <c r="U80" i="16" s="1"/>
  <c r="V80" i="16" s="1"/>
  <c r="W80" i="16" s="1"/>
  <c r="X80" i="16" s="1"/>
  <c r="Y80" i="16" s="1"/>
  <c r="Z80" i="16" s="1"/>
  <c r="AA80" i="16" s="1"/>
  <c r="AB80" i="16" s="1"/>
  <c r="AC80" i="16" s="1"/>
  <c r="AD80" i="16" s="1"/>
  <c r="AE80" i="16" s="1"/>
  <c r="AF80" i="16" s="1"/>
  <c r="AG80" i="16" s="1"/>
  <c r="AH80" i="16" s="1"/>
  <c r="AI80" i="16" s="1"/>
  <c r="AJ80" i="16" s="1"/>
  <c r="AK80" i="16" s="1"/>
  <c r="AL80" i="16" s="1"/>
  <c r="AM80" i="16" s="1"/>
  <c r="AN80" i="16" s="1"/>
  <c r="AO80" i="16" s="1"/>
  <c r="AY37" i="13"/>
  <c r="I91" i="13" s="1"/>
  <c r="I39" i="13"/>
  <c r="C93" i="13" s="1"/>
  <c r="AX40" i="13"/>
  <c r="I76" i="13" s="1"/>
  <c r="AY39" i="13"/>
  <c r="I93" i="13" s="1"/>
  <c r="AT50" i="13"/>
  <c r="AN51" i="13"/>
  <c r="AU51" i="13"/>
  <c r="AR36" i="13"/>
  <c r="H90" i="13" s="1"/>
  <c r="AW50" i="13"/>
  <c r="BE34" i="13"/>
  <c r="J70" i="13" s="1"/>
  <c r="BF34" i="13"/>
  <c r="J88" i="13" s="1"/>
  <c r="N50" i="13"/>
  <c r="BE42" i="13"/>
  <c r="J78" i="13" s="1"/>
  <c r="B10" i="9" s="1"/>
  <c r="BF42" i="13"/>
  <c r="J96" i="13" s="1"/>
  <c r="BE36" i="13"/>
  <c r="J72" i="13" s="1"/>
  <c r="B4" i="9" s="1"/>
  <c r="BF36" i="13"/>
  <c r="J90" i="13" s="1"/>
  <c r="AQ35" i="13"/>
  <c r="H71" i="13" s="1"/>
  <c r="AR35" i="13"/>
  <c r="H89" i="13" s="1"/>
  <c r="AF50" i="13"/>
  <c r="BE37" i="13"/>
  <c r="J73" i="13" s="1"/>
  <c r="B5" i="9" s="1"/>
  <c r="BF37" i="13"/>
  <c r="J91" i="13" s="1"/>
  <c r="I49" i="13"/>
  <c r="C103" i="13" s="1"/>
  <c r="AQ45" i="13"/>
  <c r="H81" i="13" s="1"/>
  <c r="AR38" i="13"/>
  <c r="BE43" i="13"/>
  <c r="J79" i="13" s="1"/>
  <c r="B11" i="9" s="1"/>
  <c r="BF43" i="13"/>
  <c r="J97" i="13" s="1"/>
  <c r="U50" i="13"/>
  <c r="BE35" i="13"/>
  <c r="J71" i="13" s="1"/>
  <c r="BF35" i="13"/>
  <c r="J89" i="13" s="1"/>
  <c r="AB50" i="13"/>
  <c r="AI50" i="13"/>
  <c r="K50" i="13"/>
  <c r="AM50" i="13"/>
  <c r="AC43" i="13"/>
  <c r="F79" i="13" s="1"/>
  <c r="AD43" i="13"/>
  <c r="F97" i="13" s="1"/>
  <c r="AP50" i="13"/>
  <c r="AK48" i="13"/>
  <c r="G102" i="13" s="1"/>
  <c r="AJ48" i="13"/>
  <c r="G84" i="13" s="1"/>
  <c r="V46" i="13"/>
  <c r="E82" i="13" s="1"/>
  <c r="W46" i="13"/>
  <c r="E100" i="13" s="1"/>
  <c r="AC48" i="13"/>
  <c r="F84" i="13" s="1"/>
  <c r="AD48" i="13"/>
  <c r="F102" i="13" s="1"/>
  <c r="V45" i="13"/>
  <c r="E81" i="13" s="1"/>
  <c r="W45" i="13"/>
  <c r="E99" i="13" s="1"/>
  <c r="AC42" i="13"/>
  <c r="F78" i="13" s="1"/>
  <c r="AD42" i="13"/>
  <c r="F96" i="13" s="1"/>
  <c r="AC40" i="13"/>
  <c r="F76" i="13" s="1"/>
  <c r="AD40" i="13"/>
  <c r="F94" i="13" s="1"/>
  <c r="AJ41" i="13"/>
  <c r="G77" i="13" s="1"/>
  <c r="AK41" i="13"/>
  <c r="G95" i="13" s="1"/>
  <c r="AJ36" i="13"/>
  <c r="G72" i="13" s="1"/>
  <c r="AK36" i="13"/>
  <c r="G90" i="13" s="1"/>
  <c r="AC47" i="13"/>
  <c r="F83" i="13" s="1"/>
  <c r="AD47" i="13"/>
  <c r="F101" i="13" s="1"/>
  <c r="W48" i="13"/>
  <c r="E102" i="13" s="1"/>
  <c r="V48" i="13"/>
  <c r="E84" i="13" s="1"/>
  <c r="V36" i="13"/>
  <c r="E72" i="13" s="1"/>
  <c r="W36" i="13"/>
  <c r="E90" i="13" s="1"/>
  <c r="O47" i="13"/>
  <c r="D83" i="13" s="1"/>
  <c r="P47" i="13"/>
  <c r="D101" i="13" s="1"/>
  <c r="V35" i="13"/>
  <c r="E71" i="13" s="1"/>
  <c r="W35" i="13"/>
  <c r="E89" i="13" s="1"/>
  <c r="O36" i="13"/>
  <c r="D72" i="13" s="1"/>
  <c r="P36" i="13"/>
  <c r="D90" i="13" s="1"/>
  <c r="AC46" i="13"/>
  <c r="F82" i="13" s="1"/>
  <c r="AD46" i="13"/>
  <c r="F100" i="13" s="1"/>
  <c r="S51" i="13"/>
  <c r="V42" i="13"/>
  <c r="E78" i="13" s="1"/>
  <c r="W42" i="13"/>
  <c r="E96" i="13" s="1"/>
  <c r="AJ49" i="13"/>
  <c r="G85" i="13" s="1"/>
  <c r="AK49" i="13"/>
  <c r="G103" i="13" s="1"/>
  <c r="AJ37" i="13"/>
  <c r="G73" i="13" s="1"/>
  <c r="AK37" i="13"/>
  <c r="G91" i="13" s="1"/>
  <c r="O37" i="13"/>
  <c r="D73" i="13" s="1"/>
  <c r="P37" i="13"/>
  <c r="D91" i="13" s="1"/>
  <c r="AJ45" i="13"/>
  <c r="G81" i="13" s="1"/>
  <c r="AK45" i="13"/>
  <c r="G99" i="13" s="1"/>
  <c r="AJ46" i="13"/>
  <c r="G82" i="13" s="1"/>
  <c r="AK46" i="13"/>
  <c r="G100" i="13" s="1"/>
  <c r="AG51" i="13"/>
  <c r="V47" i="13"/>
  <c r="E83" i="13" s="1"/>
  <c r="W47" i="13"/>
  <c r="E101" i="13" s="1"/>
  <c r="G50" i="13"/>
  <c r="AC39" i="13"/>
  <c r="F75" i="13" s="1"/>
  <c r="F121" i="13" s="1"/>
  <c r="AD39" i="13"/>
  <c r="F93" i="13" s="1"/>
  <c r="AC38" i="13"/>
  <c r="F74" i="13" s="1"/>
  <c r="F122" i="13" s="1"/>
  <c r="AD38" i="13"/>
  <c r="F92" i="13" s="1"/>
  <c r="AD45" i="13"/>
  <c r="F99" i="13" s="1"/>
  <c r="AC45" i="13"/>
  <c r="F81" i="13" s="1"/>
  <c r="V38" i="13"/>
  <c r="E74" i="13" s="1"/>
  <c r="E122" i="13" s="1"/>
  <c r="W38" i="13"/>
  <c r="E92" i="13" s="1"/>
  <c r="AJ42" i="13"/>
  <c r="G78" i="13" s="1"/>
  <c r="AK42" i="13"/>
  <c r="G96" i="13" s="1"/>
  <c r="AJ43" i="13"/>
  <c r="G79" i="13" s="1"/>
  <c r="AK43" i="13"/>
  <c r="G97" i="13" s="1"/>
  <c r="BB51" i="13"/>
  <c r="O40" i="13"/>
  <c r="D76" i="13" s="1"/>
  <c r="P40" i="13"/>
  <c r="D94" i="13" s="1"/>
  <c r="V44" i="13"/>
  <c r="E80" i="13" s="1"/>
  <c r="W44" i="13"/>
  <c r="E98" i="13" s="1"/>
  <c r="W40" i="13"/>
  <c r="E94" i="13" s="1"/>
  <c r="V40" i="13"/>
  <c r="E76" i="13" s="1"/>
  <c r="V39" i="13"/>
  <c r="E75" i="13" s="1"/>
  <c r="E121" i="13" s="1"/>
  <c r="W39" i="13"/>
  <c r="E93" i="13" s="1"/>
  <c r="V49" i="13"/>
  <c r="E85" i="13" s="1"/>
  <c r="W49" i="13"/>
  <c r="E103" i="13" s="1"/>
  <c r="AC36" i="13"/>
  <c r="F72" i="13" s="1"/>
  <c r="AD36" i="13"/>
  <c r="F90" i="13" s="1"/>
  <c r="AC49" i="13"/>
  <c r="F85" i="13" s="1"/>
  <c r="AD49" i="13"/>
  <c r="F103" i="13" s="1"/>
  <c r="AD44" i="13"/>
  <c r="F98" i="13" s="1"/>
  <c r="AC44" i="13"/>
  <c r="F80" i="13" s="1"/>
  <c r="V43" i="13"/>
  <c r="E79" i="13" s="1"/>
  <c r="W43" i="13"/>
  <c r="E97" i="13" s="1"/>
  <c r="AJ47" i="13"/>
  <c r="G83" i="13" s="1"/>
  <c r="AK47" i="13"/>
  <c r="G101" i="13" s="1"/>
  <c r="O42" i="13"/>
  <c r="D78" i="13" s="1"/>
  <c r="P42" i="13"/>
  <c r="D96" i="13" s="1"/>
  <c r="BA50" i="13"/>
  <c r="V41" i="13"/>
  <c r="E77" i="13" s="1"/>
  <c r="W41" i="13"/>
  <c r="E95" i="13" s="1"/>
  <c r="L35" i="13"/>
  <c r="AC41" i="13"/>
  <c r="F77" i="13" s="1"/>
  <c r="AD41" i="13"/>
  <c r="F95" i="13" s="1"/>
  <c r="AC37" i="13"/>
  <c r="F73" i="13" s="1"/>
  <c r="AD37" i="13"/>
  <c r="F91" i="13" s="1"/>
  <c r="O49" i="13"/>
  <c r="D85" i="13" s="1"/>
  <c r="P49" i="13"/>
  <c r="D103" i="13" s="1"/>
  <c r="AJ39" i="13"/>
  <c r="G75" i="13" s="1"/>
  <c r="G121" i="13" s="1"/>
  <c r="AK39" i="13"/>
  <c r="G93" i="13" s="1"/>
  <c r="O39" i="13"/>
  <c r="D75" i="13" s="1"/>
  <c r="D121" i="13" s="1"/>
  <c r="P39" i="13"/>
  <c r="D93" i="13" s="1"/>
  <c r="O48" i="13"/>
  <c r="D84" i="13" s="1"/>
  <c r="P48" i="13"/>
  <c r="D102" i="13" s="1"/>
  <c r="H38" i="13"/>
  <c r="C74" i="13" s="1"/>
  <c r="C122" i="13" s="1"/>
  <c r="R50" i="13"/>
  <c r="Y50" i="13"/>
  <c r="Z34" i="13"/>
  <c r="H47" i="13"/>
  <c r="C83" i="13" s="1"/>
  <c r="I47" i="13"/>
  <c r="C101" i="13" s="1"/>
  <c r="I46" i="13"/>
  <c r="C100" i="13" s="1"/>
  <c r="H46" i="13"/>
  <c r="C82" i="13" s="1"/>
  <c r="H43" i="13"/>
  <c r="C79" i="13" s="1"/>
  <c r="I43" i="13"/>
  <c r="C97" i="13" s="1"/>
  <c r="H34" i="13"/>
  <c r="C70" i="13" s="1"/>
  <c r="E51" i="13"/>
  <c r="I34" i="13"/>
  <c r="C88" i="13" s="1"/>
  <c r="I44" i="13"/>
  <c r="C98" i="13" s="1"/>
  <c r="H44" i="13"/>
  <c r="C80" i="13" s="1"/>
  <c r="H35" i="13"/>
  <c r="C71" i="13" s="1"/>
  <c r="I35" i="13"/>
  <c r="C89" i="13" s="1"/>
  <c r="H42" i="13"/>
  <c r="C78" i="13" s="1"/>
  <c r="I42" i="13"/>
  <c r="C96" i="13" s="1"/>
  <c r="H40" i="13"/>
  <c r="C76" i="13" s="1"/>
  <c r="I40" i="13"/>
  <c r="C94" i="13" s="1"/>
  <c r="H37" i="13"/>
  <c r="C73" i="13" s="1"/>
  <c r="I37" i="13"/>
  <c r="C91" i="13" s="1"/>
  <c r="I45" i="13"/>
  <c r="C99" i="13" s="1"/>
  <c r="H45" i="13"/>
  <c r="C81" i="13" s="1"/>
  <c r="H36" i="13"/>
  <c r="C72" i="13" s="1"/>
  <c r="I36" i="13"/>
  <c r="C90" i="13" s="1"/>
  <c r="D50" i="13"/>
  <c r="I48" i="13"/>
  <c r="C102" i="13" s="1"/>
  <c r="H48" i="13"/>
  <c r="C84" i="13" s="1"/>
  <c r="U15" i="6"/>
  <c r="N15" i="6"/>
  <c r="S15" i="6"/>
  <c r="X15" i="6"/>
  <c r="J15" i="6"/>
  <c r="AE15" i="6"/>
  <c r="Z15" i="6"/>
  <c r="F15" i="6"/>
  <c r="AC15" i="6"/>
  <c r="AF10" i="6"/>
  <c r="AE14" i="6"/>
  <c r="T15" i="6"/>
  <c r="C15" i="6"/>
  <c r="R15" i="6"/>
  <c r="Z89" i="4"/>
  <c r="Y97" i="4"/>
  <c r="Y96" i="4"/>
  <c r="Y95" i="4"/>
  <c r="Y94" i="4"/>
  <c r="Y93" i="4"/>
  <c r="Y92" i="4"/>
  <c r="Y100" i="4"/>
  <c r="Y99" i="4"/>
  <c r="Y101" i="4"/>
  <c r="AD15" i="6"/>
  <c r="M15" i="6"/>
  <c r="AB15" i="6"/>
  <c r="AF7" i="6"/>
  <c r="AF11" i="6"/>
  <c r="W15" i="6"/>
  <c r="E15" i="6"/>
  <c r="AE87" i="4"/>
  <c r="AE85" i="4"/>
  <c r="AB88" i="4"/>
  <c r="AF86" i="4"/>
  <c r="AE81" i="4"/>
  <c r="L15" i="6"/>
  <c r="O15" i="6"/>
  <c r="I15" i="6"/>
  <c r="AB83" i="4"/>
  <c r="AE84" i="4"/>
  <c r="AG6" i="6"/>
  <c r="B30" i="8"/>
  <c r="B24" i="8"/>
  <c r="B29" i="8"/>
  <c r="B26" i="8"/>
  <c r="V15" i="6"/>
  <c r="AA15" i="6"/>
  <c r="H15" i="6"/>
  <c r="Q15" i="6"/>
  <c r="AF82" i="4"/>
  <c r="Q52" i="2"/>
  <c r="Q50" i="2"/>
  <c r="Q48" i="2"/>
  <c r="Q46" i="2"/>
  <c r="Q44" i="2"/>
  <c r="Q42" i="2"/>
  <c r="Q40" i="2"/>
  <c r="Q38" i="2"/>
  <c r="Q36" i="2"/>
  <c r="Q34" i="2"/>
  <c r="Q32" i="2"/>
  <c r="Q30" i="2"/>
  <c r="Q28" i="2"/>
  <c r="Q26" i="2"/>
  <c r="Q24" i="2"/>
  <c r="Q17" i="2"/>
  <c r="Q9" i="2"/>
  <c r="Q20" i="2"/>
  <c r="Q53" i="2"/>
  <c r="Q45" i="2"/>
  <c r="Q37" i="2"/>
  <c r="Q29" i="2"/>
  <c r="Q19" i="2"/>
  <c r="Q10" i="2"/>
  <c r="Q21" i="2"/>
  <c r="Q5" i="2"/>
  <c r="Q12" i="2"/>
  <c r="Q47" i="2"/>
  <c r="Q39" i="2"/>
  <c r="Q31" i="2"/>
  <c r="Q23" i="2"/>
  <c r="Q14" i="2"/>
  <c r="Q7" i="2"/>
  <c r="Q16" i="2"/>
  <c r="Q49" i="2"/>
  <c r="Q41" i="2"/>
  <c r="Q33" i="2"/>
  <c r="Q25" i="2"/>
  <c r="Q18" i="2"/>
  <c r="Q11" i="2"/>
  <c r="Q13" i="2"/>
  <c r="Q51" i="2"/>
  <c r="Q43" i="2"/>
  <c r="Q35" i="2"/>
  <c r="Q27" i="2"/>
  <c r="Q22" i="2"/>
  <c r="Q15" i="2"/>
  <c r="Q6" i="2"/>
  <c r="Q8" i="2"/>
  <c r="Q4" i="2"/>
  <c r="K15" i="6"/>
  <c r="D15" i="6"/>
  <c r="G15" i="6"/>
  <c r="P15" i="6"/>
  <c r="Y15" i="6"/>
  <c r="B3" i="9" l="1"/>
  <c r="K90" i="13"/>
  <c r="L90" i="13" s="1"/>
  <c r="M90" i="13" s="1"/>
  <c r="N90" i="13" s="1"/>
  <c r="O90" i="13" s="1"/>
  <c r="P90" i="13" s="1"/>
  <c r="Q90" i="13" s="1"/>
  <c r="R90" i="13" s="1"/>
  <c r="S90" i="13" s="1"/>
  <c r="T90" i="13" s="1"/>
  <c r="U90" i="13" s="1"/>
  <c r="V90" i="13" s="1"/>
  <c r="W90" i="13" s="1"/>
  <c r="X90" i="13" s="1"/>
  <c r="Y90" i="13" s="1"/>
  <c r="Z90" i="13" s="1"/>
  <c r="AA90" i="13" s="1"/>
  <c r="AB90" i="13" s="1"/>
  <c r="AC90" i="13" s="1"/>
  <c r="AD90" i="13" s="1"/>
  <c r="AE90" i="13" s="1"/>
  <c r="AF90" i="13" s="1"/>
  <c r="AG90" i="13" s="1"/>
  <c r="AH90" i="13" s="1"/>
  <c r="AI90" i="13" s="1"/>
  <c r="AJ90" i="13" s="1"/>
  <c r="AK90" i="13" s="1"/>
  <c r="AL90" i="13" s="1"/>
  <c r="AM90" i="13" s="1"/>
  <c r="AN90" i="13" s="1"/>
  <c r="AO90" i="13" s="1"/>
  <c r="K75" i="13"/>
  <c r="K121" i="13" s="1"/>
  <c r="C7" i="9" s="1"/>
  <c r="D136" i="13" s="1"/>
  <c r="K96" i="13"/>
  <c r="L96" i="13" s="1"/>
  <c r="M96" i="13" s="1"/>
  <c r="N96" i="13" s="1"/>
  <c r="O96" i="13" s="1"/>
  <c r="P96" i="13" s="1"/>
  <c r="Q96" i="13" s="1"/>
  <c r="R96" i="13" s="1"/>
  <c r="S96" i="13" s="1"/>
  <c r="T96" i="13" s="1"/>
  <c r="U96" i="13" s="1"/>
  <c r="V96" i="13" s="1"/>
  <c r="W96" i="13" s="1"/>
  <c r="X96" i="13" s="1"/>
  <c r="Y96" i="13" s="1"/>
  <c r="Z96" i="13" s="1"/>
  <c r="AA96" i="13" s="1"/>
  <c r="AB96" i="13" s="1"/>
  <c r="AC96" i="13" s="1"/>
  <c r="AD96" i="13" s="1"/>
  <c r="AE96" i="13" s="1"/>
  <c r="AF96" i="13" s="1"/>
  <c r="AG96" i="13" s="1"/>
  <c r="AH96" i="13" s="1"/>
  <c r="AI96" i="13" s="1"/>
  <c r="AJ96" i="13" s="1"/>
  <c r="AK96" i="13" s="1"/>
  <c r="AL96" i="13" s="1"/>
  <c r="AM96" i="13" s="1"/>
  <c r="AN96" i="13" s="1"/>
  <c r="AO96" i="13" s="1"/>
  <c r="K78" i="13"/>
  <c r="C10" i="9" s="1"/>
  <c r="K85" i="13"/>
  <c r="L85" i="13" s="1"/>
  <c r="K99" i="13"/>
  <c r="L99" i="13" s="1"/>
  <c r="M99" i="13" s="1"/>
  <c r="N99" i="13" s="1"/>
  <c r="O99" i="13" s="1"/>
  <c r="P99" i="13" s="1"/>
  <c r="Q99" i="13" s="1"/>
  <c r="R99" i="13" s="1"/>
  <c r="S99" i="13" s="1"/>
  <c r="T99" i="13" s="1"/>
  <c r="U99" i="13" s="1"/>
  <c r="V99" i="13" s="1"/>
  <c r="W99" i="13" s="1"/>
  <c r="X99" i="13" s="1"/>
  <c r="Y99" i="13" s="1"/>
  <c r="Z99" i="13" s="1"/>
  <c r="AA99" i="13" s="1"/>
  <c r="AB99" i="13" s="1"/>
  <c r="AC99" i="13" s="1"/>
  <c r="AD99" i="13" s="1"/>
  <c r="AE99" i="13" s="1"/>
  <c r="AF99" i="13" s="1"/>
  <c r="AG99" i="13" s="1"/>
  <c r="AH99" i="13" s="1"/>
  <c r="AI99" i="13" s="1"/>
  <c r="AJ99" i="13" s="1"/>
  <c r="AK99" i="13" s="1"/>
  <c r="AL99" i="13" s="1"/>
  <c r="AM99" i="13" s="1"/>
  <c r="AN99" i="13" s="1"/>
  <c r="AO99" i="13" s="1"/>
  <c r="K97" i="13"/>
  <c r="L97" i="13" s="1"/>
  <c r="M97" i="13" s="1"/>
  <c r="N97" i="13" s="1"/>
  <c r="O97" i="13" s="1"/>
  <c r="P97" i="13" s="1"/>
  <c r="Q97" i="13" s="1"/>
  <c r="R97" i="13" s="1"/>
  <c r="S97" i="13" s="1"/>
  <c r="T97" i="13" s="1"/>
  <c r="U97" i="13" s="1"/>
  <c r="V97" i="13" s="1"/>
  <c r="W97" i="13" s="1"/>
  <c r="X97" i="13" s="1"/>
  <c r="Y97" i="13" s="1"/>
  <c r="Z97" i="13" s="1"/>
  <c r="AA97" i="13" s="1"/>
  <c r="AB97" i="13" s="1"/>
  <c r="AC97" i="13" s="1"/>
  <c r="AD97" i="13" s="1"/>
  <c r="AE97" i="13" s="1"/>
  <c r="AF97" i="13" s="1"/>
  <c r="AG97" i="13" s="1"/>
  <c r="AH97" i="13" s="1"/>
  <c r="AI97" i="13" s="1"/>
  <c r="AJ97" i="13" s="1"/>
  <c r="AK97" i="13" s="1"/>
  <c r="AL97" i="13" s="1"/>
  <c r="AM97" i="13" s="1"/>
  <c r="AN97" i="13" s="1"/>
  <c r="AO97" i="13" s="1"/>
  <c r="K95" i="13"/>
  <c r="L95" i="13" s="1"/>
  <c r="M95" i="13" s="1"/>
  <c r="N95" i="13" s="1"/>
  <c r="O95" i="13" s="1"/>
  <c r="P95" i="13" s="1"/>
  <c r="Q95" i="13" s="1"/>
  <c r="R95" i="13" s="1"/>
  <c r="S95" i="13" s="1"/>
  <c r="T95" i="13" s="1"/>
  <c r="U95" i="13" s="1"/>
  <c r="V95" i="13" s="1"/>
  <c r="W95" i="13" s="1"/>
  <c r="X95" i="13" s="1"/>
  <c r="Y95" i="13" s="1"/>
  <c r="Z95" i="13" s="1"/>
  <c r="AA95" i="13" s="1"/>
  <c r="AB95" i="13" s="1"/>
  <c r="AC95" i="13" s="1"/>
  <c r="AD95" i="13" s="1"/>
  <c r="AE95" i="13" s="1"/>
  <c r="AF95" i="13" s="1"/>
  <c r="AG95" i="13" s="1"/>
  <c r="AH95" i="13" s="1"/>
  <c r="AI95" i="13" s="1"/>
  <c r="AJ95" i="13" s="1"/>
  <c r="AK95" i="13" s="1"/>
  <c r="AL95" i="13" s="1"/>
  <c r="AM95" i="13" s="1"/>
  <c r="AN95" i="13" s="1"/>
  <c r="AO95" i="13" s="1"/>
  <c r="K81" i="13"/>
  <c r="C13" i="9" s="1"/>
  <c r="K79" i="13"/>
  <c r="L79" i="13" s="1"/>
  <c r="K74" i="13"/>
  <c r="AX51" i="13"/>
  <c r="I66" i="13" s="1"/>
  <c r="K73" i="13"/>
  <c r="C5" i="9" s="1"/>
  <c r="K98" i="13"/>
  <c r="L98" i="13" s="1"/>
  <c r="M98" i="13" s="1"/>
  <c r="N98" i="13" s="1"/>
  <c r="O98" i="13" s="1"/>
  <c r="P98" i="13" s="1"/>
  <c r="Q98" i="13" s="1"/>
  <c r="R98" i="13" s="1"/>
  <c r="S98" i="13" s="1"/>
  <c r="T98" i="13" s="1"/>
  <c r="U98" i="13" s="1"/>
  <c r="V98" i="13" s="1"/>
  <c r="W98" i="13" s="1"/>
  <c r="X98" i="13" s="1"/>
  <c r="Y98" i="13" s="1"/>
  <c r="Z98" i="13" s="1"/>
  <c r="AA98" i="13" s="1"/>
  <c r="AB98" i="13" s="1"/>
  <c r="AC98" i="13" s="1"/>
  <c r="AD98" i="13" s="1"/>
  <c r="AE98" i="13" s="1"/>
  <c r="AF98" i="13" s="1"/>
  <c r="AG98" i="13" s="1"/>
  <c r="AH98" i="13" s="1"/>
  <c r="AI98" i="13" s="1"/>
  <c r="AJ98" i="13" s="1"/>
  <c r="AK98" i="13" s="1"/>
  <c r="AL98" i="13" s="1"/>
  <c r="AM98" i="13" s="1"/>
  <c r="AN98" i="13" s="1"/>
  <c r="AO98" i="13" s="1"/>
  <c r="K101" i="13"/>
  <c r="L101" i="13" s="1"/>
  <c r="M101" i="13" s="1"/>
  <c r="N101" i="13" s="1"/>
  <c r="O101" i="13" s="1"/>
  <c r="P101" i="13" s="1"/>
  <c r="Q101" i="13" s="1"/>
  <c r="R101" i="13" s="1"/>
  <c r="S101" i="13" s="1"/>
  <c r="T101" i="13" s="1"/>
  <c r="U101" i="13" s="1"/>
  <c r="V101" i="13" s="1"/>
  <c r="W101" i="13" s="1"/>
  <c r="X101" i="13" s="1"/>
  <c r="Y101" i="13" s="1"/>
  <c r="Z101" i="13" s="1"/>
  <c r="AA101" i="13" s="1"/>
  <c r="AB101" i="13" s="1"/>
  <c r="AC101" i="13" s="1"/>
  <c r="AD101" i="13" s="1"/>
  <c r="AE101" i="13" s="1"/>
  <c r="AF101" i="13" s="1"/>
  <c r="AG101" i="13" s="1"/>
  <c r="AH101" i="13" s="1"/>
  <c r="AI101" i="13" s="1"/>
  <c r="AJ101" i="13" s="1"/>
  <c r="AK101" i="13" s="1"/>
  <c r="AL101" i="13" s="1"/>
  <c r="AM101" i="13" s="1"/>
  <c r="AN101" i="13" s="1"/>
  <c r="AO101" i="13" s="1"/>
  <c r="K100" i="13"/>
  <c r="L100" i="13" s="1"/>
  <c r="M100" i="13" s="1"/>
  <c r="N100" i="13" s="1"/>
  <c r="O100" i="13" s="1"/>
  <c r="P100" i="13" s="1"/>
  <c r="Q100" i="13" s="1"/>
  <c r="R100" i="13" s="1"/>
  <c r="S100" i="13" s="1"/>
  <c r="T100" i="13" s="1"/>
  <c r="U100" i="13" s="1"/>
  <c r="V100" i="13" s="1"/>
  <c r="W100" i="13" s="1"/>
  <c r="X100" i="13" s="1"/>
  <c r="Y100" i="13" s="1"/>
  <c r="Z100" i="13" s="1"/>
  <c r="AA100" i="13" s="1"/>
  <c r="AB100" i="13" s="1"/>
  <c r="AC100" i="13" s="1"/>
  <c r="AD100" i="13" s="1"/>
  <c r="AE100" i="13" s="1"/>
  <c r="AF100" i="13" s="1"/>
  <c r="AG100" i="13" s="1"/>
  <c r="AH100" i="13" s="1"/>
  <c r="AI100" i="13" s="1"/>
  <c r="AJ100" i="13" s="1"/>
  <c r="AK100" i="13" s="1"/>
  <c r="AL100" i="13" s="1"/>
  <c r="AM100" i="13" s="1"/>
  <c r="AN100" i="13" s="1"/>
  <c r="AO100" i="13" s="1"/>
  <c r="K102" i="13"/>
  <c r="L102" i="13" s="1"/>
  <c r="M102" i="13" s="1"/>
  <c r="N102" i="13" s="1"/>
  <c r="O102" i="13" s="1"/>
  <c r="P102" i="13" s="1"/>
  <c r="Q102" i="13" s="1"/>
  <c r="R102" i="13" s="1"/>
  <c r="S102" i="13" s="1"/>
  <c r="T102" i="13" s="1"/>
  <c r="U102" i="13" s="1"/>
  <c r="V102" i="13" s="1"/>
  <c r="W102" i="13" s="1"/>
  <c r="X102" i="13" s="1"/>
  <c r="Y102" i="13" s="1"/>
  <c r="Z102" i="13" s="1"/>
  <c r="AA102" i="13" s="1"/>
  <c r="AB102" i="13" s="1"/>
  <c r="AC102" i="13" s="1"/>
  <c r="AD102" i="13" s="1"/>
  <c r="AE102" i="13" s="1"/>
  <c r="AF102" i="13" s="1"/>
  <c r="AG102" i="13" s="1"/>
  <c r="AH102" i="13" s="1"/>
  <c r="AI102" i="13" s="1"/>
  <c r="AJ102" i="13" s="1"/>
  <c r="AK102" i="13" s="1"/>
  <c r="AL102" i="13" s="1"/>
  <c r="AM102" i="13" s="1"/>
  <c r="AN102" i="13" s="1"/>
  <c r="AO102" i="13" s="1"/>
  <c r="K94" i="13"/>
  <c r="L94" i="13" s="1"/>
  <c r="M94" i="13" s="1"/>
  <c r="N94" i="13" s="1"/>
  <c r="O94" i="13" s="1"/>
  <c r="P94" i="13" s="1"/>
  <c r="Q94" i="13" s="1"/>
  <c r="R94" i="13" s="1"/>
  <c r="S94" i="13" s="1"/>
  <c r="T94" i="13" s="1"/>
  <c r="U94" i="13" s="1"/>
  <c r="V94" i="13" s="1"/>
  <c r="W94" i="13" s="1"/>
  <c r="X94" i="13" s="1"/>
  <c r="Y94" i="13" s="1"/>
  <c r="Z94" i="13" s="1"/>
  <c r="AA94" i="13" s="1"/>
  <c r="AB94" i="13" s="1"/>
  <c r="AC94" i="13" s="1"/>
  <c r="AD94" i="13" s="1"/>
  <c r="AE94" i="13" s="1"/>
  <c r="AF94" i="13" s="1"/>
  <c r="AG94" i="13" s="1"/>
  <c r="AH94" i="13" s="1"/>
  <c r="AI94" i="13" s="1"/>
  <c r="AJ94" i="13" s="1"/>
  <c r="AK94" i="13" s="1"/>
  <c r="AL94" i="13" s="1"/>
  <c r="AM94" i="13" s="1"/>
  <c r="AN94" i="13" s="1"/>
  <c r="AO94" i="13" s="1"/>
  <c r="K82" i="13"/>
  <c r="AR51" i="13"/>
  <c r="H67" i="13" s="1"/>
  <c r="H92" i="13"/>
  <c r="K92" i="13" s="1"/>
  <c r="L92" i="13" s="1"/>
  <c r="M92" i="13" s="1"/>
  <c r="N92" i="13" s="1"/>
  <c r="O92" i="13" s="1"/>
  <c r="P92" i="13" s="1"/>
  <c r="Q92" i="13" s="1"/>
  <c r="R92" i="13" s="1"/>
  <c r="S92" i="13" s="1"/>
  <c r="T92" i="13" s="1"/>
  <c r="U92" i="13" s="1"/>
  <c r="V92" i="13" s="1"/>
  <c r="W92" i="13" s="1"/>
  <c r="X92" i="13" s="1"/>
  <c r="Y92" i="13" s="1"/>
  <c r="Z92" i="13" s="1"/>
  <c r="AA92" i="13" s="1"/>
  <c r="AB92" i="13" s="1"/>
  <c r="AC92" i="13" s="1"/>
  <c r="AD92" i="13" s="1"/>
  <c r="AE92" i="13" s="1"/>
  <c r="AF92" i="13" s="1"/>
  <c r="AG92" i="13" s="1"/>
  <c r="AH92" i="13" s="1"/>
  <c r="AI92" i="13" s="1"/>
  <c r="AJ92" i="13" s="1"/>
  <c r="AK92" i="13" s="1"/>
  <c r="AL92" i="13" s="1"/>
  <c r="AM92" i="13" s="1"/>
  <c r="AN92" i="13" s="1"/>
  <c r="AO92" i="13" s="1"/>
  <c r="K91" i="13"/>
  <c r="L91" i="13" s="1"/>
  <c r="M91" i="13" s="1"/>
  <c r="N91" i="13" s="1"/>
  <c r="O91" i="13" s="1"/>
  <c r="P91" i="13" s="1"/>
  <c r="Q91" i="13" s="1"/>
  <c r="R91" i="13" s="1"/>
  <c r="S91" i="13" s="1"/>
  <c r="T91" i="13" s="1"/>
  <c r="U91" i="13" s="1"/>
  <c r="V91" i="13" s="1"/>
  <c r="W91" i="13" s="1"/>
  <c r="X91" i="13" s="1"/>
  <c r="Y91" i="13" s="1"/>
  <c r="Z91" i="13" s="1"/>
  <c r="AA91" i="13" s="1"/>
  <c r="AB91" i="13" s="1"/>
  <c r="AC91" i="13" s="1"/>
  <c r="AD91" i="13" s="1"/>
  <c r="AE91" i="13" s="1"/>
  <c r="AF91" i="13" s="1"/>
  <c r="AG91" i="13" s="1"/>
  <c r="AH91" i="13" s="1"/>
  <c r="AI91" i="13" s="1"/>
  <c r="AJ91" i="13" s="1"/>
  <c r="AK91" i="13" s="1"/>
  <c r="AL91" i="13" s="1"/>
  <c r="AM91" i="13" s="1"/>
  <c r="AN91" i="13" s="1"/>
  <c r="AO91" i="13" s="1"/>
  <c r="K80" i="13"/>
  <c r="K103" i="13"/>
  <c r="L103" i="13" s="1"/>
  <c r="M103" i="13" s="1"/>
  <c r="N103" i="13" s="1"/>
  <c r="O103" i="13" s="1"/>
  <c r="P103" i="13" s="1"/>
  <c r="Q103" i="13" s="1"/>
  <c r="R103" i="13" s="1"/>
  <c r="S103" i="13" s="1"/>
  <c r="T103" i="13" s="1"/>
  <c r="U103" i="13" s="1"/>
  <c r="V103" i="13" s="1"/>
  <c r="W103" i="13" s="1"/>
  <c r="X103" i="13" s="1"/>
  <c r="Y103" i="13" s="1"/>
  <c r="Z103" i="13" s="1"/>
  <c r="AA103" i="13" s="1"/>
  <c r="AB103" i="13" s="1"/>
  <c r="AC103" i="13" s="1"/>
  <c r="AD103" i="13" s="1"/>
  <c r="AE103" i="13" s="1"/>
  <c r="AF103" i="13" s="1"/>
  <c r="AG103" i="13" s="1"/>
  <c r="AH103" i="13" s="1"/>
  <c r="AI103" i="13" s="1"/>
  <c r="AJ103" i="13" s="1"/>
  <c r="AK103" i="13" s="1"/>
  <c r="AL103" i="13" s="1"/>
  <c r="AM103" i="13" s="1"/>
  <c r="AN103" i="13" s="1"/>
  <c r="AO103" i="13" s="1"/>
  <c r="K83" i="13"/>
  <c r="K77" i="13"/>
  <c r="K84" i="13"/>
  <c r="K76" i="13"/>
  <c r="AY51" i="13"/>
  <c r="I67" i="13" s="1"/>
  <c r="K72" i="13"/>
  <c r="K93" i="13"/>
  <c r="L93" i="13" s="1"/>
  <c r="M93" i="13" s="1"/>
  <c r="N93" i="13" s="1"/>
  <c r="O93" i="13" s="1"/>
  <c r="P93" i="13" s="1"/>
  <c r="Q93" i="13" s="1"/>
  <c r="R93" i="13" s="1"/>
  <c r="S93" i="13" s="1"/>
  <c r="T93" i="13" s="1"/>
  <c r="U93" i="13" s="1"/>
  <c r="V93" i="13" s="1"/>
  <c r="W93" i="13" s="1"/>
  <c r="X93" i="13" s="1"/>
  <c r="Y93" i="13" s="1"/>
  <c r="Z93" i="13" s="1"/>
  <c r="AA93" i="13" s="1"/>
  <c r="AB93" i="13" s="1"/>
  <c r="AC93" i="13" s="1"/>
  <c r="AD93" i="13" s="1"/>
  <c r="AE93" i="13" s="1"/>
  <c r="AF93" i="13" s="1"/>
  <c r="AG93" i="13" s="1"/>
  <c r="AH93" i="13" s="1"/>
  <c r="AI93" i="13" s="1"/>
  <c r="AJ93" i="13" s="1"/>
  <c r="AK93" i="13" s="1"/>
  <c r="AL93" i="13" s="1"/>
  <c r="AM93" i="13" s="1"/>
  <c r="AN93" i="13" s="1"/>
  <c r="AO93" i="13" s="1"/>
  <c r="P52" i="16"/>
  <c r="D67" i="16"/>
  <c r="AK52" i="16"/>
  <c r="G67" i="16"/>
  <c r="H52" i="16"/>
  <c r="C66" i="16"/>
  <c r="D66" i="16"/>
  <c r="O52" i="16"/>
  <c r="AD52" i="16"/>
  <c r="F67" i="16"/>
  <c r="V52" i="16"/>
  <c r="E66" i="16"/>
  <c r="I52" i="16"/>
  <c r="C67" i="16"/>
  <c r="AY51" i="16"/>
  <c r="I88" i="16"/>
  <c r="AQ51" i="16"/>
  <c r="BF52" i="16"/>
  <c r="J67" i="16"/>
  <c r="K88" i="16"/>
  <c r="L88" i="16" s="1"/>
  <c r="M88" i="16" s="1"/>
  <c r="N88" i="16" s="1"/>
  <c r="O88" i="16" s="1"/>
  <c r="P88" i="16" s="1"/>
  <c r="Q88" i="16" s="1"/>
  <c r="R88" i="16" s="1"/>
  <c r="S88" i="16" s="1"/>
  <c r="T88" i="16" s="1"/>
  <c r="U88" i="16" s="1"/>
  <c r="V88" i="16" s="1"/>
  <c r="W88" i="16" s="1"/>
  <c r="X88" i="16" s="1"/>
  <c r="Y88" i="16" s="1"/>
  <c r="Z88" i="16" s="1"/>
  <c r="AA88" i="16" s="1"/>
  <c r="AB88" i="16" s="1"/>
  <c r="AC88" i="16" s="1"/>
  <c r="AD88" i="16" s="1"/>
  <c r="AE88" i="16" s="1"/>
  <c r="AF88" i="16" s="1"/>
  <c r="AG88" i="16" s="1"/>
  <c r="AH88" i="16" s="1"/>
  <c r="AI88" i="16" s="1"/>
  <c r="AJ88" i="16" s="1"/>
  <c r="AK88" i="16" s="1"/>
  <c r="AL88" i="16" s="1"/>
  <c r="AM88" i="16" s="1"/>
  <c r="AN88" i="16" s="1"/>
  <c r="AO88" i="16" s="1"/>
  <c r="E67" i="16"/>
  <c r="W52" i="16"/>
  <c r="I70" i="16"/>
  <c r="K70" i="16" s="1"/>
  <c r="L70" i="16" s="1"/>
  <c r="M70" i="16" s="1"/>
  <c r="N70" i="16" s="1"/>
  <c r="O70" i="16" s="1"/>
  <c r="P70" i="16" s="1"/>
  <c r="Q70" i="16" s="1"/>
  <c r="R70" i="16" s="1"/>
  <c r="S70" i="16" s="1"/>
  <c r="T70" i="16" s="1"/>
  <c r="U70" i="16" s="1"/>
  <c r="V70" i="16" s="1"/>
  <c r="W70" i="16" s="1"/>
  <c r="X70" i="16" s="1"/>
  <c r="Y70" i="16" s="1"/>
  <c r="Z70" i="16" s="1"/>
  <c r="AA70" i="16" s="1"/>
  <c r="AB70" i="16" s="1"/>
  <c r="AC70" i="16" s="1"/>
  <c r="AD70" i="16" s="1"/>
  <c r="AE70" i="16" s="1"/>
  <c r="AF70" i="16" s="1"/>
  <c r="AG70" i="16" s="1"/>
  <c r="AH70" i="16" s="1"/>
  <c r="AI70" i="16" s="1"/>
  <c r="AJ70" i="16" s="1"/>
  <c r="AK70" i="16" s="1"/>
  <c r="AL70" i="16" s="1"/>
  <c r="AM70" i="16" s="1"/>
  <c r="AN70" i="16" s="1"/>
  <c r="AO70" i="16" s="1"/>
  <c r="AX51" i="16"/>
  <c r="AR51" i="16"/>
  <c r="J66" i="16"/>
  <c r="BE52" i="16"/>
  <c r="F66" i="16"/>
  <c r="AC52" i="16"/>
  <c r="V51" i="13"/>
  <c r="E66" i="13" s="1"/>
  <c r="AQ51" i="13"/>
  <c r="AR52" i="13" s="1"/>
  <c r="AJ51" i="13"/>
  <c r="G66" i="13" s="1"/>
  <c r="BF51" i="13"/>
  <c r="J67" i="13" s="1"/>
  <c r="B2" i="10" s="1"/>
  <c r="W51" i="13"/>
  <c r="BE51" i="13"/>
  <c r="AK51" i="13"/>
  <c r="Z51" i="13"/>
  <c r="AC34" i="13"/>
  <c r="AD34" i="13"/>
  <c r="O35" i="13"/>
  <c r="P35" i="13"/>
  <c r="L51" i="13"/>
  <c r="H51" i="13"/>
  <c r="C66" i="13" s="1"/>
  <c r="I51" i="13"/>
  <c r="C67" i="13" s="1"/>
  <c r="AG82" i="4"/>
  <c r="AC83" i="4"/>
  <c r="AA89" i="4"/>
  <c r="Z97" i="4"/>
  <c r="Z96" i="4"/>
  <c r="Z92" i="4"/>
  <c r="Z95" i="4"/>
  <c r="Z94" i="4"/>
  <c r="Z93" i="4"/>
  <c r="Z99" i="4"/>
  <c r="Z100" i="4"/>
  <c r="Z101" i="4"/>
  <c r="AG86" i="4"/>
  <c r="AC88" i="4"/>
  <c r="AG11" i="6"/>
  <c r="AF15" i="6"/>
  <c r="AG7" i="6"/>
  <c r="AF85" i="4"/>
  <c r="Q54" i="2"/>
  <c r="R6" i="2" s="1"/>
  <c r="C6" i="4" s="1"/>
  <c r="D6" i="4" s="1"/>
  <c r="AH6" i="6"/>
  <c r="AG10" i="6"/>
  <c r="AF14" i="6"/>
  <c r="AF84" i="4"/>
  <c r="AF81" i="4"/>
  <c r="AF87" i="4"/>
  <c r="L73" i="13" l="1"/>
  <c r="D5" i="9" s="1"/>
  <c r="C11" i="9"/>
  <c r="L78" i="13"/>
  <c r="M78" i="13" s="1"/>
  <c r="L74" i="13"/>
  <c r="L122" i="13" s="1"/>
  <c r="D6" i="9" s="1"/>
  <c r="E137" i="13" s="1"/>
  <c r="E141" i="13" s="1"/>
  <c r="E144" i="13" s="1"/>
  <c r="K122" i="13"/>
  <c r="C17" i="9"/>
  <c r="L81" i="13"/>
  <c r="D13" i="9" s="1"/>
  <c r="L75" i="13"/>
  <c r="AX52" i="13"/>
  <c r="AY52" i="13"/>
  <c r="AD51" i="13"/>
  <c r="F88" i="13"/>
  <c r="K88" i="13" s="1"/>
  <c r="L88" i="13" s="1"/>
  <c r="M88" i="13" s="1"/>
  <c r="N88" i="13" s="1"/>
  <c r="O88" i="13" s="1"/>
  <c r="P88" i="13" s="1"/>
  <c r="Q88" i="13" s="1"/>
  <c r="R88" i="13" s="1"/>
  <c r="S88" i="13" s="1"/>
  <c r="T88" i="13" s="1"/>
  <c r="U88" i="13" s="1"/>
  <c r="V88" i="13" s="1"/>
  <c r="W88" i="13" s="1"/>
  <c r="X88" i="13" s="1"/>
  <c r="Y88" i="13" s="1"/>
  <c r="Z88" i="13" s="1"/>
  <c r="AA88" i="13" s="1"/>
  <c r="AB88" i="13" s="1"/>
  <c r="AC88" i="13" s="1"/>
  <c r="AD88" i="13" s="1"/>
  <c r="AE88" i="13" s="1"/>
  <c r="AF88" i="13" s="1"/>
  <c r="AG88" i="13" s="1"/>
  <c r="AH88" i="13" s="1"/>
  <c r="AI88" i="13" s="1"/>
  <c r="AJ88" i="13" s="1"/>
  <c r="AK88" i="13" s="1"/>
  <c r="AL88" i="13" s="1"/>
  <c r="AM88" i="13" s="1"/>
  <c r="AN88" i="13" s="1"/>
  <c r="AO88" i="13" s="1"/>
  <c r="C8" i="9"/>
  <c r="L76" i="13"/>
  <c r="M73" i="13"/>
  <c r="C14" i="9"/>
  <c r="L82" i="13"/>
  <c r="AC51" i="13"/>
  <c r="F66" i="13" s="1"/>
  <c r="F70" i="13"/>
  <c r="K70" i="13" s="1"/>
  <c r="C16" i="9"/>
  <c r="L84" i="13"/>
  <c r="C4" i="9"/>
  <c r="L72" i="13"/>
  <c r="D11" i="9"/>
  <c r="M79" i="13"/>
  <c r="P51" i="13"/>
  <c r="D67" i="13" s="1"/>
  <c r="D89" i="13"/>
  <c r="K89" i="13" s="1"/>
  <c r="L89" i="13" s="1"/>
  <c r="M89" i="13" s="1"/>
  <c r="N89" i="13" s="1"/>
  <c r="O89" i="13" s="1"/>
  <c r="P89" i="13" s="1"/>
  <c r="Q89" i="13" s="1"/>
  <c r="R89" i="13" s="1"/>
  <c r="S89" i="13" s="1"/>
  <c r="T89" i="13" s="1"/>
  <c r="U89" i="13" s="1"/>
  <c r="V89" i="13" s="1"/>
  <c r="W89" i="13" s="1"/>
  <c r="X89" i="13" s="1"/>
  <c r="Y89" i="13" s="1"/>
  <c r="Z89" i="13" s="1"/>
  <c r="AA89" i="13" s="1"/>
  <c r="AB89" i="13" s="1"/>
  <c r="AC89" i="13" s="1"/>
  <c r="AD89" i="13" s="1"/>
  <c r="AE89" i="13" s="1"/>
  <c r="AF89" i="13" s="1"/>
  <c r="AG89" i="13" s="1"/>
  <c r="AH89" i="13" s="1"/>
  <c r="AI89" i="13" s="1"/>
  <c r="AJ89" i="13" s="1"/>
  <c r="AK89" i="13" s="1"/>
  <c r="AL89" i="13" s="1"/>
  <c r="AM89" i="13" s="1"/>
  <c r="AN89" i="13" s="1"/>
  <c r="AO89" i="13" s="1"/>
  <c r="C9" i="9"/>
  <c r="L77" i="13"/>
  <c r="C12" i="9"/>
  <c r="L80" i="13"/>
  <c r="O51" i="13"/>
  <c r="D66" i="13" s="1"/>
  <c r="D71" i="13"/>
  <c r="K71" i="13" s="1"/>
  <c r="C15" i="9"/>
  <c r="L83" i="13"/>
  <c r="M85" i="13"/>
  <c r="D17" i="9"/>
  <c r="I67" i="16"/>
  <c r="AY52" i="16"/>
  <c r="H67" i="16"/>
  <c r="K67" i="16" s="1"/>
  <c r="L67" i="16" s="1"/>
  <c r="M67" i="16" s="1"/>
  <c r="N67" i="16" s="1"/>
  <c r="O67" i="16" s="1"/>
  <c r="P67" i="16" s="1"/>
  <c r="Q67" i="16" s="1"/>
  <c r="R67" i="16" s="1"/>
  <c r="S67" i="16" s="1"/>
  <c r="T67" i="16" s="1"/>
  <c r="U67" i="16" s="1"/>
  <c r="V67" i="16" s="1"/>
  <c r="W67" i="16" s="1"/>
  <c r="X67" i="16" s="1"/>
  <c r="Y67" i="16" s="1"/>
  <c r="Z67" i="16" s="1"/>
  <c r="AA67" i="16" s="1"/>
  <c r="AB67" i="16" s="1"/>
  <c r="AC67" i="16" s="1"/>
  <c r="AD67" i="16" s="1"/>
  <c r="AE67" i="16" s="1"/>
  <c r="AF67" i="16" s="1"/>
  <c r="AG67" i="16" s="1"/>
  <c r="AH67" i="16" s="1"/>
  <c r="AI67" i="16" s="1"/>
  <c r="AJ67" i="16" s="1"/>
  <c r="AK67" i="16" s="1"/>
  <c r="AL67" i="16" s="1"/>
  <c r="AM67" i="16" s="1"/>
  <c r="AN67" i="16" s="1"/>
  <c r="AO67" i="16" s="1"/>
  <c r="AR52" i="16"/>
  <c r="H66" i="16"/>
  <c r="K66" i="16" s="1"/>
  <c r="L66" i="16" s="1"/>
  <c r="M66" i="16" s="1"/>
  <c r="N66" i="16" s="1"/>
  <c r="O66" i="16" s="1"/>
  <c r="P66" i="16" s="1"/>
  <c r="Q66" i="16" s="1"/>
  <c r="R66" i="16" s="1"/>
  <c r="S66" i="16" s="1"/>
  <c r="T66" i="16" s="1"/>
  <c r="U66" i="16" s="1"/>
  <c r="V66" i="16" s="1"/>
  <c r="W66" i="16" s="1"/>
  <c r="X66" i="16" s="1"/>
  <c r="Y66" i="16" s="1"/>
  <c r="Z66" i="16" s="1"/>
  <c r="AA66" i="16" s="1"/>
  <c r="AB66" i="16" s="1"/>
  <c r="AC66" i="16" s="1"/>
  <c r="AD66" i="16" s="1"/>
  <c r="AE66" i="16" s="1"/>
  <c r="AF66" i="16" s="1"/>
  <c r="AG66" i="16" s="1"/>
  <c r="AH66" i="16" s="1"/>
  <c r="AI66" i="16" s="1"/>
  <c r="AJ66" i="16" s="1"/>
  <c r="AK66" i="16" s="1"/>
  <c r="AL66" i="16" s="1"/>
  <c r="AM66" i="16" s="1"/>
  <c r="AN66" i="16" s="1"/>
  <c r="AO66" i="16" s="1"/>
  <c r="AQ52" i="16"/>
  <c r="AX52" i="16"/>
  <c r="I66" i="16"/>
  <c r="BE52" i="13"/>
  <c r="J66" i="13"/>
  <c r="W52" i="13"/>
  <c r="E67" i="13"/>
  <c r="AQ52" i="13"/>
  <c r="H66" i="13"/>
  <c r="AK52" i="13"/>
  <c r="G67" i="13"/>
  <c r="BF52" i="13"/>
  <c r="V52" i="13"/>
  <c r="I52" i="13"/>
  <c r="AJ52" i="13"/>
  <c r="H52" i="13"/>
  <c r="R43" i="2"/>
  <c r="C43" i="4" s="1"/>
  <c r="D43" i="4" s="1"/>
  <c r="R35" i="2"/>
  <c r="C37" i="4" s="1"/>
  <c r="D37" i="4" s="1"/>
  <c r="R39" i="2"/>
  <c r="C39" i="4" s="1"/>
  <c r="D39" i="4" s="1"/>
  <c r="R29" i="2"/>
  <c r="C29" i="4" s="1"/>
  <c r="D29" i="4" s="1"/>
  <c r="AD83" i="4"/>
  <c r="R18" i="2"/>
  <c r="C15" i="4" s="1"/>
  <c r="D15" i="4" s="1"/>
  <c r="AG84" i="4"/>
  <c r="R50" i="2"/>
  <c r="C50" i="4" s="1"/>
  <c r="D50" i="4" s="1"/>
  <c r="AH7" i="6"/>
  <c r="R33" i="2"/>
  <c r="C34" i="4" s="1"/>
  <c r="D34" i="4" s="1"/>
  <c r="R31" i="2"/>
  <c r="C36" i="4" s="1"/>
  <c r="D36" i="4" s="1"/>
  <c r="R15" i="2"/>
  <c r="C16" i="4" s="1"/>
  <c r="D16" i="4" s="1"/>
  <c r="AH10" i="6"/>
  <c r="AG14" i="6"/>
  <c r="R34" i="2"/>
  <c r="C35" i="4" s="1"/>
  <c r="D35" i="4" s="1"/>
  <c r="AG85" i="4"/>
  <c r="AH11" i="6"/>
  <c r="AG15" i="6"/>
  <c r="R27" i="2"/>
  <c r="C28" i="4" s="1"/>
  <c r="D28" i="4" s="1"/>
  <c r="R25" i="2"/>
  <c r="C25" i="4" s="1"/>
  <c r="D25" i="4" s="1"/>
  <c r="R38" i="2"/>
  <c r="C38" i="4" s="1"/>
  <c r="D38" i="4" s="1"/>
  <c r="R36" i="2"/>
  <c r="C30" i="4" s="1"/>
  <c r="D30" i="4" s="1"/>
  <c r="R46" i="2"/>
  <c r="C46" i="4" s="1"/>
  <c r="D46" i="4" s="1"/>
  <c r="R17" i="2"/>
  <c r="C18" i="4" s="1"/>
  <c r="D18" i="4" s="1"/>
  <c r="R20" i="2"/>
  <c r="C20" i="4" s="1"/>
  <c r="D20" i="4" s="1"/>
  <c r="R22" i="2"/>
  <c r="C24" i="4" s="1"/>
  <c r="D24" i="4" s="1"/>
  <c r="AG87" i="4"/>
  <c r="R9" i="2"/>
  <c r="C8" i="4" s="1"/>
  <c r="D8" i="4" s="1"/>
  <c r="R5" i="2"/>
  <c r="C3" i="4" s="1"/>
  <c r="R32" i="2"/>
  <c r="C33" i="4" s="1"/>
  <c r="D33" i="4" s="1"/>
  <c r="R30" i="2"/>
  <c r="C32" i="4" s="1"/>
  <c r="D32" i="4" s="1"/>
  <c r="AD88" i="4"/>
  <c r="R40" i="2"/>
  <c r="C40" i="4" s="1"/>
  <c r="D40" i="4" s="1"/>
  <c r="R10" i="2"/>
  <c r="C9" i="4" s="1"/>
  <c r="D9" i="4" s="1"/>
  <c r="R21" i="2"/>
  <c r="C21" i="4" s="1"/>
  <c r="D21" i="4" s="1"/>
  <c r="R53" i="2"/>
  <c r="C53" i="4" s="1"/>
  <c r="D53" i="4" s="1"/>
  <c r="R44" i="2"/>
  <c r="C44" i="4" s="1"/>
  <c r="D44" i="4" s="1"/>
  <c r="AB89" i="4"/>
  <c r="AA95" i="4"/>
  <c r="AA92" i="4"/>
  <c r="AA96" i="4"/>
  <c r="AA93" i="4"/>
  <c r="AA97" i="4"/>
  <c r="AA94" i="4"/>
  <c r="AA101" i="4"/>
  <c r="AA100" i="4"/>
  <c r="AA99" i="4"/>
  <c r="R24" i="2"/>
  <c r="C22" i="4" s="1"/>
  <c r="D22" i="4" s="1"/>
  <c r="R14" i="2"/>
  <c r="C14" i="4" s="1"/>
  <c r="D14" i="4" s="1"/>
  <c r="R8" i="2"/>
  <c r="C7" i="4" s="1"/>
  <c r="D7" i="4" s="1"/>
  <c r="R52" i="2"/>
  <c r="C51" i="4" s="1"/>
  <c r="D51" i="4" s="1"/>
  <c r="R48" i="2"/>
  <c r="C49" i="4" s="1"/>
  <c r="D49" i="4" s="1"/>
  <c r="R16" i="2"/>
  <c r="C17" i="4" s="1"/>
  <c r="D17" i="4" s="1"/>
  <c r="R51" i="2"/>
  <c r="C52" i="4" s="1"/>
  <c r="D52" i="4" s="1"/>
  <c r="R12" i="2"/>
  <c r="C12" i="4" s="1"/>
  <c r="D12" i="4" s="1"/>
  <c r="R47" i="2"/>
  <c r="C47" i="4" s="1"/>
  <c r="D47" i="4" s="1"/>
  <c r="R28" i="2"/>
  <c r="C27" i="4" s="1"/>
  <c r="D27" i="4" s="1"/>
  <c r="R42" i="2"/>
  <c r="C42" i="4" s="1"/>
  <c r="D42" i="4" s="1"/>
  <c r="R19" i="2"/>
  <c r="C19" i="4" s="1"/>
  <c r="D19" i="4" s="1"/>
  <c r="R11" i="2"/>
  <c r="C11" i="4" s="1"/>
  <c r="D11" i="4" s="1"/>
  <c r="R45" i="2"/>
  <c r="C45" i="4" s="1"/>
  <c r="D45" i="4" s="1"/>
  <c r="AG81" i="4"/>
  <c r="R7" i="2"/>
  <c r="C5" i="4" s="1"/>
  <c r="D5" i="4" s="1"/>
  <c r="R13" i="2"/>
  <c r="C13" i="4" s="1"/>
  <c r="D13" i="4" s="1"/>
  <c r="AI6" i="6"/>
  <c r="R4" i="2"/>
  <c r="C4" i="4" s="1"/>
  <c r="D4" i="4" s="1"/>
  <c r="R49" i="2"/>
  <c r="C48" i="4" s="1"/>
  <c r="D48" i="4" s="1"/>
  <c r="R41" i="2"/>
  <c r="C41" i="4" s="1"/>
  <c r="D41" i="4" s="1"/>
  <c r="R37" i="2"/>
  <c r="C31" i="4" s="1"/>
  <c r="D31" i="4" s="1"/>
  <c r="R26" i="2"/>
  <c r="C26" i="4" s="1"/>
  <c r="D26" i="4" s="1"/>
  <c r="R23" i="2"/>
  <c r="C23" i="4" s="1"/>
  <c r="D23" i="4" s="1"/>
  <c r="X147" i="13" l="1"/>
  <c r="M81" i="13"/>
  <c r="D10" i="9"/>
  <c r="M74" i="13"/>
  <c r="M122" i="13" s="1"/>
  <c r="E6" i="9" s="1"/>
  <c r="F137" i="13" s="1"/>
  <c r="F141" i="13" s="1"/>
  <c r="F144" i="13" s="1"/>
  <c r="F147" i="13" s="1"/>
  <c r="C6" i="9"/>
  <c r="D137" i="13" s="1"/>
  <c r="M75" i="13"/>
  <c r="M121" i="13" s="1"/>
  <c r="E7" i="9" s="1"/>
  <c r="F136" i="13" s="1"/>
  <c r="F140" i="13" s="1"/>
  <c r="F143" i="13" s="1"/>
  <c r="L121" i="13"/>
  <c r="D7" i="9" s="1"/>
  <c r="E136" i="13" s="1"/>
  <c r="E140" i="13" s="1"/>
  <c r="E143" i="13" s="1"/>
  <c r="AD52" i="13"/>
  <c r="AC52" i="13"/>
  <c r="P52" i="13"/>
  <c r="K66" i="13"/>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AG66" i="13" s="1"/>
  <c r="AH66" i="13" s="1"/>
  <c r="AI66" i="13" s="1"/>
  <c r="AJ66" i="13" s="1"/>
  <c r="AK66" i="13" s="1"/>
  <c r="AL66" i="13" s="1"/>
  <c r="AM66" i="13" s="1"/>
  <c r="AN66" i="13" s="1"/>
  <c r="AO66" i="13" s="1"/>
  <c r="F67" i="13"/>
  <c r="K67" i="13" s="1"/>
  <c r="C2" i="10" s="1"/>
  <c r="D15" i="9"/>
  <c r="M83" i="13"/>
  <c r="C3" i="9"/>
  <c r="L71" i="13"/>
  <c r="E13" i="9"/>
  <c r="N81" i="13"/>
  <c r="L70" i="13"/>
  <c r="N74" i="13"/>
  <c r="N122" i="13" s="1"/>
  <c r="F6" i="9" s="1"/>
  <c r="G137" i="13" s="1"/>
  <c r="G141" i="13" s="1"/>
  <c r="G144" i="13" s="1"/>
  <c r="G147" i="13" s="1"/>
  <c r="D12" i="9"/>
  <c r="M80" i="13"/>
  <c r="N79" i="13"/>
  <c r="E11" i="9"/>
  <c r="N75" i="13"/>
  <c r="N121" i="13" s="1"/>
  <c r="F7" i="9" s="1"/>
  <c r="G136" i="13" s="1"/>
  <c r="G140" i="13" s="1"/>
  <c r="G143" i="13" s="1"/>
  <c r="E5" i="9"/>
  <c r="N73" i="13"/>
  <c r="M77" i="13"/>
  <c r="D9" i="9"/>
  <c r="M72" i="13"/>
  <c r="D4" i="9"/>
  <c r="D14" i="9"/>
  <c r="M82" i="13"/>
  <c r="D8" i="9"/>
  <c r="M76" i="13"/>
  <c r="O52" i="13"/>
  <c r="E17" i="9"/>
  <c r="N85" i="13"/>
  <c r="D16" i="9"/>
  <c r="M84" i="13"/>
  <c r="N78" i="13"/>
  <c r="E10" i="9"/>
  <c r="AE83" i="4"/>
  <c r="AJ6" i="6"/>
  <c r="C54" i="4"/>
  <c r="D3" i="4"/>
  <c r="AI7" i="6"/>
  <c r="AI11" i="6"/>
  <c r="AH15" i="6"/>
  <c r="AE88" i="4"/>
  <c r="AH14" i="6"/>
  <c r="AI10" i="6"/>
  <c r="AC89" i="4"/>
  <c r="AB94" i="4"/>
  <c r="AB92" i="4"/>
  <c r="AB97" i="4"/>
  <c r="AB93" i="4"/>
  <c r="AB95" i="4"/>
  <c r="AB96" i="4"/>
  <c r="AB100" i="4"/>
  <c r="AB99" i="4"/>
  <c r="AB101" i="4"/>
  <c r="X146" i="13" l="1"/>
  <c r="F146" i="13"/>
  <c r="E146" i="13"/>
  <c r="L67" i="13"/>
  <c r="D2" i="10" s="1"/>
  <c r="E16" i="9"/>
  <c r="N84" i="13"/>
  <c r="O81" i="13"/>
  <c r="F13" i="9"/>
  <c r="F17" i="9"/>
  <c r="O85" i="13"/>
  <c r="N72" i="13"/>
  <c r="E4" i="9"/>
  <c r="O79" i="13"/>
  <c r="F11" i="9"/>
  <c r="M71" i="13"/>
  <c r="D3" i="9"/>
  <c r="F10" i="9"/>
  <c r="O78" i="13"/>
  <c r="O75" i="13"/>
  <c r="O121" i="13" s="1"/>
  <c r="G7" i="9" s="1"/>
  <c r="H136" i="13" s="1"/>
  <c r="H140" i="13" s="1"/>
  <c r="H143" i="13" s="1"/>
  <c r="H146" i="13" s="1"/>
  <c r="E12" i="9"/>
  <c r="N80" i="13"/>
  <c r="E9" i="9"/>
  <c r="N77" i="13"/>
  <c r="E8" i="9"/>
  <c r="N76" i="13"/>
  <c r="O73" i="13"/>
  <c r="F5" i="9"/>
  <c r="N83" i="13"/>
  <c r="E15" i="9"/>
  <c r="O74" i="13"/>
  <c r="O122" i="13" s="1"/>
  <c r="G6" i="9" s="1"/>
  <c r="H137" i="13" s="1"/>
  <c r="H141" i="13" s="1"/>
  <c r="H144" i="13" s="1"/>
  <c r="H147" i="13" s="1"/>
  <c r="E14" i="9"/>
  <c r="N82" i="13"/>
  <c r="M70" i="13"/>
  <c r="AK6" i="6"/>
  <c r="AJ7" i="6"/>
  <c r="AD89" i="4"/>
  <c r="AC96" i="4"/>
  <c r="AC92" i="4"/>
  <c r="AC93" i="4"/>
  <c r="AC97" i="4"/>
  <c r="AC94" i="4"/>
  <c r="AC95" i="4"/>
  <c r="AC101" i="4"/>
  <c r="AC99" i="4"/>
  <c r="AC100" i="4"/>
  <c r="AJ11" i="6"/>
  <c r="AI15" i="6"/>
  <c r="AF88" i="4"/>
  <c r="D54" i="4"/>
  <c r="E3" i="4"/>
  <c r="AI14" i="6"/>
  <c r="AJ10" i="6"/>
  <c r="AF83" i="4"/>
  <c r="M67" i="13" l="1"/>
  <c r="E2" i="10" s="1"/>
  <c r="N70" i="13"/>
  <c r="P73" i="13"/>
  <c r="G5" i="9"/>
  <c r="O72" i="13"/>
  <c r="F4" i="9"/>
  <c r="F14" i="9"/>
  <c r="O82" i="13"/>
  <c r="F8" i="9"/>
  <c r="O76" i="13"/>
  <c r="P78" i="13"/>
  <c r="G10" i="9"/>
  <c r="P85" i="13"/>
  <c r="G17" i="9"/>
  <c r="P75" i="13"/>
  <c r="P121" i="13" s="1"/>
  <c r="H7" i="9" s="1"/>
  <c r="I136" i="13" s="1"/>
  <c r="I140" i="13" s="1"/>
  <c r="I143" i="13" s="1"/>
  <c r="I146" i="13" s="1"/>
  <c r="P74" i="13"/>
  <c r="P122" i="13" s="1"/>
  <c r="H6" i="9" s="1"/>
  <c r="I137" i="13" s="1"/>
  <c r="I141" i="13" s="1"/>
  <c r="I144" i="13" s="1"/>
  <c r="I147" i="13" s="1"/>
  <c r="F9" i="9"/>
  <c r="O77" i="13"/>
  <c r="N71" i="13"/>
  <c r="E3" i="9"/>
  <c r="P81" i="13"/>
  <c r="G13" i="9"/>
  <c r="O80" i="13"/>
  <c r="F12" i="9"/>
  <c r="F16" i="9"/>
  <c r="O84" i="13"/>
  <c r="F15" i="9"/>
  <c r="O83" i="13"/>
  <c r="P79" i="13"/>
  <c r="G11" i="9"/>
  <c r="N67" i="13"/>
  <c r="AK7" i="6"/>
  <c r="E10" i="4"/>
  <c r="E6" i="4"/>
  <c r="E17" i="4"/>
  <c r="E46" i="4"/>
  <c r="E7" i="4"/>
  <c r="E38" i="4"/>
  <c r="E31" i="4"/>
  <c r="E44" i="4"/>
  <c r="E52" i="4"/>
  <c r="E9" i="4"/>
  <c r="E14" i="4"/>
  <c r="E45" i="4"/>
  <c r="E36" i="4"/>
  <c r="E26" i="4"/>
  <c r="E42" i="4"/>
  <c r="E33" i="4"/>
  <c r="E18" i="4"/>
  <c r="E24" i="4"/>
  <c r="E27" i="4"/>
  <c r="E25" i="4"/>
  <c r="E15" i="4"/>
  <c r="E41" i="4"/>
  <c r="E8" i="4"/>
  <c r="E35" i="4"/>
  <c r="E12" i="4"/>
  <c r="E34" i="4"/>
  <c r="E43" i="4"/>
  <c r="E13" i="4"/>
  <c r="E29" i="4"/>
  <c r="E23" i="4"/>
  <c r="E32" i="4"/>
  <c r="E19" i="4"/>
  <c r="E28" i="4"/>
  <c r="E51" i="4"/>
  <c r="E49" i="4"/>
  <c r="E30" i="4"/>
  <c r="E50" i="4"/>
  <c r="E22" i="4"/>
  <c r="E47" i="4"/>
  <c r="E20" i="4"/>
  <c r="E11" i="4"/>
  <c r="E39" i="4"/>
  <c r="E53" i="4"/>
  <c r="E4" i="4"/>
  <c r="E48" i="4"/>
  <c r="E16" i="4"/>
  <c r="E21" i="4"/>
  <c r="E5" i="4"/>
  <c r="E37" i="4"/>
  <c r="E40" i="4"/>
  <c r="AG88" i="4"/>
  <c r="AE89" i="4"/>
  <c r="AD92" i="4"/>
  <c r="AD96" i="4"/>
  <c r="AD94" i="4"/>
  <c r="AD93" i="4"/>
  <c r="AD95" i="4"/>
  <c r="AD97" i="4"/>
  <c r="AD100" i="4"/>
  <c r="AD101" i="4"/>
  <c r="AD99" i="4"/>
  <c r="AG83" i="4"/>
  <c r="AJ15" i="6"/>
  <c r="AK11" i="6"/>
  <c r="AK10" i="6"/>
  <c r="AJ14" i="6"/>
  <c r="AL6" i="6"/>
  <c r="P80" i="13" l="1"/>
  <c r="G12" i="9"/>
  <c r="Q74" i="13"/>
  <c r="Q122" i="13" s="1"/>
  <c r="I6" i="9" s="1"/>
  <c r="J137" i="13" s="1"/>
  <c r="J141" i="13" s="1"/>
  <c r="J144" i="13" s="1"/>
  <c r="J147" i="13" s="1"/>
  <c r="O70" i="13"/>
  <c r="P82" i="13"/>
  <c r="G14" i="9"/>
  <c r="Q79" i="13"/>
  <c r="H11" i="9"/>
  <c r="Q81" i="13"/>
  <c r="H13" i="9"/>
  <c r="Q75" i="13"/>
  <c r="Q121" i="13" s="1"/>
  <c r="I7" i="9" s="1"/>
  <c r="J136" i="13" s="1"/>
  <c r="J140" i="13" s="1"/>
  <c r="J143" i="13" s="1"/>
  <c r="J146" i="13" s="1"/>
  <c r="O67" i="13"/>
  <c r="F2" i="10"/>
  <c r="P83" i="13"/>
  <c r="G15" i="9"/>
  <c r="O71" i="13"/>
  <c r="F3" i="9"/>
  <c r="Q85" i="13"/>
  <c r="H17" i="9"/>
  <c r="P72" i="13"/>
  <c r="G4" i="9"/>
  <c r="P84" i="13"/>
  <c r="G16" i="9"/>
  <c r="P77" i="13"/>
  <c r="G9" i="9"/>
  <c r="Q78" i="13"/>
  <c r="H10" i="9"/>
  <c r="Q73" i="13"/>
  <c r="H5" i="9"/>
  <c r="P76" i="13"/>
  <c r="G8" i="9"/>
  <c r="P1373" i="5"/>
  <c r="N1371" i="5"/>
  <c r="R1370" i="5"/>
  <c r="N1368" i="5"/>
  <c r="R1367" i="5"/>
  <c r="H1367" i="5"/>
  <c r="P1365" i="5"/>
  <c r="N1363" i="5"/>
  <c r="R1362" i="5"/>
  <c r="N1360" i="5"/>
  <c r="R1359" i="5"/>
  <c r="H1359" i="5"/>
  <c r="N1373" i="5"/>
  <c r="R1372" i="5"/>
  <c r="H1372" i="5"/>
  <c r="L1371" i="5"/>
  <c r="P1370" i="5"/>
  <c r="F1370" i="5"/>
  <c r="J1369" i="5"/>
  <c r="L1368" i="5"/>
  <c r="L1366" i="5"/>
  <c r="N1365" i="5"/>
  <c r="R1364" i="5"/>
  <c r="H1364" i="5"/>
  <c r="L1363" i="5"/>
  <c r="P1362" i="5"/>
  <c r="F1362" i="5"/>
  <c r="J1361" i="5"/>
  <c r="F1372" i="5"/>
  <c r="J1371" i="5"/>
  <c r="H1369" i="5"/>
  <c r="P1367" i="5"/>
  <c r="F1367" i="5"/>
  <c r="J1366" i="5"/>
  <c r="F1364" i="5"/>
  <c r="J1363" i="5"/>
  <c r="H1361" i="5"/>
  <c r="P1359" i="5"/>
  <c r="F1359" i="5"/>
  <c r="L1373" i="5"/>
  <c r="P1372" i="5"/>
  <c r="N1370" i="5"/>
  <c r="R1369" i="5"/>
  <c r="F1369" i="5"/>
  <c r="J1368" i="5"/>
  <c r="H1366" i="5"/>
  <c r="L1365" i="5"/>
  <c r="P1364" i="5"/>
  <c r="N1362" i="5"/>
  <c r="R1361" i="5"/>
  <c r="F1361" i="5"/>
  <c r="J1360" i="5"/>
  <c r="N1372" i="5"/>
  <c r="R1371" i="5"/>
  <c r="H1371" i="5"/>
  <c r="P1369" i="5"/>
  <c r="N1367" i="5"/>
  <c r="R1366" i="5"/>
  <c r="N1364" i="5"/>
  <c r="R1363" i="5"/>
  <c r="H1363" i="5"/>
  <c r="P1361" i="5"/>
  <c r="N1359" i="5"/>
  <c r="J1373" i="5"/>
  <c r="L1372" i="5"/>
  <c r="L1370" i="5"/>
  <c r="N1369" i="5"/>
  <c r="R1368" i="5"/>
  <c r="H1368" i="5"/>
  <c r="L1367" i="5"/>
  <c r="P1366" i="5"/>
  <c r="F1366" i="5"/>
  <c r="J1365" i="5"/>
  <c r="L1364" i="5"/>
  <c r="L1362" i="5"/>
  <c r="H1373" i="5"/>
  <c r="P1371" i="5"/>
  <c r="F1371" i="5"/>
  <c r="J1370" i="5"/>
  <c r="F1368" i="5"/>
  <c r="J1367" i="5"/>
  <c r="H1365" i="5"/>
  <c r="P1363" i="5"/>
  <c r="F1363" i="5"/>
  <c r="J1362" i="5"/>
  <c r="F1360" i="5"/>
  <c r="J1359" i="5"/>
  <c r="R1373" i="5"/>
  <c r="F1373" i="5"/>
  <c r="J1372" i="5"/>
  <c r="H1370" i="5"/>
  <c r="L1369" i="5"/>
  <c r="P1368" i="5"/>
  <c r="N1366" i="5"/>
  <c r="R1365" i="5"/>
  <c r="F1365" i="5"/>
  <c r="J1364" i="5"/>
  <c r="H1362" i="5"/>
  <c r="L1361" i="5"/>
  <c r="P1360" i="5"/>
  <c r="L1359" i="5"/>
  <c r="N1361" i="5"/>
  <c r="R1360" i="5"/>
  <c r="L1360" i="5"/>
  <c r="H1360" i="5"/>
  <c r="G1368" i="5"/>
  <c r="I1369" i="5"/>
  <c r="G1360" i="5"/>
  <c r="K1370" i="5"/>
  <c r="I1361" i="5"/>
  <c r="M1371" i="5"/>
  <c r="K1362" i="5"/>
  <c r="M1373" i="5"/>
  <c r="M1363" i="5"/>
  <c r="O1364" i="5"/>
  <c r="Q1365" i="5"/>
  <c r="K1361" i="5"/>
  <c r="O1371" i="5"/>
  <c r="I1359" i="5"/>
  <c r="M1369" i="5"/>
  <c r="M1360" i="5"/>
  <c r="Q1370" i="5"/>
  <c r="M1367" i="5"/>
  <c r="I1364" i="5"/>
  <c r="K1364" i="5"/>
  <c r="G1369" i="5"/>
  <c r="M1362" i="5"/>
  <c r="O1373" i="5"/>
  <c r="K1360" i="5"/>
  <c r="O1370" i="5"/>
  <c r="O1361" i="5"/>
  <c r="M1359" i="5"/>
  <c r="O1368" i="5"/>
  <c r="K1365" i="5"/>
  <c r="M1365" i="5"/>
  <c r="I1370" i="5"/>
  <c r="O1363" i="5"/>
  <c r="M1361" i="5"/>
  <c r="Q1371" i="5"/>
  <c r="Q1362" i="5"/>
  <c r="M1372" i="5"/>
  <c r="Q1369" i="5"/>
  <c r="M1366" i="5"/>
  <c r="O1366" i="5"/>
  <c r="G1361" i="5"/>
  <c r="K1371" i="5"/>
  <c r="Q1364" i="5"/>
  <c r="O1362" i="5"/>
  <c r="Q1373" i="5"/>
  <c r="G1365" i="5"/>
  <c r="O1360" i="5"/>
  <c r="O1367" i="5"/>
  <c r="Q1367" i="5"/>
  <c r="I1362" i="5"/>
  <c r="K1373" i="5"/>
  <c r="G1367" i="5"/>
  <c r="Q1363" i="5"/>
  <c r="I1366" i="5"/>
  <c r="Q1361" i="5"/>
  <c r="O1372" i="5"/>
  <c r="Q1368" i="5"/>
  <c r="Q1372" i="5"/>
  <c r="G1370" i="5"/>
  <c r="K1363" i="5"/>
  <c r="G1372" i="5"/>
  <c r="I1368" i="5"/>
  <c r="G1366" i="5"/>
  <c r="K1367" i="5"/>
  <c r="G1364" i="5"/>
  <c r="O1359" i="5"/>
  <c r="G1371" i="5"/>
  <c r="Q1359" i="5"/>
  <c r="I1371" i="5"/>
  <c r="M1364" i="5"/>
  <c r="G1359" i="5"/>
  <c r="K1369" i="5"/>
  <c r="I1367" i="5"/>
  <c r="K1359" i="5"/>
  <c r="M1368" i="5"/>
  <c r="I1365" i="5"/>
  <c r="Q1360" i="5"/>
  <c r="G1373" i="5"/>
  <c r="G1362" i="5"/>
  <c r="I1373" i="5"/>
  <c r="O1365" i="5"/>
  <c r="I1360" i="5"/>
  <c r="M1370" i="5"/>
  <c r="I1372" i="5"/>
  <c r="K1368" i="5"/>
  <c r="K1372" i="5"/>
  <c r="O1369" i="5"/>
  <c r="K1366" i="5"/>
  <c r="G1363" i="5"/>
  <c r="I1363" i="5"/>
  <c r="Q1366" i="5"/>
  <c r="R878" i="5"/>
  <c r="J878" i="5"/>
  <c r="P877" i="5"/>
  <c r="H877" i="5"/>
  <c r="N876" i="5"/>
  <c r="F876" i="5"/>
  <c r="L875" i="5"/>
  <c r="R874" i="5"/>
  <c r="J874" i="5"/>
  <c r="P873" i="5"/>
  <c r="H873" i="5"/>
  <c r="N872" i="5"/>
  <c r="F872" i="5"/>
  <c r="L871" i="5"/>
  <c r="R870" i="5"/>
  <c r="J870" i="5"/>
  <c r="P869" i="5"/>
  <c r="H869" i="5"/>
  <c r="N868" i="5"/>
  <c r="F868" i="5"/>
  <c r="L867" i="5"/>
  <c r="R866" i="5"/>
  <c r="J866" i="5"/>
  <c r="P865" i="5"/>
  <c r="H865" i="5"/>
  <c r="N864" i="5"/>
  <c r="F864" i="5"/>
  <c r="P878" i="5"/>
  <c r="H878" i="5"/>
  <c r="N877" i="5"/>
  <c r="F877" i="5"/>
  <c r="L876" i="5"/>
  <c r="R875" i="5"/>
  <c r="J875" i="5"/>
  <c r="P874" i="5"/>
  <c r="H874" i="5"/>
  <c r="N873" i="5"/>
  <c r="F873" i="5"/>
  <c r="L872" i="5"/>
  <c r="R871" i="5"/>
  <c r="J871" i="5"/>
  <c r="P870" i="5"/>
  <c r="H870" i="5"/>
  <c r="N869" i="5"/>
  <c r="F869" i="5"/>
  <c r="L868" i="5"/>
  <c r="R867" i="5"/>
  <c r="J867" i="5"/>
  <c r="P866" i="5"/>
  <c r="H866" i="5"/>
  <c r="N865" i="5"/>
  <c r="F865" i="5"/>
  <c r="L864" i="5"/>
  <c r="N878" i="5"/>
  <c r="F878" i="5"/>
  <c r="L877" i="5"/>
  <c r="R876" i="5"/>
  <c r="J876" i="5"/>
  <c r="P875" i="5"/>
  <c r="H875" i="5"/>
  <c r="N874" i="5"/>
  <c r="F874" i="5"/>
  <c r="L873" i="5"/>
  <c r="R872" i="5"/>
  <c r="J872" i="5"/>
  <c r="P871" i="5"/>
  <c r="H871" i="5"/>
  <c r="N870" i="5"/>
  <c r="F870" i="5"/>
  <c r="L869" i="5"/>
  <c r="R868" i="5"/>
  <c r="J868" i="5"/>
  <c r="P867" i="5"/>
  <c r="H867" i="5"/>
  <c r="N866" i="5"/>
  <c r="F866" i="5"/>
  <c r="L865" i="5"/>
  <c r="R864" i="5"/>
  <c r="J864" i="5"/>
  <c r="L878" i="5"/>
  <c r="R877" i="5"/>
  <c r="J877" i="5"/>
  <c r="P876" i="5"/>
  <c r="H876" i="5"/>
  <c r="N875" i="5"/>
  <c r="F875" i="5"/>
  <c r="L874" i="5"/>
  <c r="R873" i="5"/>
  <c r="J873" i="5"/>
  <c r="P872" i="5"/>
  <c r="H872" i="5"/>
  <c r="N871" i="5"/>
  <c r="F871" i="5"/>
  <c r="L870" i="5"/>
  <c r="R869" i="5"/>
  <c r="J869" i="5"/>
  <c r="P868" i="5"/>
  <c r="H868" i="5"/>
  <c r="N867" i="5"/>
  <c r="F867" i="5"/>
  <c r="L866" i="5"/>
  <c r="R865" i="5"/>
  <c r="J865" i="5"/>
  <c r="P864" i="5"/>
  <c r="H864" i="5"/>
  <c r="G872" i="5"/>
  <c r="M866" i="5"/>
  <c r="Q876" i="5"/>
  <c r="O866" i="5"/>
  <c r="M877" i="5"/>
  <c r="Q864" i="5"/>
  <c r="G875" i="5"/>
  <c r="Q871" i="5"/>
  <c r="M868" i="5"/>
  <c r="G877" i="5"/>
  <c r="I873" i="5"/>
  <c r="O867" i="5"/>
  <c r="Q878" i="5"/>
  <c r="Q867" i="5"/>
  <c r="Q866" i="5"/>
  <c r="O877" i="5"/>
  <c r="Q877" i="5"/>
  <c r="I876" i="5"/>
  <c r="G874" i="5"/>
  <c r="O869" i="5"/>
  <c r="G864" i="5"/>
  <c r="K874" i="5"/>
  <c r="Q868" i="5"/>
  <c r="G870" i="5"/>
  <c r="I870" i="5"/>
  <c r="O864" i="5"/>
  <c r="G867" i="5"/>
  <c r="I878" i="5"/>
  <c r="I875" i="5"/>
  <c r="Q870" i="5"/>
  <c r="I865" i="5"/>
  <c r="M875" i="5"/>
  <c r="G871" i="5"/>
  <c r="I871" i="5"/>
  <c r="M872" i="5"/>
  <c r="O865" i="5"/>
  <c r="Q865" i="5"/>
  <c r="I868" i="5"/>
  <c r="G866" i="5"/>
  <c r="K876" i="5"/>
  <c r="G873" i="5"/>
  <c r="K866" i="5"/>
  <c r="O876" i="5"/>
  <c r="I872" i="5"/>
  <c r="K872" i="5"/>
  <c r="Q874" i="5"/>
  <c r="G869" i="5"/>
  <c r="G868" i="5"/>
  <c r="K869" i="5"/>
  <c r="I867" i="5"/>
  <c r="K878" i="5"/>
  <c r="I874" i="5"/>
  <c r="M867" i="5"/>
  <c r="O878" i="5"/>
  <c r="I864" i="5"/>
  <c r="K873" i="5"/>
  <c r="K864" i="5"/>
  <c r="M873" i="5"/>
  <c r="K871" i="5"/>
  <c r="I869" i="5"/>
  <c r="M870" i="5"/>
  <c r="K868" i="5"/>
  <c r="G865" i="5"/>
  <c r="K875" i="5"/>
  <c r="O868" i="5"/>
  <c r="I877" i="5"/>
  <c r="M874" i="5"/>
  <c r="K877" i="5"/>
  <c r="O874" i="5"/>
  <c r="O873" i="5"/>
  <c r="K870" i="5"/>
  <c r="O871" i="5"/>
  <c r="M869" i="5"/>
  <c r="I866" i="5"/>
  <c r="M876" i="5"/>
  <c r="Q869" i="5"/>
  <c r="K865" i="5"/>
  <c r="O875" i="5"/>
  <c r="M865" i="5"/>
  <c r="Q875" i="5"/>
  <c r="M864" i="5"/>
  <c r="M871" i="5"/>
  <c r="Q872" i="5"/>
  <c r="O870" i="5"/>
  <c r="K867" i="5"/>
  <c r="M878" i="5"/>
  <c r="O872" i="5"/>
  <c r="Q873" i="5"/>
  <c r="G876" i="5"/>
  <c r="G878" i="5"/>
  <c r="P1192" i="5"/>
  <c r="R1190" i="5"/>
  <c r="H1190" i="5"/>
  <c r="R1188" i="5"/>
  <c r="F1187" i="5"/>
  <c r="P1185" i="5"/>
  <c r="F1185" i="5"/>
  <c r="H1183" i="5"/>
  <c r="R1181" i="5"/>
  <c r="N1180" i="5"/>
  <c r="J1179" i="5"/>
  <c r="F1193" i="5"/>
  <c r="J1192" i="5"/>
  <c r="N1183" i="5"/>
  <c r="R1182" i="5"/>
  <c r="P1193" i="5"/>
  <c r="N1191" i="5"/>
  <c r="N1193" i="5"/>
  <c r="R1192" i="5"/>
  <c r="H1192" i="5"/>
  <c r="L1191" i="5"/>
  <c r="L1188" i="5"/>
  <c r="J1186" i="5"/>
  <c r="L1183" i="5"/>
  <c r="H1181" i="5"/>
  <c r="F1192" i="5"/>
  <c r="J1191" i="5"/>
  <c r="N1190" i="5"/>
  <c r="R1189" i="5"/>
  <c r="H1189" i="5"/>
  <c r="P1187" i="5"/>
  <c r="L1193" i="5"/>
  <c r="F1189" i="5"/>
  <c r="J1188" i="5"/>
  <c r="N1187" i="5"/>
  <c r="R1186" i="5"/>
  <c r="L1182" i="5"/>
  <c r="P1181" i="5"/>
  <c r="J1193" i="5"/>
  <c r="N1192" i="5"/>
  <c r="R1191" i="5"/>
  <c r="H1191" i="5"/>
  <c r="L1192" i="5"/>
  <c r="N1189" i="5"/>
  <c r="L1187" i="5"/>
  <c r="L1184" i="5"/>
  <c r="P1183" i="5"/>
  <c r="F1183" i="5"/>
  <c r="J1182" i="5"/>
  <c r="R1193" i="5"/>
  <c r="H1193" i="5"/>
  <c r="J1189" i="5"/>
  <c r="F1186" i="5"/>
  <c r="R1184" i="5"/>
  <c r="H1182" i="5"/>
  <c r="R1179" i="5"/>
  <c r="P1190" i="5"/>
  <c r="J1187" i="5"/>
  <c r="P1184" i="5"/>
  <c r="F1182" i="5"/>
  <c r="R1180" i="5"/>
  <c r="P1179" i="5"/>
  <c r="L1190" i="5"/>
  <c r="P1188" i="5"/>
  <c r="H1187" i="5"/>
  <c r="R1185" i="5"/>
  <c r="N1184" i="5"/>
  <c r="J1183" i="5"/>
  <c r="P1180" i="5"/>
  <c r="N1179" i="5"/>
  <c r="J1190" i="5"/>
  <c r="N1188" i="5"/>
  <c r="N1185" i="5"/>
  <c r="J1184" i="5"/>
  <c r="L1180" i="5"/>
  <c r="L1179" i="5"/>
  <c r="F1190" i="5"/>
  <c r="H1188" i="5"/>
  <c r="P1186" i="5"/>
  <c r="L1185" i="5"/>
  <c r="H1184" i="5"/>
  <c r="N1181" i="5"/>
  <c r="J1180" i="5"/>
  <c r="H1179" i="5"/>
  <c r="F1188" i="5"/>
  <c r="N1186" i="5"/>
  <c r="J1185" i="5"/>
  <c r="F1184" i="5"/>
  <c r="P1182" i="5"/>
  <c r="L1181" i="5"/>
  <c r="H1180" i="5"/>
  <c r="F1179" i="5"/>
  <c r="P1191" i="5"/>
  <c r="P1189" i="5"/>
  <c r="L1186" i="5"/>
  <c r="H1185" i="5"/>
  <c r="N1182" i="5"/>
  <c r="J1181" i="5"/>
  <c r="F1180" i="5"/>
  <c r="F1191" i="5"/>
  <c r="L1189" i="5"/>
  <c r="R1187" i="5"/>
  <c r="H1186" i="5"/>
  <c r="R1183" i="5"/>
  <c r="F1181" i="5"/>
  <c r="K1185" i="5"/>
  <c r="I1185" i="5"/>
  <c r="M1186" i="5"/>
  <c r="K1186" i="5"/>
  <c r="O1187" i="5"/>
  <c r="M1187" i="5"/>
  <c r="O1192" i="5"/>
  <c r="Q1188" i="5"/>
  <c r="M1192" i="5"/>
  <c r="O1188" i="5"/>
  <c r="O1179" i="5"/>
  <c r="G1191" i="5"/>
  <c r="M1179" i="5"/>
  <c r="Q1189" i="5"/>
  <c r="Q1180" i="5"/>
  <c r="G1193" i="5"/>
  <c r="O1180" i="5"/>
  <c r="G1183" i="5"/>
  <c r="Q1181" i="5"/>
  <c r="I1184" i="5"/>
  <c r="G1184" i="5"/>
  <c r="Q1187" i="5"/>
  <c r="G1181" i="5"/>
  <c r="K1191" i="5"/>
  <c r="G1188" i="5"/>
  <c r="M1182" i="5"/>
  <c r="O1193" i="5"/>
  <c r="O1182" i="5"/>
  <c r="Q1193" i="5"/>
  <c r="I1186" i="5"/>
  <c r="Q1179" i="5"/>
  <c r="G1190" i="5"/>
  <c r="I1182" i="5"/>
  <c r="K1193" i="5"/>
  <c r="I1189" i="5"/>
  <c r="O1183" i="5"/>
  <c r="Q1183" i="5"/>
  <c r="K1187" i="5"/>
  <c r="Q1192" i="5"/>
  <c r="I1191" i="5"/>
  <c r="K1183" i="5"/>
  <c r="G1180" i="5"/>
  <c r="K1190" i="5"/>
  <c r="Q1184" i="5"/>
  <c r="G1186" i="5"/>
  <c r="K1179" i="5"/>
  <c r="M1188" i="5"/>
  <c r="G1182" i="5"/>
  <c r="I1193" i="5"/>
  <c r="M1184" i="5"/>
  <c r="I1181" i="5"/>
  <c r="M1191" i="5"/>
  <c r="G1187" i="5"/>
  <c r="I1187" i="5"/>
  <c r="K1192" i="5"/>
  <c r="O1189" i="5"/>
  <c r="I1183" i="5"/>
  <c r="O1185" i="5"/>
  <c r="K1182" i="5"/>
  <c r="M1193" i="5"/>
  <c r="G1192" i="5"/>
  <c r="I1188" i="5"/>
  <c r="I1179" i="5"/>
  <c r="K1188" i="5"/>
  <c r="M1180" i="5"/>
  <c r="Q1190" i="5"/>
  <c r="K1184" i="5"/>
  <c r="Q1186" i="5"/>
  <c r="M1183" i="5"/>
  <c r="G1179" i="5"/>
  <c r="K1189" i="5"/>
  <c r="I1192" i="5"/>
  <c r="M1189" i="5"/>
  <c r="O1181" i="5"/>
  <c r="M1185" i="5"/>
  <c r="G1189" i="5"/>
  <c r="O1184" i="5"/>
  <c r="I1180" i="5"/>
  <c r="M1190" i="5"/>
  <c r="K1180" i="5"/>
  <c r="O1190" i="5"/>
  <c r="Q1182" i="5"/>
  <c r="O1186" i="5"/>
  <c r="I1190" i="5"/>
  <c r="Q1185" i="5"/>
  <c r="K1181" i="5"/>
  <c r="O1191" i="5"/>
  <c r="M1181" i="5"/>
  <c r="Q1191" i="5"/>
  <c r="G1185" i="5"/>
  <c r="N743" i="5"/>
  <c r="N742" i="5"/>
  <c r="N741" i="5"/>
  <c r="N740" i="5"/>
  <c r="N739" i="5"/>
  <c r="N738" i="5"/>
  <c r="N737" i="5"/>
  <c r="N736" i="5"/>
  <c r="N735" i="5"/>
  <c r="N734" i="5"/>
  <c r="N733" i="5"/>
  <c r="N732" i="5"/>
  <c r="N731" i="5"/>
  <c r="N730" i="5"/>
  <c r="N729" i="5"/>
  <c r="L743" i="5"/>
  <c r="L742" i="5"/>
  <c r="L741" i="5"/>
  <c r="L740" i="5"/>
  <c r="L739" i="5"/>
  <c r="L738" i="5"/>
  <c r="L737" i="5"/>
  <c r="L736" i="5"/>
  <c r="L735" i="5"/>
  <c r="L734" i="5"/>
  <c r="L733" i="5"/>
  <c r="L732" i="5"/>
  <c r="L731" i="5"/>
  <c r="L730" i="5"/>
  <c r="L729" i="5"/>
  <c r="J743" i="5"/>
  <c r="J742" i="5"/>
  <c r="J741" i="5"/>
  <c r="J740" i="5"/>
  <c r="J739" i="5"/>
  <c r="J738" i="5"/>
  <c r="J737" i="5"/>
  <c r="J736" i="5"/>
  <c r="J735" i="5"/>
  <c r="J734" i="5"/>
  <c r="J733" i="5"/>
  <c r="J732" i="5"/>
  <c r="J731" i="5"/>
  <c r="J730" i="5"/>
  <c r="J729" i="5"/>
  <c r="H743" i="5"/>
  <c r="H742" i="5"/>
  <c r="H741" i="5"/>
  <c r="H740" i="5"/>
  <c r="H739" i="5"/>
  <c r="H738" i="5"/>
  <c r="H737" i="5"/>
  <c r="H736" i="5"/>
  <c r="H735" i="5"/>
  <c r="H734" i="5"/>
  <c r="H733" i="5"/>
  <c r="H732" i="5"/>
  <c r="H731" i="5"/>
  <c r="H730" i="5"/>
  <c r="H729" i="5"/>
  <c r="F743" i="5"/>
  <c r="F742" i="5"/>
  <c r="F741" i="5"/>
  <c r="F740" i="5"/>
  <c r="F739" i="5"/>
  <c r="F738" i="5"/>
  <c r="F737" i="5"/>
  <c r="F736" i="5"/>
  <c r="F735" i="5"/>
  <c r="F734" i="5"/>
  <c r="F733" i="5"/>
  <c r="F732" i="5"/>
  <c r="F731" i="5"/>
  <c r="F730" i="5"/>
  <c r="F729" i="5"/>
  <c r="R743" i="5"/>
  <c r="R742" i="5"/>
  <c r="R741" i="5"/>
  <c r="R740" i="5"/>
  <c r="R739" i="5"/>
  <c r="R738" i="5"/>
  <c r="R737" i="5"/>
  <c r="R736" i="5"/>
  <c r="R735" i="5"/>
  <c r="R734" i="5"/>
  <c r="R733" i="5"/>
  <c r="R732" i="5"/>
  <c r="R731" i="5"/>
  <c r="R730" i="5"/>
  <c r="R729" i="5"/>
  <c r="P743" i="5"/>
  <c r="P742" i="5"/>
  <c r="P741" i="5"/>
  <c r="P740" i="5"/>
  <c r="P739" i="5"/>
  <c r="P738" i="5"/>
  <c r="P737" i="5"/>
  <c r="P736" i="5"/>
  <c r="P735" i="5"/>
  <c r="P734" i="5"/>
  <c r="P733" i="5"/>
  <c r="P732" i="5"/>
  <c r="P731" i="5"/>
  <c r="P730" i="5"/>
  <c r="P729" i="5"/>
  <c r="O737" i="5"/>
  <c r="Q736" i="5"/>
  <c r="K731" i="5"/>
  <c r="O741" i="5"/>
  <c r="K737" i="5"/>
  <c r="Q731" i="5"/>
  <c r="Q742" i="5"/>
  <c r="G740" i="5"/>
  <c r="O734" i="5"/>
  <c r="O732" i="5"/>
  <c r="Q743" i="5"/>
  <c r="O729" i="5"/>
  <c r="Q738" i="5"/>
  <c r="G739" i="5"/>
  <c r="M732" i="5"/>
  <c r="O743" i="5"/>
  <c r="K729" i="5"/>
  <c r="M738" i="5"/>
  <c r="G734" i="5"/>
  <c r="Q729" i="5"/>
  <c r="I741" i="5"/>
  <c r="Q735" i="5"/>
  <c r="Q733" i="5"/>
  <c r="O742" i="5"/>
  <c r="G741" i="5"/>
  <c r="I740" i="5"/>
  <c r="O733" i="5"/>
  <c r="K742" i="5"/>
  <c r="O739" i="5"/>
  <c r="I735" i="5"/>
  <c r="G732" i="5"/>
  <c r="I743" i="5"/>
  <c r="G738" i="5"/>
  <c r="G736" i="5"/>
  <c r="Q730" i="5"/>
  <c r="G743" i="5"/>
  <c r="G731" i="5"/>
  <c r="K741" i="5"/>
  <c r="Q734" i="5"/>
  <c r="M730" i="5"/>
  <c r="Q740" i="5"/>
  <c r="K736" i="5"/>
  <c r="I733" i="5"/>
  <c r="I739" i="5"/>
  <c r="I737" i="5"/>
  <c r="G733" i="5"/>
  <c r="I732" i="5"/>
  <c r="K743" i="5"/>
  <c r="G737" i="5"/>
  <c r="O731" i="5"/>
  <c r="M737" i="5"/>
  <c r="K734" i="5"/>
  <c r="G730" i="5"/>
  <c r="K740" i="5"/>
  <c r="I742" i="5"/>
  <c r="K738" i="5"/>
  <c r="I734" i="5"/>
  <c r="K733" i="5"/>
  <c r="G729" i="5"/>
  <c r="I738" i="5"/>
  <c r="Q732" i="5"/>
  <c r="M729" i="5"/>
  <c r="O738" i="5"/>
  <c r="M735" i="5"/>
  <c r="I731" i="5"/>
  <c r="M741" i="5"/>
  <c r="I729" i="5"/>
  <c r="M739" i="5"/>
  <c r="K735" i="5"/>
  <c r="M734" i="5"/>
  <c r="G742" i="5"/>
  <c r="K739" i="5"/>
  <c r="G735" i="5"/>
  <c r="M742" i="5"/>
  <c r="Q739" i="5"/>
  <c r="O736" i="5"/>
  <c r="K732" i="5"/>
  <c r="M743" i="5"/>
  <c r="K730" i="5"/>
  <c r="O740" i="5"/>
  <c r="M736" i="5"/>
  <c r="O735" i="5"/>
  <c r="I730" i="5"/>
  <c r="M740" i="5"/>
  <c r="I736" i="5"/>
  <c r="O730" i="5"/>
  <c r="Q737" i="5"/>
  <c r="M733" i="5"/>
  <c r="M731" i="5"/>
  <c r="Q741" i="5"/>
  <c r="R1102" i="5"/>
  <c r="N1101" i="5"/>
  <c r="J1100" i="5"/>
  <c r="F1099" i="5"/>
  <c r="P1097" i="5"/>
  <c r="R1095" i="5"/>
  <c r="H1095" i="5"/>
  <c r="R1093" i="5"/>
  <c r="F1092" i="5"/>
  <c r="P1090" i="5"/>
  <c r="F1090" i="5"/>
  <c r="L1103" i="5"/>
  <c r="H1102" i="5"/>
  <c r="L1101" i="5"/>
  <c r="R1100" i="5"/>
  <c r="N1099" i="5"/>
  <c r="J1098" i="5"/>
  <c r="F1097" i="5"/>
  <c r="L1096" i="5"/>
  <c r="P1095" i="5"/>
  <c r="L1094" i="5"/>
  <c r="H1093" i="5"/>
  <c r="N1092" i="5"/>
  <c r="J1091" i="5"/>
  <c r="N1090" i="5"/>
  <c r="J1089" i="5"/>
  <c r="P1102" i="5"/>
  <c r="F1102" i="5"/>
  <c r="H1100" i="5"/>
  <c r="R1098" i="5"/>
  <c r="N1097" i="5"/>
  <c r="J1096" i="5"/>
  <c r="F1095" i="5"/>
  <c r="P1093" i="5"/>
  <c r="R1091" i="5"/>
  <c r="H1091" i="5"/>
  <c r="R1089" i="5"/>
  <c r="J1103" i="5"/>
  <c r="N1102" i="5"/>
  <c r="J1101" i="5"/>
  <c r="P1100" i="5"/>
  <c r="L1099" i="5"/>
  <c r="H1098" i="5"/>
  <c r="L1097" i="5"/>
  <c r="R1096" i="5"/>
  <c r="N1095" i="5"/>
  <c r="J1094" i="5"/>
  <c r="F1093" i="5"/>
  <c r="L1092" i="5"/>
  <c r="P1091" i="5"/>
  <c r="L1090" i="5"/>
  <c r="H1089" i="5"/>
  <c r="R1103" i="5"/>
  <c r="H1103" i="5"/>
  <c r="R1101" i="5"/>
  <c r="F1100" i="5"/>
  <c r="P1098" i="5"/>
  <c r="F1098" i="5"/>
  <c r="H1096" i="5"/>
  <c r="R1094" i="5"/>
  <c r="N1093" i="5"/>
  <c r="J1092" i="5"/>
  <c r="F1091" i="5"/>
  <c r="P1089" i="5"/>
  <c r="P1103" i="5"/>
  <c r="L1102" i="5"/>
  <c r="H1101" i="5"/>
  <c r="N1100" i="5"/>
  <c r="J1099" i="5"/>
  <c r="N1098" i="5"/>
  <c r="J1097" i="5"/>
  <c r="P1096" i="5"/>
  <c r="L1095" i="5"/>
  <c r="H1094" i="5"/>
  <c r="L1093" i="5"/>
  <c r="R1092" i="5"/>
  <c r="N1091" i="5"/>
  <c r="J1090" i="5"/>
  <c r="F1089" i="5"/>
  <c r="F1103" i="5"/>
  <c r="P1101" i="5"/>
  <c r="R1099" i="5"/>
  <c r="H1099" i="5"/>
  <c r="R1097" i="5"/>
  <c r="F1096" i="5"/>
  <c r="P1094" i="5"/>
  <c r="F1094" i="5"/>
  <c r="H1092" i="5"/>
  <c r="R1090" i="5"/>
  <c r="N1089" i="5"/>
  <c r="N1103" i="5"/>
  <c r="J1102" i="5"/>
  <c r="F1101" i="5"/>
  <c r="L1100" i="5"/>
  <c r="P1099" i="5"/>
  <c r="L1098" i="5"/>
  <c r="H1097" i="5"/>
  <c r="N1096" i="5"/>
  <c r="J1095" i="5"/>
  <c r="N1094" i="5"/>
  <c r="J1093" i="5"/>
  <c r="P1092" i="5"/>
  <c r="L1091" i="5"/>
  <c r="H1090" i="5"/>
  <c r="L1089" i="5"/>
  <c r="I1095" i="5"/>
  <c r="Q1090" i="5"/>
  <c r="G1103" i="5"/>
  <c r="G1092" i="5"/>
  <c r="I1100" i="5"/>
  <c r="G1089" i="5"/>
  <c r="K1099" i="5"/>
  <c r="G1096" i="5"/>
  <c r="M1090" i="5"/>
  <c r="Q1100" i="5"/>
  <c r="G1100" i="5"/>
  <c r="K1096" i="5"/>
  <c r="G1093" i="5"/>
  <c r="I1093" i="5"/>
  <c r="G1091" i="5"/>
  <c r="K1101" i="5"/>
  <c r="I1090" i="5"/>
  <c r="M1100" i="5"/>
  <c r="I1097" i="5"/>
  <c r="O1091" i="5"/>
  <c r="I1101" i="5"/>
  <c r="M1097" i="5"/>
  <c r="I1094" i="5"/>
  <c r="K1094" i="5"/>
  <c r="I1092" i="5"/>
  <c r="K1103" i="5"/>
  <c r="K1091" i="5"/>
  <c r="O1101" i="5"/>
  <c r="I1102" i="5"/>
  <c r="K1098" i="5"/>
  <c r="Q1092" i="5"/>
  <c r="I1103" i="5"/>
  <c r="M1089" i="5"/>
  <c r="O1098" i="5"/>
  <c r="K1095" i="5"/>
  <c r="M1095" i="5"/>
  <c r="K1093" i="5"/>
  <c r="M1092" i="5"/>
  <c r="O1103" i="5"/>
  <c r="I1089" i="5"/>
  <c r="M1099" i="5"/>
  <c r="G1095" i="5"/>
  <c r="M1102" i="5"/>
  <c r="Q1099" i="5"/>
  <c r="M1096" i="5"/>
  <c r="O1096" i="5"/>
  <c r="M1094" i="5"/>
  <c r="O1093" i="5"/>
  <c r="K1090" i="5"/>
  <c r="I1096" i="5"/>
  <c r="O1090" i="5"/>
  <c r="O1097" i="5"/>
  <c r="Q1097" i="5"/>
  <c r="O1095" i="5"/>
  <c r="Q1094" i="5"/>
  <c r="M1091" i="5"/>
  <c r="K1097" i="5"/>
  <c r="Q1091" i="5"/>
  <c r="O1102" i="5"/>
  <c r="Q1098" i="5"/>
  <c r="Q1102" i="5"/>
  <c r="Q1096" i="5"/>
  <c r="G1097" i="5"/>
  <c r="O1092" i="5"/>
  <c r="K1089" i="5"/>
  <c r="M1098" i="5"/>
  <c r="G1094" i="5"/>
  <c r="O1089" i="5"/>
  <c r="G1101" i="5"/>
  <c r="Q1089" i="5"/>
  <c r="G1099" i="5"/>
  <c r="G1102" i="5"/>
  <c r="I1098" i="5"/>
  <c r="Q1093" i="5"/>
  <c r="K1102" i="5"/>
  <c r="O1099" i="5"/>
  <c r="M1093" i="5"/>
  <c r="O1100" i="5"/>
  <c r="O1094" i="5"/>
  <c r="Q1101" i="5"/>
  <c r="Q1095" i="5"/>
  <c r="Q1103" i="5"/>
  <c r="G1098" i="5"/>
  <c r="I1099" i="5"/>
  <c r="G1090" i="5"/>
  <c r="K1100" i="5"/>
  <c r="I1091" i="5"/>
  <c r="M1101" i="5"/>
  <c r="K1092" i="5"/>
  <c r="M1103" i="5"/>
  <c r="L863" i="5"/>
  <c r="R862" i="5"/>
  <c r="J862" i="5"/>
  <c r="P861" i="5"/>
  <c r="H861" i="5"/>
  <c r="N860" i="5"/>
  <c r="F860" i="5"/>
  <c r="L859" i="5"/>
  <c r="R863" i="5"/>
  <c r="J863" i="5"/>
  <c r="P862" i="5"/>
  <c r="H862" i="5"/>
  <c r="N861" i="5"/>
  <c r="F861" i="5"/>
  <c r="L860" i="5"/>
  <c r="R859" i="5"/>
  <c r="J859" i="5"/>
  <c r="P863" i="5"/>
  <c r="H863" i="5"/>
  <c r="N862" i="5"/>
  <c r="N863" i="5"/>
  <c r="F863" i="5"/>
  <c r="L862" i="5"/>
  <c r="R861" i="5"/>
  <c r="N858" i="5"/>
  <c r="N857" i="5"/>
  <c r="N856" i="5"/>
  <c r="N855" i="5"/>
  <c r="N854" i="5"/>
  <c r="N853" i="5"/>
  <c r="N852" i="5"/>
  <c r="N851" i="5"/>
  <c r="N850" i="5"/>
  <c r="N849" i="5"/>
  <c r="L861" i="5"/>
  <c r="P859" i="5"/>
  <c r="L858" i="5"/>
  <c r="L857" i="5"/>
  <c r="L856" i="5"/>
  <c r="L855" i="5"/>
  <c r="L854" i="5"/>
  <c r="L853" i="5"/>
  <c r="L852" i="5"/>
  <c r="L851" i="5"/>
  <c r="L850" i="5"/>
  <c r="L849" i="5"/>
  <c r="J861" i="5"/>
  <c r="N859" i="5"/>
  <c r="J858" i="5"/>
  <c r="J857" i="5"/>
  <c r="J856" i="5"/>
  <c r="J855" i="5"/>
  <c r="J854" i="5"/>
  <c r="J853" i="5"/>
  <c r="J852" i="5"/>
  <c r="J851" i="5"/>
  <c r="J850" i="5"/>
  <c r="J849" i="5"/>
  <c r="H859" i="5"/>
  <c r="H858" i="5"/>
  <c r="H857" i="5"/>
  <c r="H856" i="5"/>
  <c r="H855" i="5"/>
  <c r="H854" i="5"/>
  <c r="H853" i="5"/>
  <c r="H852" i="5"/>
  <c r="H851" i="5"/>
  <c r="H850" i="5"/>
  <c r="H849" i="5"/>
  <c r="R860" i="5"/>
  <c r="F859" i="5"/>
  <c r="F858" i="5"/>
  <c r="F857" i="5"/>
  <c r="F856" i="5"/>
  <c r="F855" i="5"/>
  <c r="F854" i="5"/>
  <c r="F853" i="5"/>
  <c r="F852" i="5"/>
  <c r="F851" i="5"/>
  <c r="F850" i="5"/>
  <c r="F849" i="5"/>
  <c r="P860" i="5"/>
  <c r="F862" i="5"/>
  <c r="J860" i="5"/>
  <c r="R858" i="5"/>
  <c r="R857" i="5"/>
  <c r="R856" i="5"/>
  <c r="R855" i="5"/>
  <c r="R854" i="5"/>
  <c r="R853" i="5"/>
  <c r="R852" i="5"/>
  <c r="R851" i="5"/>
  <c r="R850" i="5"/>
  <c r="R849" i="5"/>
  <c r="H860" i="5"/>
  <c r="P858" i="5"/>
  <c r="P857" i="5"/>
  <c r="P856" i="5"/>
  <c r="P855" i="5"/>
  <c r="P854" i="5"/>
  <c r="P853" i="5"/>
  <c r="P852" i="5"/>
  <c r="P851" i="5"/>
  <c r="P850" i="5"/>
  <c r="P849" i="5"/>
  <c r="M862" i="5"/>
  <c r="Q859" i="5"/>
  <c r="M856" i="5"/>
  <c r="O856" i="5"/>
  <c r="O855" i="5"/>
  <c r="K852" i="5"/>
  <c r="M863" i="5"/>
  <c r="O853" i="5"/>
  <c r="K850" i="5"/>
  <c r="O860" i="5"/>
  <c r="I856" i="5"/>
  <c r="O850" i="5"/>
  <c r="O857" i="5"/>
  <c r="Q857" i="5"/>
  <c r="G859" i="5"/>
  <c r="M853" i="5"/>
  <c r="Q854" i="5"/>
  <c r="M851" i="5"/>
  <c r="Q861" i="5"/>
  <c r="K857" i="5"/>
  <c r="Q851" i="5"/>
  <c r="O849" i="5"/>
  <c r="Q858" i="5"/>
  <c r="Q862" i="5"/>
  <c r="G860" i="5"/>
  <c r="I852" i="5"/>
  <c r="K861" i="5"/>
  <c r="O854" i="5"/>
  <c r="G857" i="5"/>
  <c r="O852" i="5"/>
  <c r="Q863" i="5"/>
  <c r="K849" i="5"/>
  <c r="M858" i="5"/>
  <c r="G854" i="5"/>
  <c r="O862" i="5"/>
  <c r="G861" i="5"/>
  <c r="Q849" i="5"/>
  <c r="I861" i="5"/>
  <c r="M854" i="5"/>
  <c r="Q855" i="5"/>
  <c r="G849" i="5"/>
  <c r="I858" i="5"/>
  <c r="Q853" i="5"/>
  <c r="K862" i="5"/>
  <c r="O859" i="5"/>
  <c r="I855" i="5"/>
  <c r="Q850" i="5"/>
  <c r="G863" i="5"/>
  <c r="G852" i="5"/>
  <c r="I863" i="5"/>
  <c r="Q856" i="5"/>
  <c r="G858" i="5"/>
  <c r="G862" i="5"/>
  <c r="K859" i="5"/>
  <c r="G856" i="5"/>
  <c r="M850" i="5"/>
  <c r="Q860" i="5"/>
  <c r="K856" i="5"/>
  <c r="G853" i="5"/>
  <c r="I853" i="5"/>
  <c r="I860" i="5"/>
  <c r="I859" i="5"/>
  <c r="I850" i="5"/>
  <c r="M860" i="5"/>
  <c r="I857" i="5"/>
  <c r="O851" i="5"/>
  <c r="M857" i="5"/>
  <c r="I854" i="5"/>
  <c r="K854" i="5"/>
  <c r="K863" i="5"/>
  <c r="G851" i="5"/>
  <c r="G850" i="5"/>
  <c r="K860" i="5"/>
  <c r="K851" i="5"/>
  <c r="O861" i="5"/>
  <c r="I862" i="5"/>
  <c r="K858" i="5"/>
  <c r="Q852" i="5"/>
  <c r="M849" i="5"/>
  <c r="O858" i="5"/>
  <c r="K855" i="5"/>
  <c r="M855" i="5"/>
  <c r="K853" i="5"/>
  <c r="I851" i="5"/>
  <c r="M861" i="5"/>
  <c r="M852" i="5"/>
  <c r="O863" i="5"/>
  <c r="I849" i="5"/>
  <c r="M859" i="5"/>
  <c r="G855" i="5"/>
  <c r="P1028" i="5"/>
  <c r="P1027" i="5"/>
  <c r="P1026" i="5"/>
  <c r="P1025" i="5"/>
  <c r="P1024" i="5"/>
  <c r="P1023" i="5"/>
  <c r="P1022" i="5"/>
  <c r="P1021" i="5"/>
  <c r="P1020" i="5"/>
  <c r="P1019" i="5"/>
  <c r="P1018" i="5"/>
  <c r="P1017" i="5"/>
  <c r="P1016" i="5"/>
  <c r="P1015" i="5"/>
  <c r="P1014" i="5"/>
  <c r="N1028" i="5"/>
  <c r="N1027" i="5"/>
  <c r="N1026" i="5"/>
  <c r="N1025" i="5"/>
  <c r="N1024" i="5"/>
  <c r="N1023" i="5"/>
  <c r="N1022" i="5"/>
  <c r="N1021" i="5"/>
  <c r="N1020" i="5"/>
  <c r="N1019" i="5"/>
  <c r="N1018" i="5"/>
  <c r="N1017" i="5"/>
  <c r="N1016" i="5"/>
  <c r="N1015" i="5"/>
  <c r="N1014" i="5"/>
  <c r="L1028" i="5"/>
  <c r="L1027" i="5"/>
  <c r="L1026" i="5"/>
  <c r="L1025" i="5"/>
  <c r="L1024" i="5"/>
  <c r="L1023" i="5"/>
  <c r="L1022" i="5"/>
  <c r="L1021" i="5"/>
  <c r="L1020" i="5"/>
  <c r="L1019" i="5"/>
  <c r="L1018" i="5"/>
  <c r="L1017" i="5"/>
  <c r="L1016" i="5"/>
  <c r="L1015" i="5"/>
  <c r="L1014" i="5"/>
  <c r="J1028" i="5"/>
  <c r="J1027" i="5"/>
  <c r="J1026" i="5"/>
  <c r="J1025" i="5"/>
  <c r="J1024" i="5"/>
  <c r="J1023" i="5"/>
  <c r="J1022" i="5"/>
  <c r="J1021" i="5"/>
  <c r="J1020" i="5"/>
  <c r="J1019" i="5"/>
  <c r="J1018" i="5"/>
  <c r="J1017" i="5"/>
  <c r="J1016" i="5"/>
  <c r="J1015" i="5"/>
  <c r="J1014" i="5"/>
  <c r="H1028" i="5"/>
  <c r="H1027" i="5"/>
  <c r="H1026" i="5"/>
  <c r="H1025" i="5"/>
  <c r="H1024" i="5"/>
  <c r="H1023" i="5"/>
  <c r="H1022" i="5"/>
  <c r="H1021" i="5"/>
  <c r="H1020" i="5"/>
  <c r="H1019" i="5"/>
  <c r="H1018" i="5"/>
  <c r="H1017" i="5"/>
  <c r="H1016" i="5"/>
  <c r="H1015" i="5"/>
  <c r="H1014" i="5"/>
  <c r="F1028" i="5"/>
  <c r="F1027" i="5"/>
  <c r="F1026" i="5"/>
  <c r="F1025" i="5"/>
  <c r="F1024" i="5"/>
  <c r="F1023" i="5"/>
  <c r="F1022" i="5"/>
  <c r="F1021" i="5"/>
  <c r="F1020" i="5"/>
  <c r="F1019" i="5"/>
  <c r="F1018" i="5"/>
  <c r="F1017" i="5"/>
  <c r="F1016" i="5"/>
  <c r="F1015" i="5"/>
  <c r="F1014" i="5"/>
  <c r="R1028" i="5"/>
  <c r="R1027" i="5"/>
  <c r="R1026" i="5"/>
  <c r="R1025" i="5"/>
  <c r="R1024" i="5"/>
  <c r="R1023" i="5"/>
  <c r="R1022" i="5"/>
  <c r="R1021" i="5"/>
  <c r="R1020" i="5"/>
  <c r="R1019" i="5"/>
  <c r="R1018" i="5"/>
  <c r="R1017" i="5"/>
  <c r="R1016" i="5"/>
  <c r="R1015" i="5"/>
  <c r="R1014" i="5"/>
  <c r="G1020" i="5"/>
  <c r="O1015" i="5"/>
  <c r="G1018" i="5"/>
  <c r="Q1014" i="5"/>
  <c r="G1025" i="5"/>
  <c r="G1015" i="5"/>
  <c r="K1025" i="5"/>
  <c r="G1022" i="5"/>
  <c r="M1016" i="5"/>
  <c r="Q1026" i="5"/>
  <c r="I1021" i="5"/>
  <c r="Q1016" i="5"/>
  <c r="I1019" i="5"/>
  <c r="Q1027" i="5"/>
  <c r="I1026" i="5"/>
  <c r="I1016" i="5"/>
  <c r="M1026" i="5"/>
  <c r="G1014" i="5"/>
  <c r="I1023" i="5"/>
  <c r="O1017" i="5"/>
  <c r="Q1028" i="5"/>
  <c r="K1022" i="5"/>
  <c r="G1019" i="5"/>
  <c r="K1020" i="5"/>
  <c r="G1017" i="5"/>
  <c r="I1028" i="5"/>
  <c r="K1017" i="5"/>
  <c r="M1028" i="5"/>
  <c r="G1027" i="5"/>
  <c r="K1024" i="5"/>
  <c r="Q1018" i="5"/>
  <c r="K1027" i="5"/>
  <c r="M1023" i="5"/>
  <c r="I1020" i="5"/>
  <c r="M1021" i="5"/>
  <c r="I1018" i="5"/>
  <c r="M1018" i="5"/>
  <c r="I1015" i="5"/>
  <c r="M1025" i="5"/>
  <c r="G1021" i="5"/>
  <c r="K1014" i="5"/>
  <c r="O1024" i="5"/>
  <c r="K1021" i="5"/>
  <c r="O1022" i="5"/>
  <c r="K1019" i="5"/>
  <c r="O1019" i="5"/>
  <c r="K1016" i="5"/>
  <c r="O1026" i="5"/>
  <c r="I1022" i="5"/>
  <c r="M1015" i="5"/>
  <c r="Q1025" i="5"/>
  <c r="M1022" i="5"/>
  <c r="O1014" i="5"/>
  <c r="Q1023" i="5"/>
  <c r="M1020" i="5"/>
  <c r="Q1020" i="5"/>
  <c r="M1017" i="5"/>
  <c r="O1028" i="5"/>
  <c r="I1014" i="5"/>
  <c r="K1023" i="5"/>
  <c r="O1016" i="5"/>
  <c r="M1014" i="5"/>
  <c r="O1023" i="5"/>
  <c r="O1027" i="5"/>
  <c r="G1026" i="5"/>
  <c r="O1021" i="5"/>
  <c r="G1023" i="5"/>
  <c r="O1018" i="5"/>
  <c r="I1027" i="5"/>
  <c r="M1024" i="5"/>
  <c r="Q1017" i="5"/>
  <c r="M1027" i="5"/>
  <c r="Q1024" i="5"/>
  <c r="Q1015" i="5"/>
  <c r="G1028" i="5"/>
  <c r="Q1022" i="5"/>
  <c r="I1024" i="5"/>
  <c r="Q1019" i="5"/>
  <c r="K1015" i="5"/>
  <c r="O1025" i="5"/>
  <c r="K1018" i="5"/>
  <c r="M1019" i="5"/>
  <c r="O1020" i="5"/>
  <c r="Q1021" i="5"/>
  <c r="G1024" i="5"/>
  <c r="I1025" i="5"/>
  <c r="G1016" i="5"/>
  <c r="K1026" i="5"/>
  <c r="I1017" i="5"/>
  <c r="K1028" i="5"/>
  <c r="R1328" i="5"/>
  <c r="R1327" i="5"/>
  <c r="R1326" i="5"/>
  <c r="R1325" i="5"/>
  <c r="R1324" i="5"/>
  <c r="R1323" i="5"/>
  <c r="R1322" i="5"/>
  <c r="R1321" i="5"/>
  <c r="R1320" i="5"/>
  <c r="R1319" i="5"/>
  <c r="R1318" i="5"/>
  <c r="P1328" i="5"/>
  <c r="P1327" i="5"/>
  <c r="P1326" i="5"/>
  <c r="P1325" i="5"/>
  <c r="P1324" i="5"/>
  <c r="P1323" i="5"/>
  <c r="P1322" i="5"/>
  <c r="P1321" i="5"/>
  <c r="P1320" i="5"/>
  <c r="P1319" i="5"/>
  <c r="P1318" i="5"/>
  <c r="P1317" i="5"/>
  <c r="P1316" i="5"/>
  <c r="N1328" i="5"/>
  <c r="N1327" i="5"/>
  <c r="N1326" i="5"/>
  <c r="N1325" i="5"/>
  <c r="N1324" i="5"/>
  <c r="N1323" i="5"/>
  <c r="N1322" i="5"/>
  <c r="N1321" i="5"/>
  <c r="N1320" i="5"/>
  <c r="N1319" i="5"/>
  <c r="N1318" i="5"/>
  <c r="N1317" i="5"/>
  <c r="L1328" i="5"/>
  <c r="L1327" i="5"/>
  <c r="L1326" i="5"/>
  <c r="L1325" i="5"/>
  <c r="L1324" i="5"/>
  <c r="L1323" i="5"/>
  <c r="L1322" i="5"/>
  <c r="L1321" i="5"/>
  <c r="L1320" i="5"/>
  <c r="L1319" i="5"/>
  <c r="L1318" i="5"/>
  <c r="J1328" i="5"/>
  <c r="J1327" i="5"/>
  <c r="J1326" i="5"/>
  <c r="J1325" i="5"/>
  <c r="J1324" i="5"/>
  <c r="J1323" i="5"/>
  <c r="J1322" i="5"/>
  <c r="J1321" i="5"/>
  <c r="J1320" i="5"/>
  <c r="J1319" i="5"/>
  <c r="H1328" i="5"/>
  <c r="H1327" i="5"/>
  <c r="H1326" i="5"/>
  <c r="H1325" i="5"/>
  <c r="H1324" i="5"/>
  <c r="H1323" i="5"/>
  <c r="H1322" i="5"/>
  <c r="H1321" i="5"/>
  <c r="H1320" i="5"/>
  <c r="H1319" i="5"/>
  <c r="F1328" i="5"/>
  <c r="F1327" i="5"/>
  <c r="F1326" i="5"/>
  <c r="F1325" i="5"/>
  <c r="F1324" i="5"/>
  <c r="F1323" i="5"/>
  <c r="F1322" i="5"/>
  <c r="F1321" i="5"/>
  <c r="F1320" i="5"/>
  <c r="F1319" i="5"/>
  <c r="F1318" i="5"/>
  <c r="N1316" i="5"/>
  <c r="N1315" i="5"/>
  <c r="N1314" i="5"/>
  <c r="R1317" i="5"/>
  <c r="L1316" i="5"/>
  <c r="L1315" i="5"/>
  <c r="L1314" i="5"/>
  <c r="L1317" i="5"/>
  <c r="J1316" i="5"/>
  <c r="J1315" i="5"/>
  <c r="J1314" i="5"/>
  <c r="J1317" i="5"/>
  <c r="H1316" i="5"/>
  <c r="H1315" i="5"/>
  <c r="H1314" i="5"/>
  <c r="H1317" i="5"/>
  <c r="F1316" i="5"/>
  <c r="F1315" i="5"/>
  <c r="F1314" i="5"/>
  <c r="F1317" i="5"/>
  <c r="J1318" i="5"/>
  <c r="R1315" i="5"/>
  <c r="R1314" i="5"/>
  <c r="H1318" i="5"/>
  <c r="R1316" i="5"/>
  <c r="P1315" i="5"/>
  <c r="P1314" i="5"/>
  <c r="G1327" i="5"/>
  <c r="K1324" i="5"/>
  <c r="I1315" i="5"/>
  <c r="M1325" i="5"/>
  <c r="K1316" i="5"/>
  <c r="O1326" i="5"/>
  <c r="M1317" i="5"/>
  <c r="O1328" i="5"/>
  <c r="O1318" i="5"/>
  <c r="Q1319" i="5"/>
  <c r="G1322" i="5"/>
  <c r="G1314" i="5"/>
  <c r="I1323" i="5"/>
  <c r="O1317" i="5"/>
  <c r="Q1328" i="5"/>
  <c r="M1315" i="5"/>
  <c r="Q1325" i="5"/>
  <c r="G1319" i="5"/>
  <c r="O1327" i="5"/>
  <c r="G1326" i="5"/>
  <c r="M1320" i="5"/>
  <c r="Q1321" i="5"/>
  <c r="I1316" i="5"/>
  <c r="M1326" i="5"/>
  <c r="Q1318" i="5"/>
  <c r="O1316" i="5"/>
  <c r="I1320" i="5"/>
  <c r="Q1315" i="5"/>
  <c r="G1328" i="5"/>
  <c r="O1321" i="5"/>
  <c r="G1324" i="5"/>
  <c r="K1317" i="5"/>
  <c r="M1328" i="5"/>
  <c r="G1321" i="5"/>
  <c r="Q1317" i="5"/>
  <c r="K1321" i="5"/>
  <c r="G1318" i="5"/>
  <c r="Q1322" i="5"/>
  <c r="I1325" i="5"/>
  <c r="M1318" i="5"/>
  <c r="I1322" i="5"/>
  <c r="G1320" i="5"/>
  <c r="M1322" i="5"/>
  <c r="I1319" i="5"/>
  <c r="Q1314" i="5"/>
  <c r="G1325" i="5"/>
  <c r="G1316" i="5"/>
  <c r="K1326" i="5"/>
  <c r="O1319" i="5"/>
  <c r="I1314" i="5"/>
  <c r="K1323" i="5"/>
  <c r="I1321" i="5"/>
  <c r="M1314" i="5"/>
  <c r="O1323" i="5"/>
  <c r="K1320" i="5"/>
  <c r="Q1327" i="5"/>
  <c r="I1326" i="5"/>
  <c r="I1317" i="5"/>
  <c r="K1328" i="5"/>
  <c r="Q1320" i="5"/>
  <c r="I1327" i="5"/>
  <c r="M1324" i="5"/>
  <c r="K1322" i="5"/>
  <c r="M1327" i="5"/>
  <c r="Q1324" i="5"/>
  <c r="M1321" i="5"/>
  <c r="G1317" i="5"/>
  <c r="I1328" i="5"/>
  <c r="K1318" i="5"/>
  <c r="G1323" i="5"/>
  <c r="K1315" i="5"/>
  <c r="O1325" i="5"/>
  <c r="K1327" i="5"/>
  <c r="M1323" i="5"/>
  <c r="O1315" i="5"/>
  <c r="O1322" i="5"/>
  <c r="I1318" i="5"/>
  <c r="M1319" i="5"/>
  <c r="I1324" i="5"/>
  <c r="M1316" i="5"/>
  <c r="Q1326" i="5"/>
  <c r="K1314" i="5"/>
  <c r="O1324" i="5"/>
  <c r="Q1316" i="5"/>
  <c r="O1314" i="5"/>
  <c r="Q1323" i="5"/>
  <c r="K1319" i="5"/>
  <c r="O1320" i="5"/>
  <c r="G1315" i="5"/>
  <c r="K1325" i="5"/>
  <c r="P1343" i="5"/>
  <c r="L1342" i="5"/>
  <c r="H1341" i="5"/>
  <c r="F1343" i="5"/>
  <c r="P1341" i="5"/>
  <c r="F1341" i="5"/>
  <c r="L1340" i="5"/>
  <c r="R1339" i="5"/>
  <c r="J1339" i="5"/>
  <c r="P1338" i="5"/>
  <c r="H1338" i="5"/>
  <c r="N1337" i="5"/>
  <c r="F1337" i="5"/>
  <c r="L1336" i="5"/>
  <c r="R1335" i="5"/>
  <c r="J1335" i="5"/>
  <c r="N1343" i="5"/>
  <c r="J1342" i="5"/>
  <c r="N1341" i="5"/>
  <c r="R1342" i="5"/>
  <c r="H1342" i="5"/>
  <c r="R1340" i="5"/>
  <c r="J1340" i="5"/>
  <c r="P1339" i="5"/>
  <c r="H1339" i="5"/>
  <c r="N1338" i="5"/>
  <c r="F1338" i="5"/>
  <c r="L1337" i="5"/>
  <c r="R1336" i="5"/>
  <c r="L1343" i="5"/>
  <c r="P1342" i="5"/>
  <c r="L1341" i="5"/>
  <c r="J1343" i="5"/>
  <c r="F1342" i="5"/>
  <c r="P1340" i="5"/>
  <c r="H1340" i="5"/>
  <c r="N1339" i="5"/>
  <c r="F1339" i="5"/>
  <c r="L1338" i="5"/>
  <c r="R1337" i="5"/>
  <c r="J1337" i="5"/>
  <c r="N1342" i="5"/>
  <c r="J1341" i="5"/>
  <c r="R1343" i="5"/>
  <c r="H1343" i="5"/>
  <c r="R1341" i="5"/>
  <c r="N1340" i="5"/>
  <c r="F1340" i="5"/>
  <c r="L1339" i="5"/>
  <c r="R1338" i="5"/>
  <c r="J1338" i="5"/>
  <c r="P1337" i="5"/>
  <c r="H1337" i="5"/>
  <c r="F1336" i="5"/>
  <c r="R1334" i="5"/>
  <c r="R1333" i="5"/>
  <c r="R1332" i="5"/>
  <c r="R1331" i="5"/>
  <c r="R1330" i="5"/>
  <c r="R1329" i="5"/>
  <c r="P1334" i="5"/>
  <c r="P1333" i="5"/>
  <c r="P1332" i="5"/>
  <c r="P1331" i="5"/>
  <c r="P1330" i="5"/>
  <c r="P1329" i="5"/>
  <c r="P1335" i="5"/>
  <c r="N1334" i="5"/>
  <c r="N1333" i="5"/>
  <c r="N1332" i="5"/>
  <c r="N1331" i="5"/>
  <c r="N1330" i="5"/>
  <c r="N1329" i="5"/>
  <c r="N1335" i="5"/>
  <c r="L1334" i="5"/>
  <c r="L1333" i="5"/>
  <c r="L1332" i="5"/>
  <c r="L1331" i="5"/>
  <c r="L1330" i="5"/>
  <c r="L1329" i="5"/>
  <c r="P1336" i="5"/>
  <c r="L1335" i="5"/>
  <c r="J1334" i="5"/>
  <c r="J1333" i="5"/>
  <c r="J1332" i="5"/>
  <c r="J1331" i="5"/>
  <c r="J1330" i="5"/>
  <c r="J1329" i="5"/>
  <c r="N1336" i="5"/>
  <c r="H1335" i="5"/>
  <c r="H1334" i="5"/>
  <c r="H1333" i="5"/>
  <c r="H1332" i="5"/>
  <c r="H1331" i="5"/>
  <c r="H1330" i="5"/>
  <c r="H1329" i="5"/>
  <c r="J1336" i="5"/>
  <c r="F1335" i="5"/>
  <c r="F1334" i="5"/>
  <c r="F1333" i="5"/>
  <c r="F1332" i="5"/>
  <c r="F1331" i="5"/>
  <c r="F1330" i="5"/>
  <c r="F1329" i="5"/>
  <c r="H1336" i="5"/>
  <c r="K1334" i="5"/>
  <c r="M1335" i="5"/>
  <c r="O1336" i="5"/>
  <c r="Q1337" i="5"/>
  <c r="Q1342" i="5"/>
  <c r="G1340" i="5"/>
  <c r="Q1329" i="5"/>
  <c r="I1341" i="5"/>
  <c r="G1332" i="5"/>
  <c r="I1343" i="5"/>
  <c r="I1333" i="5"/>
  <c r="I1340" i="5"/>
  <c r="I1339" i="5"/>
  <c r="I1330" i="5"/>
  <c r="M1340" i="5"/>
  <c r="G1336" i="5"/>
  <c r="M1330" i="5"/>
  <c r="Q1340" i="5"/>
  <c r="Q1331" i="5"/>
  <c r="M1336" i="5"/>
  <c r="G1331" i="5"/>
  <c r="K1341" i="5"/>
  <c r="G1330" i="5"/>
  <c r="K1340" i="5"/>
  <c r="K1331" i="5"/>
  <c r="O1341" i="5"/>
  <c r="I1337" i="5"/>
  <c r="O1331" i="5"/>
  <c r="G1334" i="5"/>
  <c r="O1337" i="5"/>
  <c r="I1332" i="5"/>
  <c r="K1343" i="5"/>
  <c r="I1331" i="5"/>
  <c r="M1341" i="5"/>
  <c r="M1332" i="5"/>
  <c r="O1343" i="5"/>
  <c r="I1342" i="5"/>
  <c r="K1338" i="5"/>
  <c r="Q1332" i="5"/>
  <c r="I1335" i="5"/>
  <c r="O1329" i="5"/>
  <c r="Q1338" i="5"/>
  <c r="K1333" i="5"/>
  <c r="K1332" i="5"/>
  <c r="M1343" i="5"/>
  <c r="O1333" i="5"/>
  <c r="I1329" i="5"/>
  <c r="M1339" i="5"/>
  <c r="G1335" i="5"/>
  <c r="K1336" i="5"/>
  <c r="O1342" i="5"/>
  <c r="G1341" i="5"/>
  <c r="M1334" i="5"/>
  <c r="M1333" i="5"/>
  <c r="Q1334" i="5"/>
  <c r="K1330" i="5"/>
  <c r="O1340" i="5"/>
  <c r="I1336" i="5"/>
  <c r="M1337" i="5"/>
  <c r="Q1330" i="5"/>
  <c r="G1343" i="5"/>
  <c r="O1335" i="5"/>
  <c r="O1334" i="5"/>
  <c r="G1337" i="5"/>
  <c r="M1331" i="5"/>
  <c r="Q1341" i="5"/>
  <c r="K1337" i="5"/>
  <c r="M1329" i="5"/>
  <c r="O1338" i="5"/>
  <c r="G1333" i="5"/>
  <c r="Q1336" i="5"/>
  <c r="Q1335" i="5"/>
  <c r="G1329" i="5"/>
  <c r="I1338" i="5"/>
  <c r="O1332" i="5"/>
  <c r="Q1343" i="5"/>
  <c r="K1342" i="5"/>
  <c r="M1338" i="5"/>
  <c r="M1342" i="5"/>
  <c r="Q1339" i="5"/>
  <c r="I1334" i="5"/>
  <c r="G1339" i="5"/>
  <c r="G1338" i="5"/>
  <c r="G1342" i="5"/>
  <c r="K1339" i="5"/>
  <c r="Q1333" i="5"/>
  <c r="K1329" i="5"/>
  <c r="O1339" i="5"/>
  <c r="O1330" i="5"/>
  <c r="K1335" i="5"/>
  <c r="AK15" i="6"/>
  <c r="AL11" i="6"/>
  <c r="H1088" i="5"/>
  <c r="N1087" i="5"/>
  <c r="F1087" i="5"/>
  <c r="L1086" i="5"/>
  <c r="R1085" i="5"/>
  <c r="J1085" i="5"/>
  <c r="P1084" i="5"/>
  <c r="H1084" i="5"/>
  <c r="N1083" i="5"/>
  <c r="F1083" i="5"/>
  <c r="L1082" i="5"/>
  <c r="R1081" i="5"/>
  <c r="J1081" i="5"/>
  <c r="P1080" i="5"/>
  <c r="P1088" i="5"/>
  <c r="F1088" i="5"/>
  <c r="L1087" i="5"/>
  <c r="R1086" i="5"/>
  <c r="J1086" i="5"/>
  <c r="P1085" i="5"/>
  <c r="H1085" i="5"/>
  <c r="N1084" i="5"/>
  <c r="F1084" i="5"/>
  <c r="L1083" i="5"/>
  <c r="R1082" i="5"/>
  <c r="J1082" i="5"/>
  <c r="P1081" i="5"/>
  <c r="H1081" i="5"/>
  <c r="N1080" i="5"/>
  <c r="N1088" i="5"/>
  <c r="R1087" i="5"/>
  <c r="J1087" i="5"/>
  <c r="P1086" i="5"/>
  <c r="H1086" i="5"/>
  <c r="N1085" i="5"/>
  <c r="F1085" i="5"/>
  <c r="L1084" i="5"/>
  <c r="R1083" i="5"/>
  <c r="J1083" i="5"/>
  <c r="P1082" i="5"/>
  <c r="H1082" i="5"/>
  <c r="N1081" i="5"/>
  <c r="F1081" i="5"/>
  <c r="L1088" i="5"/>
  <c r="J1088" i="5"/>
  <c r="P1087" i="5"/>
  <c r="H1087" i="5"/>
  <c r="N1086" i="5"/>
  <c r="F1086" i="5"/>
  <c r="L1085" i="5"/>
  <c r="R1084" i="5"/>
  <c r="J1084" i="5"/>
  <c r="P1083" i="5"/>
  <c r="H1083" i="5"/>
  <c r="N1082" i="5"/>
  <c r="F1082" i="5"/>
  <c r="L1081" i="5"/>
  <c r="R1080" i="5"/>
  <c r="J1080" i="5"/>
  <c r="R1088" i="5"/>
  <c r="F1079" i="5"/>
  <c r="J1078" i="5"/>
  <c r="N1077" i="5"/>
  <c r="R1076" i="5"/>
  <c r="L1075" i="5"/>
  <c r="L1080" i="5"/>
  <c r="P1079" i="5"/>
  <c r="H1078" i="5"/>
  <c r="P1076" i="5"/>
  <c r="F1076" i="5"/>
  <c r="J1075" i="5"/>
  <c r="N1074" i="5"/>
  <c r="N1079" i="5"/>
  <c r="R1078" i="5"/>
  <c r="L1077" i="5"/>
  <c r="L1074" i="5"/>
  <c r="H1080" i="5"/>
  <c r="P1078" i="5"/>
  <c r="F1078" i="5"/>
  <c r="J1077" i="5"/>
  <c r="N1076" i="5"/>
  <c r="R1075" i="5"/>
  <c r="H1075" i="5"/>
  <c r="L1079" i="5"/>
  <c r="L1076" i="5"/>
  <c r="F1075" i="5"/>
  <c r="J1074" i="5"/>
  <c r="F1080" i="5"/>
  <c r="J1079" i="5"/>
  <c r="N1078" i="5"/>
  <c r="R1077" i="5"/>
  <c r="H1077" i="5"/>
  <c r="P1075" i="5"/>
  <c r="H1074" i="5"/>
  <c r="L1078" i="5"/>
  <c r="F1077" i="5"/>
  <c r="J1076" i="5"/>
  <c r="N1075" i="5"/>
  <c r="R1074" i="5"/>
  <c r="R1079" i="5"/>
  <c r="H1079" i="5"/>
  <c r="P1077" i="5"/>
  <c r="H1076" i="5"/>
  <c r="P1074" i="5"/>
  <c r="F1074" i="5"/>
  <c r="I1085" i="5"/>
  <c r="Q1080" i="5"/>
  <c r="G1082" i="5"/>
  <c r="O1077" i="5"/>
  <c r="Q1088" i="5"/>
  <c r="Q1076" i="5"/>
  <c r="O1074" i="5"/>
  <c r="G1086" i="5"/>
  <c r="M1080" i="5"/>
  <c r="G1076" i="5"/>
  <c r="K1086" i="5"/>
  <c r="G1083" i="5"/>
  <c r="G1087" i="5"/>
  <c r="I1083" i="5"/>
  <c r="Q1078" i="5"/>
  <c r="G1079" i="5"/>
  <c r="Q1075" i="5"/>
  <c r="G1088" i="5"/>
  <c r="O1081" i="5"/>
  <c r="I1077" i="5"/>
  <c r="K1088" i="5"/>
  <c r="I1084" i="5"/>
  <c r="G1074" i="5"/>
  <c r="K1084" i="5"/>
  <c r="G1081" i="5"/>
  <c r="I1080" i="5"/>
  <c r="G1078" i="5"/>
  <c r="Q1082" i="5"/>
  <c r="K1078" i="5"/>
  <c r="G1075" i="5"/>
  <c r="K1085" i="5"/>
  <c r="I1075" i="5"/>
  <c r="M1085" i="5"/>
  <c r="I1082" i="5"/>
  <c r="K1081" i="5"/>
  <c r="I1079" i="5"/>
  <c r="Q1074" i="5"/>
  <c r="G1085" i="5"/>
  <c r="M1079" i="5"/>
  <c r="I1076" i="5"/>
  <c r="M1086" i="5"/>
  <c r="K1076" i="5"/>
  <c r="O1086" i="5"/>
  <c r="I1074" i="5"/>
  <c r="K1083" i="5"/>
  <c r="M1082" i="5"/>
  <c r="K1080" i="5"/>
  <c r="Q1087" i="5"/>
  <c r="I1086" i="5"/>
  <c r="O1080" i="5"/>
  <c r="K1077" i="5"/>
  <c r="M1088" i="5"/>
  <c r="M1077" i="5"/>
  <c r="O1088" i="5"/>
  <c r="I1087" i="5"/>
  <c r="M1084" i="5"/>
  <c r="M1087" i="5"/>
  <c r="O1083" i="5"/>
  <c r="M1081" i="5"/>
  <c r="G1077" i="5"/>
  <c r="I1088" i="5"/>
  <c r="Q1081" i="5"/>
  <c r="M1078" i="5"/>
  <c r="O1078" i="5"/>
  <c r="K1075" i="5"/>
  <c r="O1085" i="5"/>
  <c r="M1074" i="5"/>
  <c r="Q1084" i="5"/>
  <c r="O1082" i="5"/>
  <c r="I1078" i="5"/>
  <c r="G1084" i="5"/>
  <c r="O1079" i="5"/>
  <c r="Q1079" i="5"/>
  <c r="M1076" i="5"/>
  <c r="Q1086" i="5"/>
  <c r="O1075" i="5"/>
  <c r="O1087" i="5"/>
  <c r="Q1083" i="5"/>
  <c r="K1079" i="5"/>
  <c r="I1081" i="5"/>
  <c r="K1082" i="5"/>
  <c r="K1087" i="5"/>
  <c r="M1083" i="5"/>
  <c r="K1074" i="5"/>
  <c r="O1084" i="5"/>
  <c r="M1075" i="5"/>
  <c r="Q1085" i="5"/>
  <c r="O1076" i="5"/>
  <c r="Q1077" i="5"/>
  <c r="G1080" i="5"/>
  <c r="N788" i="5"/>
  <c r="N787" i="5"/>
  <c r="N786" i="5"/>
  <c r="N785" i="5"/>
  <c r="N784" i="5"/>
  <c r="N783" i="5"/>
  <c r="N782" i="5"/>
  <c r="N781" i="5"/>
  <c r="N780" i="5"/>
  <c r="N779" i="5"/>
  <c r="N778" i="5"/>
  <c r="N777" i="5"/>
  <c r="N776" i="5"/>
  <c r="N775" i="5"/>
  <c r="N774" i="5"/>
  <c r="L788" i="5"/>
  <c r="L787" i="5"/>
  <c r="L786" i="5"/>
  <c r="L785" i="5"/>
  <c r="L784" i="5"/>
  <c r="L783" i="5"/>
  <c r="L782" i="5"/>
  <c r="L781" i="5"/>
  <c r="L780" i="5"/>
  <c r="L779" i="5"/>
  <c r="L778" i="5"/>
  <c r="L777" i="5"/>
  <c r="L776" i="5"/>
  <c r="L775" i="5"/>
  <c r="L774" i="5"/>
  <c r="J788" i="5"/>
  <c r="J787" i="5"/>
  <c r="J786" i="5"/>
  <c r="J785" i="5"/>
  <c r="J784" i="5"/>
  <c r="J783" i="5"/>
  <c r="J782" i="5"/>
  <c r="J781" i="5"/>
  <c r="J780" i="5"/>
  <c r="J779" i="5"/>
  <c r="J778" i="5"/>
  <c r="J777" i="5"/>
  <c r="J776" i="5"/>
  <c r="J775" i="5"/>
  <c r="J774" i="5"/>
  <c r="H788" i="5"/>
  <c r="H787" i="5"/>
  <c r="H786" i="5"/>
  <c r="H785" i="5"/>
  <c r="H784" i="5"/>
  <c r="H783" i="5"/>
  <c r="H782" i="5"/>
  <c r="H781" i="5"/>
  <c r="H780" i="5"/>
  <c r="H779" i="5"/>
  <c r="H778" i="5"/>
  <c r="H777" i="5"/>
  <c r="H776" i="5"/>
  <c r="H775" i="5"/>
  <c r="H774" i="5"/>
  <c r="F788" i="5"/>
  <c r="F787" i="5"/>
  <c r="F786" i="5"/>
  <c r="F785" i="5"/>
  <c r="F784" i="5"/>
  <c r="F783" i="5"/>
  <c r="F782" i="5"/>
  <c r="F781" i="5"/>
  <c r="F780" i="5"/>
  <c r="F779" i="5"/>
  <c r="F778" i="5"/>
  <c r="F777" i="5"/>
  <c r="F776" i="5"/>
  <c r="F775" i="5"/>
  <c r="F774" i="5"/>
  <c r="R788" i="5"/>
  <c r="R787" i="5"/>
  <c r="R786" i="5"/>
  <c r="R785" i="5"/>
  <c r="R784" i="5"/>
  <c r="R783" i="5"/>
  <c r="R782" i="5"/>
  <c r="R781" i="5"/>
  <c r="R780" i="5"/>
  <c r="R779" i="5"/>
  <c r="R778" i="5"/>
  <c r="R777" i="5"/>
  <c r="R776" i="5"/>
  <c r="R775" i="5"/>
  <c r="R774" i="5"/>
  <c r="P788" i="5"/>
  <c r="P787" i="5"/>
  <c r="P786" i="5"/>
  <c r="P785" i="5"/>
  <c r="P784" i="5"/>
  <c r="P783" i="5"/>
  <c r="P782" i="5"/>
  <c r="P781" i="5"/>
  <c r="P780" i="5"/>
  <c r="P779" i="5"/>
  <c r="P778" i="5"/>
  <c r="P777" i="5"/>
  <c r="P776" i="5"/>
  <c r="P775" i="5"/>
  <c r="P774" i="5"/>
  <c r="K774" i="5"/>
  <c r="O784" i="5"/>
  <c r="K781" i="5"/>
  <c r="O782" i="5"/>
  <c r="M780" i="5"/>
  <c r="I777" i="5"/>
  <c r="K788" i="5"/>
  <c r="O779" i="5"/>
  <c r="K776" i="5"/>
  <c r="O786" i="5"/>
  <c r="I782" i="5"/>
  <c r="M775" i="5"/>
  <c r="Q785" i="5"/>
  <c r="M782" i="5"/>
  <c r="O774" i="5"/>
  <c r="Q783" i="5"/>
  <c r="Q782" i="5"/>
  <c r="K778" i="5"/>
  <c r="Q780" i="5"/>
  <c r="M777" i="5"/>
  <c r="O788" i="5"/>
  <c r="I774" i="5"/>
  <c r="K783" i="5"/>
  <c r="O776" i="5"/>
  <c r="M774" i="5"/>
  <c r="O783" i="5"/>
  <c r="O787" i="5"/>
  <c r="G786" i="5"/>
  <c r="G785" i="5"/>
  <c r="G777" i="5"/>
  <c r="M779" i="5"/>
  <c r="G783" i="5"/>
  <c r="O778" i="5"/>
  <c r="I787" i="5"/>
  <c r="M784" i="5"/>
  <c r="Q777" i="5"/>
  <c r="M787" i="5"/>
  <c r="Q784" i="5"/>
  <c r="Q775" i="5"/>
  <c r="G788" i="5"/>
  <c r="K779" i="5"/>
  <c r="O780" i="5"/>
  <c r="I784" i="5"/>
  <c r="Q779" i="5"/>
  <c r="K775" i="5"/>
  <c r="O785" i="5"/>
  <c r="G780" i="5"/>
  <c r="O775" i="5"/>
  <c r="G778" i="5"/>
  <c r="O781" i="5"/>
  <c r="Q781" i="5"/>
  <c r="G775" i="5"/>
  <c r="K785" i="5"/>
  <c r="G782" i="5"/>
  <c r="M776" i="5"/>
  <c r="Q786" i="5"/>
  <c r="I781" i="5"/>
  <c r="Q776" i="5"/>
  <c r="I779" i="5"/>
  <c r="Q774" i="5"/>
  <c r="I786" i="5"/>
  <c r="G784" i="5"/>
  <c r="I776" i="5"/>
  <c r="M786" i="5"/>
  <c r="G774" i="5"/>
  <c r="I783" i="5"/>
  <c r="O777" i="5"/>
  <c r="Q788" i="5"/>
  <c r="K782" i="5"/>
  <c r="G779" i="5"/>
  <c r="K780" i="5"/>
  <c r="Q787" i="5"/>
  <c r="I788" i="5"/>
  <c r="I785" i="5"/>
  <c r="K777" i="5"/>
  <c r="M788" i="5"/>
  <c r="G787" i="5"/>
  <c r="K784" i="5"/>
  <c r="Q778" i="5"/>
  <c r="K787" i="5"/>
  <c r="M783" i="5"/>
  <c r="I780" i="5"/>
  <c r="M781" i="5"/>
  <c r="I778" i="5"/>
  <c r="G776" i="5"/>
  <c r="K786" i="5"/>
  <c r="M778" i="5"/>
  <c r="I775" i="5"/>
  <c r="M785" i="5"/>
  <c r="G781" i="5"/>
  <c r="P1448" i="5"/>
  <c r="L1448" i="5"/>
  <c r="H1447" i="5"/>
  <c r="N1446" i="5"/>
  <c r="F1446" i="5"/>
  <c r="L1445" i="5"/>
  <c r="P1447" i="5"/>
  <c r="J1448" i="5"/>
  <c r="N1447" i="5"/>
  <c r="F1447" i="5"/>
  <c r="L1446" i="5"/>
  <c r="H1448" i="5"/>
  <c r="R1448" i="5"/>
  <c r="F1448" i="5"/>
  <c r="N1448" i="5"/>
  <c r="R1447" i="5"/>
  <c r="R1445" i="5"/>
  <c r="R1444" i="5"/>
  <c r="H1443" i="5"/>
  <c r="J1442" i="5"/>
  <c r="N1440" i="5"/>
  <c r="J1437" i="5"/>
  <c r="N1435" i="5"/>
  <c r="P1434" i="5"/>
  <c r="R1446" i="5"/>
  <c r="P1445" i="5"/>
  <c r="P1444" i="5"/>
  <c r="R1443" i="5"/>
  <c r="F1443" i="5"/>
  <c r="H1442" i="5"/>
  <c r="L1441" i="5"/>
  <c r="L1440" i="5"/>
  <c r="P1439" i="5"/>
  <c r="R1438" i="5"/>
  <c r="F1438" i="5"/>
  <c r="H1437" i="5"/>
  <c r="J1436" i="5"/>
  <c r="L1435" i="5"/>
  <c r="P1446" i="5"/>
  <c r="N1445" i="5"/>
  <c r="N1444" i="5"/>
  <c r="J1441" i="5"/>
  <c r="N1439" i="5"/>
  <c r="P1438" i="5"/>
  <c r="F1437" i="5"/>
  <c r="H1436" i="5"/>
  <c r="J1435" i="5"/>
  <c r="N1434" i="5"/>
  <c r="L1444" i="5"/>
  <c r="P1443" i="5"/>
  <c r="R1442" i="5"/>
  <c r="F1442" i="5"/>
  <c r="H1441" i="5"/>
  <c r="J1440" i="5"/>
  <c r="L1439" i="5"/>
  <c r="R1437" i="5"/>
  <c r="F1436" i="5"/>
  <c r="L1434" i="5"/>
  <c r="J1446" i="5"/>
  <c r="J1445" i="5"/>
  <c r="N1443" i="5"/>
  <c r="P1442" i="5"/>
  <c r="F1441" i="5"/>
  <c r="H1440" i="5"/>
  <c r="J1439" i="5"/>
  <c r="N1438" i="5"/>
  <c r="P1437" i="5"/>
  <c r="R1436" i="5"/>
  <c r="H1435" i="5"/>
  <c r="J1434" i="5"/>
  <c r="H1446" i="5"/>
  <c r="H1445" i="5"/>
  <c r="J1444" i="5"/>
  <c r="L1443" i="5"/>
  <c r="R1441" i="5"/>
  <c r="F1440" i="5"/>
  <c r="L1438" i="5"/>
  <c r="N1437" i="5"/>
  <c r="P1436" i="5"/>
  <c r="R1435" i="5"/>
  <c r="F1435" i="5"/>
  <c r="H1434" i="5"/>
  <c r="L1447" i="5"/>
  <c r="F1445" i="5"/>
  <c r="H1444" i="5"/>
  <c r="J1443" i="5"/>
  <c r="N1442" i="5"/>
  <c r="P1441" i="5"/>
  <c r="R1440" i="5"/>
  <c r="H1439" i="5"/>
  <c r="J1438" i="5"/>
  <c r="N1436" i="5"/>
  <c r="J1447" i="5"/>
  <c r="F1444" i="5"/>
  <c r="L1442" i="5"/>
  <c r="N1441" i="5"/>
  <c r="P1440" i="5"/>
  <c r="R1439" i="5"/>
  <c r="F1439" i="5"/>
  <c r="H1438" i="5"/>
  <c r="L1437" i="5"/>
  <c r="L1436" i="5"/>
  <c r="P1435" i="5"/>
  <c r="R1434" i="5"/>
  <c r="F1434" i="5"/>
  <c r="K1435" i="5"/>
  <c r="O1445" i="5"/>
  <c r="O1435" i="5"/>
  <c r="I1438" i="5"/>
  <c r="I1444" i="5"/>
  <c r="M1439" i="5"/>
  <c r="Q1439" i="5"/>
  <c r="M1435" i="5"/>
  <c r="Q1445" i="5"/>
  <c r="Q1435" i="5"/>
  <c r="G1448" i="5"/>
  <c r="M1436" i="5"/>
  <c r="Q1446" i="5"/>
  <c r="Q1436" i="5"/>
  <c r="K1439" i="5"/>
  <c r="G1435" i="5"/>
  <c r="K1445" i="5"/>
  <c r="O1440" i="5"/>
  <c r="G1442" i="5"/>
  <c r="O1436" i="5"/>
  <c r="G1438" i="5"/>
  <c r="O1437" i="5"/>
  <c r="Q1448" i="5"/>
  <c r="G1439" i="5"/>
  <c r="M1440" i="5"/>
  <c r="I1436" i="5"/>
  <c r="M1446" i="5"/>
  <c r="Q1441" i="5"/>
  <c r="G1447" i="5"/>
  <c r="I1443" i="5"/>
  <c r="Q1437" i="5"/>
  <c r="I1439" i="5"/>
  <c r="Q1438" i="5"/>
  <c r="I1440" i="5"/>
  <c r="O1441" i="5"/>
  <c r="K1437" i="5"/>
  <c r="M1448" i="5"/>
  <c r="G1444" i="5"/>
  <c r="G1434" i="5"/>
  <c r="K1444" i="5"/>
  <c r="G1440" i="5"/>
  <c r="K1440" i="5"/>
  <c r="G1441" i="5"/>
  <c r="K1441" i="5"/>
  <c r="Q1442" i="5"/>
  <c r="M1438" i="5"/>
  <c r="I1445" i="5"/>
  <c r="I1435" i="5"/>
  <c r="M1445" i="5"/>
  <c r="I1441" i="5"/>
  <c r="M1441" i="5"/>
  <c r="I1442" i="5"/>
  <c r="M1442" i="5"/>
  <c r="Q1447" i="5"/>
  <c r="G1445" i="5"/>
  <c r="O1439" i="5"/>
  <c r="G1436" i="5"/>
  <c r="K1446" i="5"/>
  <c r="K1436" i="5"/>
  <c r="O1446" i="5"/>
  <c r="K1442" i="5"/>
  <c r="O1442" i="5"/>
  <c r="I1434" i="5"/>
  <c r="K1443" i="5"/>
  <c r="M1434" i="5"/>
  <c r="O1443" i="5"/>
  <c r="Q1434" i="5"/>
  <c r="I1446" i="5"/>
  <c r="Q1440" i="5"/>
  <c r="I1437" i="5"/>
  <c r="K1448" i="5"/>
  <c r="M1437" i="5"/>
  <c r="O1448" i="5"/>
  <c r="K1434" i="5"/>
  <c r="M1443" i="5"/>
  <c r="O1447" i="5"/>
  <c r="Q1443" i="5"/>
  <c r="I1447" i="5"/>
  <c r="M1444" i="5"/>
  <c r="M1447" i="5"/>
  <c r="Q1444" i="5"/>
  <c r="G1437" i="5"/>
  <c r="I1448" i="5"/>
  <c r="G1443" i="5"/>
  <c r="K1438" i="5"/>
  <c r="O1438" i="5"/>
  <c r="K1447" i="5"/>
  <c r="O1444" i="5"/>
  <c r="O1434" i="5"/>
  <c r="G1446" i="5"/>
  <c r="R1388" i="5"/>
  <c r="H1387" i="5"/>
  <c r="J1386" i="5"/>
  <c r="N1384" i="5"/>
  <c r="R1383" i="5"/>
  <c r="H1383" i="5"/>
  <c r="P1381" i="5"/>
  <c r="N1379" i="5"/>
  <c r="R1378" i="5"/>
  <c r="N1376" i="5"/>
  <c r="R1375" i="5"/>
  <c r="H1375" i="5"/>
  <c r="P1388" i="5"/>
  <c r="R1387" i="5"/>
  <c r="F1387" i="5"/>
  <c r="H1386" i="5"/>
  <c r="L1385" i="5"/>
  <c r="L1384" i="5"/>
  <c r="L1382" i="5"/>
  <c r="N1381" i="5"/>
  <c r="R1380" i="5"/>
  <c r="H1380" i="5"/>
  <c r="L1379" i="5"/>
  <c r="P1378" i="5"/>
  <c r="F1378" i="5"/>
  <c r="J1377" i="5"/>
  <c r="L1376" i="5"/>
  <c r="L1374" i="5"/>
  <c r="N1388" i="5"/>
  <c r="J1385" i="5"/>
  <c r="P1383" i="5"/>
  <c r="F1383" i="5"/>
  <c r="J1382" i="5"/>
  <c r="F1380" i="5"/>
  <c r="J1379" i="5"/>
  <c r="H1377" i="5"/>
  <c r="P1375" i="5"/>
  <c r="F1375" i="5"/>
  <c r="J1374" i="5"/>
  <c r="L1388" i="5"/>
  <c r="P1387" i="5"/>
  <c r="R1386" i="5"/>
  <c r="F1386" i="5"/>
  <c r="H1385" i="5"/>
  <c r="J1384" i="5"/>
  <c r="H1382" i="5"/>
  <c r="L1381" i="5"/>
  <c r="P1380" i="5"/>
  <c r="N1378" i="5"/>
  <c r="R1377" i="5"/>
  <c r="F1377" i="5"/>
  <c r="J1376" i="5"/>
  <c r="H1374" i="5"/>
  <c r="N1387" i="5"/>
  <c r="P1386" i="5"/>
  <c r="F1385" i="5"/>
  <c r="N1383" i="5"/>
  <c r="R1382" i="5"/>
  <c r="N1380" i="5"/>
  <c r="R1379" i="5"/>
  <c r="H1379" i="5"/>
  <c r="P1377" i="5"/>
  <c r="N1375" i="5"/>
  <c r="R1374" i="5"/>
  <c r="J1388" i="5"/>
  <c r="L1387" i="5"/>
  <c r="R1385" i="5"/>
  <c r="H1384" i="5"/>
  <c r="L1383" i="5"/>
  <c r="P1382" i="5"/>
  <c r="F1382" i="5"/>
  <c r="J1381" i="5"/>
  <c r="L1380" i="5"/>
  <c r="L1378" i="5"/>
  <c r="N1377" i="5"/>
  <c r="R1376" i="5"/>
  <c r="H1376" i="5"/>
  <c r="L1375" i="5"/>
  <c r="P1374" i="5"/>
  <c r="F1374" i="5"/>
  <c r="H1388" i="5"/>
  <c r="J1387" i="5"/>
  <c r="N1386" i="5"/>
  <c r="P1385" i="5"/>
  <c r="R1384" i="5"/>
  <c r="F1384" i="5"/>
  <c r="J1383" i="5"/>
  <c r="H1381" i="5"/>
  <c r="P1379" i="5"/>
  <c r="F1379" i="5"/>
  <c r="J1378" i="5"/>
  <c r="F1376" i="5"/>
  <c r="J1375" i="5"/>
  <c r="F1388" i="5"/>
  <c r="L1386" i="5"/>
  <c r="N1385" i="5"/>
  <c r="P1384" i="5"/>
  <c r="N1382" i="5"/>
  <c r="R1381" i="5"/>
  <c r="F1381" i="5"/>
  <c r="J1380" i="5"/>
  <c r="H1378" i="5"/>
  <c r="L1377" i="5"/>
  <c r="P1376" i="5"/>
  <c r="N1374" i="5"/>
  <c r="G1378" i="5"/>
  <c r="I1379" i="5"/>
  <c r="K1380" i="5"/>
  <c r="M1381" i="5"/>
  <c r="O1382" i="5"/>
  <c r="O1387" i="5"/>
  <c r="O1374" i="5"/>
  <c r="Q1375" i="5"/>
  <c r="O1381" i="5"/>
  <c r="O1380" i="5"/>
  <c r="I1384" i="5"/>
  <c r="O1378" i="5"/>
  <c r="I1387" i="5"/>
  <c r="M1384" i="5"/>
  <c r="K1387" i="5"/>
  <c r="O1384" i="5"/>
  <c r="G1379" i="5"/>
  <c r="G1388" i="5"/>
  <c r="G1384" i="5"/>
  <c r="Q1382" i="5"/>
  <c r="G1375" i="5"/>
  <c r="K1385" i="5"/>
  <c r="Q1379" i="5"/>
  <c r="K1375" i="5"/>
  <c r="O1385" i="5"/>
  <c r="M1375" i="5"/>
  <c r="Q1385" i="5"/>
  <c r="I1380" i="5"/>
  <c r="I1385" i="5"/>
  <c r="K1384" i="5"/>
  <c r="Q1374" i="5"/>
  <c r="G1385" i="5"/>
  <c r="I1376" i="5"/>
  <c r="M1386" i="5"/>
  <c r="G1382" i="5"/>
  <c r="M1376" i="5"/>
  <c r="Q1386" i="5"/>
  <c r="O1376" i="5"/>
  <c r="K1381" i="5"/>
  <c r="K1386" i="5"/>
  <c r="M1385" i="5"/>
  <c r="Q1387" i="5"/>
  <c r="I1386" i="5"/>
  <c r="K1377" i="5"/>
  <c r="M1388" i="5"/>
  <c r="G1387" i="5"/>
  <c r="I1383" i="5"/>
  <c r="O1377" i="5"/>
  <c r="Q1388" i="5"/>
  <c r="Q1377" i="5"/>
  <c r="M1382" i="5"/>
  <c r="K1388" i="5"/>
  <c r="O1386" i="5"/>
  <c r="Q1383" i="5"/>
  <c r="G1377" i="5"/>
  <c r="I1388" i="5"/>
  <c r="G1376" i="5"/>
  <c r="M1378" i="5"/>
  <c r="G1374" i="5"/>
  <c r="Q1378" i="5"/>
  <c r="G1380" i="5"/>
  <c r="M1387" i="5"/>
  <c r="O1383" i="5"/>
  <c r="O1388" i="5"/>
  <c r="I1378" i="5"/>
  <c r="I1377" i="5"/>
  <c r="O1379" i="5"/>
  <c r="I1375" i="5"/>
  <c r="G1381" i="5"/>
  <c r="I1381" i="5"/>
  <c r="M1374" i="5"/>
  <c r="Q1384" i="5"/>
  <c r="K1379" i="5"/>
  <c r="K1378" i="5"/>
  <c r="Q1380" i="5"/>
  <c r="K1376" i="5"/>
  <c r="I1382" i="5"/>
  <c r="K1382" i="5"/>
  <c r="O1375" i="5"/>
  <c r="M1380" i="5"/>
  <c r="M1379" i="5"/>
  <c r="G1383" i="5"/>
  <c r="M1377" i="5"/>
  <c r="I1374" i="5"/>
  <c r="K1383" i="5"/>
  <c r="K1374" i="5"/>
  <c r="M1383" i="5"/>
  <c r="Q1376" i="5"/>
  <c r="G1386" i="5"/>
  <c r="Q1381" i="5"/>
  <c r="N1298" i="5"/>
  <c r="N1297" i="5"/>
  <c r="N1296" i="5"/>
  <c r="N1295" i="5"/>
  <c r="N1294" i="5"/>
  <c r="N1293" i="5"/>
  <c r="N1292" i="5"/>
  <c r="N1291" i="5"/>
  <c r="N1290" i="5"/>
  <c r="N1289" i="5"/>
  <c r="N1288" i="5"/>
  <c r="N1287" i="5"/>
  <c r="N1286" i="5"/>
  <c r="N1285" i="5"/>
  <c r="N1284" i="5"/>
  <c r="L1298" i="5"/>
  <c r="L1297" i="5"/>
  <c r="L1296" i="5"/>
  <c r="L1295" i="5"/>
  <c r="L1294" i="5"/>
  <c r="L1293" i="5"/>
  <c r="L1292" i="5"/>
  <c r="L1291" i="5"/>
  <c r="L1290" i="5"/>
  <c r="L1289" i="5"/>
  <c r="L1288" i="5"/>
  <c r="L1287" i="5"/>
  <c r="L1286" i="5"/>
  <c r="L1285" i="5"/>
  <c r="L1284" i="5"/>
  <c r="J1298" i="5"/>
  <c r="J1297" i="5"/>
  <c r="J1296" i="5"/>
  <c r="J1295" i="5"/>
  <c r="J1294" i="5"/>
  <c r="J1293" i="5"/>
  <c r="J1292" i="5"/>
  <c r="J1291" i="5"/>
  <c r="J1290" i="5"/>
  <c r="J1289" i="5"/>
  <c r="J1288" i="5"/>
  <c r="J1287" i="5"/>
  <c r="J1286" i="5"/>
  <c r="J1285" i="5"/>
  <c r="J1284" i="5"/>
  <c r="H1298" i="5"/>
  <c r="H1297" i="5"/>
  <c r="H1296" i="5"/>
  <c r="H1295" i="5"/>
  <c r="H1294" i="5"/>
  <c r="H1293" i="5"/>
  <c r="H1292" i="5"/>
  <c r="H1291" i="5"/>
  <c r="H1290" i="5"/>
  <c r="H1289" i="5"/>
  <c r="H1288" i="5"/>
  <c r="H1287" i="5"/>
  <c r="H1286" i="5"/>
  <c r="H1285" i="5"/>
  <c r="H1284" i="5"/>
  <c r="F1298" i="5"/>
  <c r="F1297" i="5"/>
  <c r="F1296" i="5"/>
  <c r="F1295" i="5"/>
  <c r="F1294" i="5"/>
  <c r="F1293" i="5"/>
  <c r="F1292" i="5"/>
  <c r="F1291" i="5"/>
  <c r="F1290" i="5"/>
  <c r="F1289" i="5"/>
  <c r="F1288" i="5"/>
  <c r="F1287" i="5"/>
  <c r="F1286" i="5"/>
  <c r="F1285" i="5"/>
  <c r="F1284" i="5"/>
  <c r="R1298" i="5"/>
  <c r="R1297" i="5"/>
  <c r="R1296" i="5"/>
  <c r="R1295" i="5"/>
  <c r="R1294" i="5"/>
  <c r="R1293" i="5"/>
  <c r="R1292" i="5"/>
  <c r="R1291" i="5"/>
  <c r="R1290" i="5"/>
  <c r="R1289" i="5"/>
  <c r="R1288" i="5"/>
  <c r="R1287" i="5"/>
  <c r="R1286" i="5"/>
  <c r="R1285" i="5"/>
  <c r="R1284" i="5"/>
  <c r="P1298" i="5"/>
  <c r="P1297" i="5"/>
  <c r="P1296" i="5"/>
  <c r="P1295" i="5"/>
  <c r="P1294" i="5"/>
  <c r="P1293" i="5"/>
  <c r="P1292" i="5"/>
  <c r="P1291" i="5"/>
  <c r="P1290" i="5"/>
  <c r="P1289" i="5"/>
  <c r="P1288" i="5"/>
  <c r="P1287" i="5"/>
  <c r="P1286" i="5"/>
  <c r="P1285" i="5"/>
  <c r="P1284" i="5"/>
  <c r="Q1291" i="5"/>
  <c r="G1294" i="5"/>
  <c r="I1295" i="5"/>
  <c r="G1286" i="5"/>
  <c r="K1296" i="5"/>
  <c r="I1287" i="5"/>
  <c r="K1298" i="5"/>
  <c r="K1288" i="5"/>
  <c r="M1289" i="5"/>
  <c r="O1290" i="5"/>
  <c r="K1287" i="5"/>
  <c r="M1298" i="5"/>
  <c r="I1285" i="5"/>
  <c r="M1295" i="5"/>
  <c r="M1286" i="5"/>
  <c r="Q1296" i="5"/>
  <c r="K1292" i="5"/>
  <c r="G1289" i="5"/>
  <c r="K1290" i="5"/>
  <c r="Q1292" i="5"/>
  <c r="M1288" i="5"/>
  <c r="K1286" i="5"/>
  <c r="O1296" i="5"/>
  <c r="O1287" i="5"/>
  <c r="Q1298" i="5"/>
  <c r="K1284" i="5"/>
  <c r="M1293" i="5"/>
  <c r="I1290" i="5"/>
  <c r="M1291" i="5"/>
  <c r="Q1284" i="5"/>
  <c r="G1295" i="5"/>
  <c r="O1289" i="5"/>
  <c r="M1287" i="5"/>
  <c r="O1298" i="5"/>
  <c r="Q1288" i="5"/>
  <c r="K1297" i="5"/>
  <c r="O1294" i="5"/>
  <c r="K1291" i="5"/>
  <c r="O1292" i="5"/>
  <c r="Q1297" i="5"/>
  <c r="I1296" i="5"/>
  <c r="Q1290" i="5"/>
  <c r="O1288" i="5"/>
  <c r="G1291" i="5"/>
  <c r="M1285" i="5"/>
  <c r="Q1295" i="5"/>
  <c r="M1292" i="5"/>
  <c r="O1297" i="5"/>
  <c r="Q1293" i="5"/>
  <c r="G1287" i="5"/>
  <c r="I1298" i="5"/>
  <c r="G1293" i="5"/>
  <c r="Q1289" i="5"/>
  <c r="I1292" i="5"/>
  <c r="O1286" i="5"/>
  <c r="M1284" i="5"/>
  <c r="O1293" i="5"/>
  <c r="O1284" i="5"/>
  <c r="G1296" i="5"/>
  <c r="I1288" i="5"/>
  <c r="I1294" i="5"/>
  <c r="G1292" i="5"/>
  <c r="I1284" i="5"/>
  <c r="K1293" i="5"/>
  <c r="Q1287" i="5"/>
  <c r="M1297" i="5"/>
  <c r="Q1294" i="5"/>
  <c r="Q1285" i="5"/>
  <c r="G1298" i="5"/>
  <c r="K1289" i="5"/>
  <c r="G1285" i="5"/>
  <c r="K1295" i="5"/>
  <c r="G1297" i="5"/>
  <c r="I1293" i="5"/>
  <c r="I1297" i="5"/>
  <c r="M1294" i="5"/>
  <c r="G1290" i="5"/>
  <c r="O1285" i="5"/>
  <c r="G1288" i="5"/>
  <c r="M1290" i="5"/>
  <c r="I1286" i="5"/>
  <c r="M1296" i="5"/>
  <c r="G1284" i="5"/>
  <c r="K1294" i="5"/>
  <c r="K1285" i="5"/>
  <c r="O1295" i="5"/>
  <c r="I1291" i="5"/>
  <c r="Q1286" i="5"/>
  <c r="I1289" i="5"/>
  <c r="O1291" i="5"/>
  <c r="L1058" i="5"/>
  <c r="H1057" i="5"/>
  <c r="L1056" i="5"/>
  <c r="R1055" i="5"/>
  <c r="N1054" i="5"/>
  <c r="J1053" i="5"/>
  <c r="F1052" i="5"/>
  <c r="L1051" i="5"/>
  <c r="P1050" i="5"/>
  <c r="L1049" i="5"/>
  <c r="H1048" i="5"/>
  <c r="N1047" i="5"/>
  <c r="J1046" i="5"/>
  <c r="P1057" i="5"/>
  <c r="F1057" i="5"/>
  <c r="H1055" i="5"/>
  <c r="R1053" i="5"/>
  <c r="N1052" i="5"/>
  <c r="J1051" i="5"/>
  <c r="F1050" i="5"/>
  <c r="P1048" i="5"/>
  <c r="R1046" i="5"/>
  <c r="H1046" i="5"/>
  <c r="N1045" i="5"/>
  <c r="F1045" i="5"/>
  <c r="L1044" i="5"/>
  <c r="J1058" i="5"/>
  <c r="N1057" i="5"/>
  <c r="J1056" i="5"/>
  <c r="P1055" i="5"/>
  <c r="L1054" i="5"/>
  <c r="H1053" i="5"/>
  <c r="L1052" i="5"/>
  <c r="R1051" i="5"/>
  <c r="N1050" i="5"/>
  <c r="J1049" i="5"/>
  <c r="F1048" i="5"/>
  <c r="L1047" i="5"/>
  <c r="P1046" i="5"/>
  <c r="R1058" i="5"/>
  <c r="H1058" i="5"/>
  <c r="R1056" i="5"/>
  <c r="F1055" i="5"/>
  <c r="P1053" i="5"/>
  <c r="F1053" i="5"/>
  <c r="H1051" i="5"/>
  <c r="R1049" i="5"/>
  <c r="N1048" i="5"/>
  <c r="J1047" i="5"/>
  <c r="F1046" i="5"/>
  <c r="L1045" i="5"/>
  <c r="R1044" i="5"/>
  <c r="J1044" i="5"/>
  <c r="P1058" i="5"/>
  <c r="L1057" i="5"/>
  <c r="H1056" i="5"/>
  <c r="N1055" i="5"/>
  <c r="J1054" i="5"/>
  <c r="N1053" i="5"/>
  <c r="J1052" i="5"/>
  <c r="P1051" i="5"/>
  <c r="L1050" i="5"/>
  <c r="H1049" i="5"/>
  <c r="L1048" i="5"/>
  <c r="R1047" i="5"/>
  <c r="N1046" i="5"/>
  <c r="F1058" i="5"/>
  <c r="P1056" i="5"/>
  <c r="R1054" i="5"/>
  <c r="H1054" i="5"/>
  <c r="R1052" i="5"/>
  <c r="F1051" i="5"/>
  <c r="P1049" i="5"/>
  <c r="F1049" i="5"/>
  <c r="H1047" i="5"/>
  <c r="R1045" i="5"/>
  <c r="J1045" i="5"/>
  <c r="P1044" i="5"/>
  <c r="H1044" i="5"/>
  <c r="N1058" i="5"/>
  <c r="J1057" i="5"/>
  <c r="F1056" i="5"/>
  <c r="L1055" i="5"/>
  <c r="P1054" i="5"/>
  <c r="L1053" i="5"/>
  <c r="H1052" i="5"/>
  <c r="N1051" i="5"/>
  <c r="J1050" i="5"/>
  <c r="N1049" i="5"/>
  <c r="J1048" i="5"/>
  <c r="P1047" i="5"/>
  <c r="L1046" i="5"/>
  <c r="R1057" i="5"/>
  <c r="N1056" i="5"/>
  <c r="J1055" i="5"/>
  <c r="F1054" i="5"/>
  <c r="P1052" i="5"/>
  <c r="R1050" i="5"/>
  <c r="H1050" i="5"/>
  <c r="R1048" i="5"/>
  <c r="F1047" i="5"/>
  <c r="P1045" i="5"/>
  <c r="H1045" i="5"/>
  <c r="N1044" i="5"/>
  <c r="F1044" i="5"/>
  <c r="O1052" i="5"/>
  <c r="I1048" i="5"/>
  <c r="M1049" i="5"/>
  <c r="K1047" i="5"/>
  <c r="M1058" i="5"/>
  <c r="K1045" i="5"/>
  <c r="O1055" i="5"/>
  <c r="K1052" i="5"/>
  <c r="G1049" i="5"/>
  <c r="O1057" i="5"/>
  <c r="Q1053" i="5"/>
  <c r="K1049" i="5"/>
  <c r="O1050" i="5"/>
  <c r="M1048" i="5"/>
  <c r="M1046" i="5"/>
  <c r="Q1056" i="5"/>
  <c r="K1044" i="5"/>
  <c r="M1053" i="5"/>
  <c r="I1050" i="5"/>
  <c r="O1044" i="5"/>
  <c r="G1056" i="5"/>
  <c r="M1050" i="5"/>
  <c r="Q1051" i="5"/>
  <c r="O1049" i="5"/>
  <c r="O1047" i="5"/>
  <c r="Q1058" i="5"/>
  <c r="K1057" i="5"/>
  <c r="O1054" i="5"/>
  <c r="K1051" i="5"/>
  <c r="Q1045" i="5"/>
  <c r="G1058" i="5"/>
  <c r="O1051" i="5"/>
  <c r="G1054" i="5"/>
  <c r="Q1050" i="5"/>
  <c r="Q1048" i="5"/>
  <c r="M1045" i="5"/>
  <c r="Q1055" i="5"/>
  <c r="M1052" i="5"/>
  <c r="G1048" i="5"/>
  <c r="Q1052" i="5"/>
  <c r="I1055" i="5"/>
  <c r="G1053" i="5"/>
  <c r="G1051" i="5"/>
  <c r="O1046" i="5"/>
  <c r="M1044" i="5"/>
  <c r="O1053" i="5"/>
  <c r="I1049" i="5"/>
  <c r="Q1057" i="5"/>
  <c r="G1055" i="5"/>
  <c r="G1046" i="5"/>
  <c r="K1056" i="5"/>
  <c r="I1054" i="5"/>
  <c r="I1052" i="5"/>
  <c r="Q1047" i="5"/>
  <c r="M1057" i="5"/>
  <c r="Q1054" i="5"/>
  <c r="K1050" i="5"/>
  <c r="Q1044" i="5"/>
  <c r="I1056" i="5"/>
  <c r="I1047" i="5"/>
  <c r="K1058" i="5"/>
  <c r="G1045" i="5"/>
  <c r="K1055" i="5"/>
  <c r="I1044" i="5"/>
  <c r="K1053" i="5"/>
  <c r="G1050" i="5"/>
  <c r="O1045" i="5"/>
  <c r="M1051" i="5"/>
  <c r="G1047" i="5"/>
  <c r="I1058" i="5"/>
  <c r="K1048" i="5"/>
  <c r="I1046" i="5"/>
  <c r="M1056" i="5"/>
  <c r="I1057" i="5"/>
  <c r="M1054" i="5"/>
  <c r="I1051" i="5"/>
  <c r="Q1046" i="5"/>
  <c r="Q1049" i="5"/>
  <c r="G1052" i="5"/>
  <c r="G1057" i="5"/>
  <c r="I1053" i="5"/>
  <c r="G1044" i="5"/>
  <c r="K1054" i="5"/>
  <c r="I1045" i="5"/>
  <c r="M1055" i="5"/>
  <c r="K1046" i="5"/>
  <c r="O1056" i="5"/>
  <c r="M1047" i="5"/>
  <c r="O1058" i="5"/>
  <c r="O1048" i="5"/>
  <c r="L906" i="5"/>
  <c r="N905" i="5"/>
  <c r="R904" i="5"/>
  <c r="H904" i="5"/>
  <c r="L903" i="5"/>
  <c r="P902" i="5"/>
  <c r="F902" i="5"/>
  <c r="J901" i="5"/>
  <c r="L900" i="5"/>
  <c r="L898" i="5"/>
  <c r="H897" i="5"/>
  <c r="L896" i="5"/>
  <c r="R895" i="5"/>
  <c r="N894" i="5"/>
  <c r="P908" i="5"/>
  <c r="R907" i="5"/>
  <c r="F907" i="5"/>
  <c r="J906" i="5"/>
  <c r="F904" i="5"/>
  <c r="J903" i="5"/>
  <c r="H901" i="5"/>
  <c r="P899" i="5"/>
  <c r="F899" i="5"/>
  <c r="P897" i="5"/>
  <c r="F897" i="5"/>
  <c r="H895" i="5"/>
  <c r="N908" i="5"/>
  <c r="P907" i="5"/>
  <c r="H906" i="5"/>
  <c r="L905" i="5"/>
  <c r="P904" i="5"/>
  <c r="N902" i="5"/>
  <c r="R901" i="5"/>
  <c r="F901" i="5"/>
  <c r="J900" i="5"/>
  <c r="J898" i="5"/>
  <c r="N897" i="5"/>
  <c r="J896" i="5"/>
  <c r="P895" i="5"/>
  <c r="L894" i="5"/>
  <c r="L908" i="5"/>
  <c r="R906" i="5"/>
  <c r="N904" i="5"/>
  <c r="R903" i="5"/>
  <c r="H903" i="5"/>
  <c r="P901" i="5"/>
  <c r="N899" i="5"/>
  <c r="R898" i="5"/>
  <c r="H898" i="5"/>
  <c r="R896" i="5"/>
  <c r="F895" i="5"/>
  <c r="J908" i="5"/>
  <c r="N907" i="5"/>
  <c r="P906" i="5"/>
  <c r="F906" i="5"/>
  <c r="J905" i="5"/>
  <c r="L904" i="5"/>
  <c r="L902" i="5"/>
  <c r="N901" i="5"/>
  <c r="R900" i="5"/>
  <c r="H900" i="5"/>
  <c r="L899" i="5"/>
  <c r="P898" i="5"/>
  <c r="L897" i="5"/>
  <c r="H896" i="5"/>
  <c r="N895" i="5"/>
  <c r="J894" i="5"/>
  <c r="L907" i="5"/>
  <c r="H905" i="5"/>
  <c r="P903" i="5"/>
  <c r="F903" i="5"/>
  <c r="J902" i="5"/>
  <c r="F900" i="5"/>
  <c r="J899" i="5"/>
  <c r="F898" i="5"/>
  <c r="P896" i="5"/>
  <c r="R894" i="5"/>
  <c r="H894" i="5"/>
  <c r="H908" i="5"/>
  <c r="J907" i="5"/>
  <c r="N906" i="5"/>
  <c r="R905" i="5"/>
  <c r="F905" i="5"/>
  <c r="J904" i="5"/>
  <c r="H902" i="5"/>
  <c r="L901" i="5"/>
  <c r="P900" i="5"/>
  <c r="N898" i="5"/>
  <c r="J897" i="5"/>
  <c r="F896" i="5"/>
  <c r="L895" i="5"/>
  <c r="P894" i="5"/>
  <c r="R908" i="5"/>
  <c r="F908" i="5"/>
  <c r="H907" i="5"/>
  <c r="P905" i="5"/>
  <c r="N903" i="5"/>
  <c r="R902" i="5"/>
  <c r="N900" i="5"/>
  <c r="R899" i="5"/>
  <c r="H899" i="5"/>
  <c r="R897" i="5"/>
  <c r="N896" i="5"/>
  <c r="J895" i="5"/>
  <c r="F894" i="5"/>
  <c r="K902" i="5"/>
  <c r="G899" i="5"/>
  <c r="K900" i="5"/>
  <c r="M900" i="5"/>
  <c r="K897" i="5"/>
  <c r="M908" i="5"/>
  <c r="G894" i="5"/>
  <c r="K904" i="5"/>
  <c r="Q898" i="5"/>
  <c r="K907" i="5"/>
  <c r="M903" i="5"/>
  <c r="I900" i="5"/>
  <c r="M901" i="5"/>
  <c r="Q902" i="5"/>
  <c r="M898" i="5"/>
  <c r="I895" i="5"/>
  <c r="M905" i="5"/>
  <c r="G901" i="5"/>
  <c r="K894" i="5"/>
  <c r="O904" i="5"/>
  <c r="K901" i="5"/>
  <c r="O902" i="5"/>
  <c r="I906" i="5"/>
  <c r="O899" i="5"/>
  <c r="K896" i="5"/>
  <c r="O906" i="5"/>
  <c r="I902" i="5"/>
  <c r="M895" i="5"/>
  <c r="Q905" i="5"/>
  <c r="M902" i="5"/>
  <c r="O907" i="5"/>
  <c r="Q903" i="5"/>
  <c r="I908" i="5"/>
  <c r="Q900" i="5"/>
  <c r="M897" i="5"/>
  <c r="O908" i="5"/>
  <c r="I894" i="5"/>
  <c r="K903" i="5"/>
  <c r="O896" i="5"/>
  <c r="M907" i="5"/>
  <c r="O903" i="5"/>
  <c r="O894" i="5"/>
  <c r="G906" i="5"/>
  <c r="G897" i="5"/>
  <c r="G903" i="5"/>
  <c r="O898" i="5"/>
  <c r="I907" i="5"/>
  <c r="M904" i="5"/>
  <c r="Q897" i="5"/>
  <c r="M894" i="5"/>
  <c r="Q904" i="5"/>
  <c r="Q895" i="5"/>
  <c r="G908" i="5"/>
  <c r="K899" i="5"/>
  <c r="Q894" i="5"/>
  <c r="I904" i="5"/>
  <c r="Q899" i="5"/>
  <c r="K895" i="5"/>
  <c r="O905" i="5"/>
  <c r="G900" i="5"/>
  <c r="O895" i="5"/>
  <c r="G898" i="5"/>
  <c r="O901" i="5"/>
  <c r="Q907" i="5"/>
  <c r="G895" i="5"/>
  <c r="K905" i="5"/>
  <c r="G902" i="5"/>
  <c r="M896" i="5"/>
  <c r="Q906" i="5"/>
  <c r="I901" i="5"/>
  <c r="Q896" i="5"/>
  <c r="I899" i="5"/>
  <c r="G905" i="5"/>
  <c r="I898" i="5"/>
  <c r="I896" i="5"/>
  <c r="M906" i="5"/>
  <c r="G907" i="5"/>
  <c r="I903" i="5"/>
  <c r="O897" i="5"/>
  <c r="Q908" i="5"/>
  <c r="O900" i="5"/>
  <c r="Q901" i="5"/>
  <c r="G904" i="5"/>
  <c r="I905" i="5"/>
  <c r="G896" i="5"/>
  <c r="K906" i="5"/>
  <c r="I897" i="5"/>
  <c r="K908" i="5"/>
  <c r="K898" i="5"/>
  <c r="M899" i="5"/>
  <c r="L1418" i="5"/>
  <c r="R1417" i="5"/>
  <c r="H1417" i="5"/>
  <c r="N1416" i="5"/>
  <c r="F1416" i="5"/>
  <c r="L1415" i="5"/>
  <c r="R1414" i="5"/>
  <c r="J1418" i="5"/>
  <c r="P1417" i="5"/>
  <c r="R1418" i="5"/>
  <c r="F1417" i="5"/>
  <c r="L1416" i="5"/>
  <c r="R1415" i="5"/>
  <c r="J1415" i="5"/>
  <c r="P1414" i="5"/>
  <c r="H1414" i="5"/>
  <c r="N1413" i="5"/>
  <c r="F1413" i="5"/>
  <c r="L1412" i="5"/>
  <c r="R1411" i="5"/>
  <c r="J1411" i="5"/>
  <c r="P1410" i="5"/>
  <c r="H1418" i="5"/>
  <c r="N1417" i="5"/>
  <c r="P1418" i="5"/>
  <c r="R1416" i="5"/>
  <c r="J1416" i="5"/>
  <c r="P1415" i="5"/>
  <c r="H1415" i="5"/>
  <c r="N1414" i="5"/>
  <c r="F1414" i="5"/>
  <c r="L1413" i="5"/>
  <c r="R1412" i="5"/>
  <c r="F1418" i="5"/>
  <c r="L1417" i="5"/>
  <c r="N1418" i="5"/>
  <c r="J1417" i="5"/>
  <c r="P1416" i="5"/>
  <c r="H1416" i="5"/>
  <c r="N1415" i="5"/>
  <c r="F1415" i="5"/>
  <c r="L1414" i="5"/>
  <c r="R1413" i="5"/>
  <c r="H1412" i="5"/>
  <c r="R1409" i="5"/>
  <c r="R1408" i="5"/>
  <c r="R1407" i="5"/>
  <c r="R1406" i="5"/>
  <c r="R1405" i="5"/>
  <c r="R1404" i="5"/>
  <c r="P1413" i="5"/>
  <c r="F1412" i="5"/>
  <c r="R1410" i="5"/>
  <c r="P1409" i="5"/>
  <c r="P1408" i="5"/>
  <c r="P1407" i="5"/>
  <c r="P1406" i="5"/>
  <c r="P1405" i="5"/>
  <c r="P1404" i="5"/>
  <c r="J1413" i="5"/>
  <c r="N1410" i="5"/>
  <c r="N1409" i="5"/>
  <c r="N1408" i="5"/>
  <c r="N1407" i="5"/>
  <c r="N1406" i="5"/>
  <c r="N1405" i="5"/>
  <c r="N1404" i="5"/>
  <c r="H1413" i="5"/>
  <c r="P1411" i="5"/>
  <c r="L1410" i="5"/>
  <c r="L1409" i="5"/>
  <c r="L1408" i="5"/>
  <c r="L1407" i="5"/>
  <c r="L1406" i="5"/>
  <c r="L1405" i="5"/>
  <c r="L1404" i="5"/>
  <c r="N1411" i="5"/>
  <c r="J1410" i="5"/>
  <c r="J1409" i="5"/>
  <c r="J1408" i="5"/>
  <c r="J1407" i="5"/>
  <c r="J1406" i="5"/>
  <c r="J1405" i="5"/>
  <c r="J1404" i="5"/>
  <c r="P1412" i="5"/>
  <c r="L1411" i="5"/>
  <c r="H1410" i="5"/>
  <c r="H1409" i="5"/>
  <c r="H1408" i="5"/>
  <c r="H1407" i="5"/>
  <c r="H1406" i="5"/>
  <c r="H1405" i="5"/>
  <c r="H1404" i="5"/>
  <c r="J1414" i="5"/>
  <c r="N1412" i="5"/>
  <c r="H1411" i="5"/>
  <c r="F1410" i="5"/>
  <c r="F1409" i="5"/>
  <c r="F1408" i="5"/>
  <c r="F1407" i="5"/>
  <c r="F1406" i="5"/>
  <c r="F1405" i="5"/>
  <c r="F1404" i="5"/>
  <c r="J1412" i="5"/>
  <c r="F1411" i="5"/>
  <c r="G1405" i="5"/>
  <c r="K1415" i="5"/>
  <c r="I1404" i="5"/>
  <c r="M1414" i="5"/>
  <c r="O1405" i="5"/>
  <c r="M1410" i="5"/>
  <c r="G1408" i="5"/>
  <c r="K1408" i="5"/>
  <c r="I1405" i="5"/>
  <c r="M1415" i="5"/>
  <c r="K1417" i="5"/>
  <c r="M1413" i="5"/>
  <c r="I1406" i="5"/>
  <c r="M1416" i="5"/>
  <c r="K1405" i="5"/>
  <c r="O1415" i="5"/>
  <c r="Q1406" i="5"/>
  <c r="O1411" i="5"/>
  <c r="I1409" i="5"/>
  <c r="M1409" i="5"/>
  <c r="K1406" i="5"/>
  <c r="O1416" i="5"/>
  <c r="K1404" i="5"/>
  <c r="O1414" i="5"/>
  <c r="K1407" i="5"/>
  <c r="M1418" i="5"/>
  <c r="M1406" i="5"/>
  <c r="Q1416" i="5"/>
  <c r="G1409" i="5"/>
  <c r="Q1412" i="5"/>
  <c r="K1410" i="5"/>
  <c r="O1410" i="5"/>
  <c r="M1407" i="5"/>
  <c r="O1418" i="5"/>
  <c r="M1405" i="5"/>
  <c r="Q1415" i="5"/>
  <c r="M1408" i="5"/>
  <c r="O1407" i="5"/>
  <c r="Q1418" i="5"/>
  <c r="I1410" i="5"/>
  <c r="Q1417" i="5"/>
  <c r="G1415" i="5"/>
  <c r="M1411" i="5"/>
  <c r="Q1411" i="5"/>
  <c r="O1408" i="5"/>
  <c r="O1406" i="5"/>
  <c r="O1409" i="5"/>
  <c r="Q1408" i="5"/>
  <c r="K1411" i="5"/>
  <c r="Q1404" i="5"/>
  <c r="I1416" i="5"/>
  <c r="O1412" i="5"/>
  <c r="G1414" i="5"/>
  <c r="Q1409" i="5"/>
  <c r="Q1407" i="5"/>
  <c r="Q1410" i="5"/>
  <c r="G1411" i="5"/>
  <c r="M1412" i="5"/>
  <c r="G1407" i="5"/>
  <c r="I1418" i="5"/>
  <c r="O1404" i="5"/>
  <c r="Q1413" i="5"/>
  <c r="I1415" i="5"/>
  <c r="G1412" i="5"/>
  <c r="G1410" i="5"/>
  <c r="G1413" i="5"/>
  <c r="I1412" i="5"/>
  <c r="M1404" i="5"/>
  <c r="O1413" i="5"/>
  <c r="I1408" i="5"/>
  <c r="O1417" i="5"/>
  <c r="G1416" i="5"/>
  <c r="G1406" i="5"/>
  <c r="K1416" i="5"/>
  <c r="G1404" i="5"/>
  <c r="I1413" i="5"/>
  <c r="I1411" i="5"/>
  <c r="I1414" i="5"/>
  <c r="I1417" i="5"/>
  <c r="K1413" i="5"/>
  <c r="M1417" i="5"/>
  <c r="Q1414" i="5"/>
  <c r="K1409" i="5"/>
  <c r="Q1405" i="5"/>
  <c r="G1418" i="5"/>
  <c r="I1407" i="5"/>
  <c r="K1418" i="5"/>
  <c r="G1417" i="5"/>
  <c r="K1414" i="5"/>
  <c r="K1412" i="5"/>
  <c r="J1163" i="5"/>
  <c r="F1162" i="5"/>
  <c r="P1160" i="5"/>
  <c r="R1158" i="5"/>
  <c r="H1158" i="5"/>
  <c r="R1156" i="5"/>
  <c r="F1155" i="5"/>
  <c r="P1153" i="5"/>
  <c r="F1153" i="5"/>
  <c r="H1151" i="5"/>
  <c r="R1149" i="5"/>
  <c r="F1161" i="5"/>
  <c r="J1160" i="5"/>
  <c r="N1151" i="5"/>
  <c r="R1150" i="5"/>
  <c r="N1161" i="5"/>
  <c r="R1160" i="5"/>
  <c r="H1160" i="5"/>
  <c r="L1159" i="5"/>
  <c r="L1156" i="5"/>
  <c r="J1154" i="5"/>
  <c r="H1162" i="5"/>
  <c r="L1161" i="5"/>
  <c r="P1162" i="5"/>
  <c r="L1160" i="5"/>
  <c r="N1157" i="5"/>
  <c r="L1155" i="5"/>
  <c r="H1163" i="5"/>
  <c r="N1159" i="5"/>
  <c r="L1157" i="5"/>
  <c r="J1156" i="5"/>
  <c r="J1155" i="5"/>
  <c r="H1154" i="5"/>
  <c r="R1151" i="5"/>
  <c r="F1151" i="5"/>
  <c r="H1150" i="5"/>
  <c r="J1149" i="5"/>
  <c r="F1163" i="5"/>
  <c r="R1161" i="5"/>
  <c r="N1160" i="5"/>
  <c r="J1159" i="5"/>
  <c r="L1158" i="5"/>
  <c r="J1157" i="5"/>
  <c r="H1156" i="5"/>
  <c r="H1155" i="5"/>
  <c r="J1153" i="5"/>
  <c r="N1152" i="5"/>
  <c r="P1151" i="5"/>
  <c r="F1150" i="5"/>
  <c r="H1149" i="5"/>
  <c r="P1161" i="5"/>
  <c r="J1158" i="5"/>
  <c r="H1157" i="5"/>
  <c r="F1156" i="5"/>
  <c r="F1154" i="5"/>
  <c r="L1152" i="5"/>
  <c r="P1150" i="5"/>
  <c r="F1149" i="5"/>
  <c r="R1162" i="5"/>
  <c r="H1159" i="5"/>
  <c r="F1158" i="5"/>
  <c r="F1157" i="5"/>
  <c r="R1154" i="5"/>
  <c r="H1153" i="5"/>
  <c r="J1152" i="5"/>
  <c r="R1163" i="5"/>
  <c r="N1162" i="5"/>
  <c r="J1161" i="5"/>
  <c r="F1160" i="5"/>
  <c r="F1159" i="5"/>
  <c r="R1155" i="5"/>
  <c r="P1154" i="5"/>
  <c r="R1153" i="5"/>
  <c r="H1152" i="5"/>
  <c r="L1151" i="5"/>
  <c r="N1150" i="5"/>
  <c r="P1149" i="5"/>
  <c r="P1163" i="5"/>
  <c r="L1162" i="5"/>
  <c r="H1161" i="5"/>
  <c r="R1157" i="5"/>
  <c r="P1156" i="5"/>
  <c r="P1155" i="5"/>
  <c r="N1153" i="5"/>
  <c r="R1152" i="5"/>
  <c r="J1151" i="5"/>
  <c r="L1150" i="5"/>
  <c r="N1149" i="5"/>
  <c r="N1163" i="5"/>
  <c r="J1162" i="5"/>
  <c r="R1159" i="5"/>
  <c r="P1158" i="5"/>
  <c r="N1156" i="5"/>
  <c r="N1155" i="5"/>
  <c r="N1154" i="5"/>
  <c r="F1152" i="5"/>
  <c r="L1163" i="5"/>
  <c r="P1159" i="5"/>
  <c r="N1158" i="5"/>
  <c r="P1157" i="5"/>
  <c r="L1154" i="5"/>
  <c r="L1153" i="5"/>
  <c r="P1152" i="5"/>
  <c r="J1150" i="5"/>
  <c r="L1149" i="5"/>
  <c r="Q1154" i="5"/>
  <c r="O1151" i="5"/>
  <c r="G1153" i="5"/>
  <c r="O1155" i="5"/>
  <c r="O1152" i="5"/>
  <c r="Q1163" i="5"/>
  <c r="G1157" i="5"/>
  <c r="Q1152" i="5"/>
  <c r="I1154" i="5"/>
  <c r="Q1156" i="5"/>
  <c r="Q1153" i="5"/>
  <c r="G1149" i="5"/>
  <c r="I1158" i="5"/>
  <c r="G1155" i="5"/>
  <c r="K1155" i="5"/>
  <c r="G1159" i="5"/>
  <c r="G1156" i="5"/>
  <c r="G1162" i="5"/>
  <c r="K1159" i="5"/>
  <c r="I1156" i="5"/>
  <c r="M1156" i="5"/>
  <c r="I1160" i="5"/>
  <c r="I1157" i="5"/>
  <c r="I1150" i="5"/>
  <c r="M1160" i="5"/>
  <c r="K1157" i="5"/>
  <c r="O1157" i="5"/>
  <c r="G1151" i="5"/>
  <c r="K1161" i="5"/>
  <c r="I1162" i="5"/>
  <c r="K1158" i="5"/>
  <c r="K1151" i="5"/>
  <c r="O1161" i="5"/>
  <c r="K1149" i="5"/>
  <c r="M1158" i="5"/>
  <c r="O1149" i="5"/>
  <c r="Q1158" i="5"/>
  <c r="I1152" i="5"/>
  <c r="K1163" i="5"/>
  <c r="I1149" i="5"/>
  <c r="M1159" i="5"/>
  <c r="M1152" i="5"/>
  <c r="O1163" i="5"/>
  <c r="K1162" i="5"/>
  <c r="O1159" i="5"/>
  <c r="O1162" i="5"/>
  <c r="G1161" i="5"/>
  <c r="K1153" i="5"/>
  <c r="K1150" i="5"/>
  <c r="O1160" i="5"/>
  <c r="O1153" i="5"/>
  <c r="M1150" i="5"/>
  <c r="Q1160" i="5"/>
  <c r="Q1150" i="5"/>
  <c r="G1163" i="5"/>
  <c r="M1154" i="5"/>
  <c r="M1151" i="5"/>
  <c r="Q1161" i="5"/>
  <c r="K1156" i="5"/>
  <c r="K1154" i="5"/>
  <c r="K1152" i="5"/>
  <c r="M1163" i="5"/>
  <c r="M1157" i="5"/>
  <c r="M1155" i="5"/>
  <c r="M1153" i="5"/>
  <c r="M1162" i="5"/>
  <c r="O1158" i="5"/>
  <c r="O1156" i="5"/>
  <c r="O1154" i="5"/>
  <c r="M1149" i="5"/>
  <c r="Q1159" i="5"/>
  <c r="Q1157" i="5"/>
  <c r="Q1155" i="5"/>
  <c r="O1150" i="5"/>
  <c r="Q1162" i="5"/>
  <c r="G1160" i="5"/>
  <c r="G1158" i="5"/>
  <c r="Q1151" i="5"/>
  <c r="Q1149" i="5"/>
  <c r="I1161" i="5"/>
  <c r="I1159" i="5"/>
  <c r="G1154" i="5"/>
  <c r="G1152" i="5"/>
  <c r="I1163" i="5"/>
  <c r="G1150" i="5"/>
  <c r="K1160" i="5"/>
  <c r="I1155" i="5"/>
  <c r="I1153" i="5"/>
  <c r="I1151" i="5"/>
  <c r="M1161" i="5"/>
  <c r="N773" i="5"/>
  <c r="N772" i="5"/>
  <c r="N771" i="5"/>
  <c r="N770" i="5"/>
  <c r="N769" i="5"/>
  <c r="N768" i="5"/>
  <c r="N767" i="5"/>
  <c r="N766" i="5"/>
  <c r="N765" i="5"/>
  <c r="N764" i="5"/>
  <c r="N763" i="5"/>
  <c r="N762" i="5"/>
  <c r="N761" i="5"/>
  <c r="N760" i="5"/>
  <c r="N759" i="5"/>
  <c r="L773" i="5"/>
  <c r="L772" i="5"/>
  <c r="L771" i="5"/>
  <c r="L770" i="5"/>
  <c r="L769" i="5"/>
  <c r="L768" i="5"/>
  <c r="L767" i="5"/>
  <c r="L766" i="5"/>
  <c r="L765" i="5"/>
  <c r="L764" i="5"/>
  <c r="L763" i="5"/>
  <c r="L762" i="5"/>
  <c r="L761" i="5"/>
  <c r="L760" i="5"/>
  <c r="L759" i="5"/>
  <c r="J773" i="5"/>
  <c r="J772" i="5"/>
  <c r="J771" i="5"/>
  <c r="J770" i="5"/>
  <c r="J769" i="5"/>
  <c r="J768" i="5"/>
  <c r="J767" i="5"/>
  <c r="J766" i="5"/>
  <c r="J765" i="5"/>
  <c r="J764" i="5"/>
  <c r="J763" i="5"/>
  <c r="J762" i="5"/>
  <c r="J761" i="5"/>
  <c r="J760" i="5"/>
  <c r="J759" i="5"/>
  <c r="H773" i="5"/>
  <c r="H772" i="5"/>
  <c r="H771" i="5"/>
  <c r="H770" i="5"/>
  <c r="H769" i="5"/>
  <c r="H768" i="5"/>
  <c r="H767" i="5"/>
  <c r="H766" i="5"/>
  <c r="H765" i="5"/>
  <c r="H764" i="5"/>
  <c r="H763" i="5"/>
  <c r="H762" i="5"/>
  <c r="H761" i="5"/>
  <c r="H760" i="5"/>
  <c r="H759" i="5"/>
  <c r="F773" i="5"/>
  <c r="F772" i="5"/>
  <c r="F771" i="5"/>
  <c r="F770" i="5"/>
  <c r="F769" i="5"/>
  <c r="F768" i="5"/>
  <c r="F767" i="5"/>
  <c r="F766" i="5"/>
  <c r="F765" i="5"/>
  <c r="F764" i="5"/>
  <c r="F763" i="5"/>
  <c r="F762" i="5"/>
  <c r="F761" i="5"/>
  <c r="F760" i="5"/>
  <c r="F759" i="5"/>
  <c r="R773" i="5"/>
  <c r="R772" i="5"/>
  <c r="R771" i="5"/>
  <c r="R770" i="5"/>
  <c r="R769" i="5"/>
  <c r="R768" i="5"/>
  <c r="R767" i="5"/>
  <c r="R766" i="5"/>
  <c r="R765" i="5"/>
  <c r="R764" i="5"/>
  <c r="R763" i="5"/>
  <c r="R762" i="5"/>
  <c r="R761" i="5"/>
  <c r="R760" i="5"/>
  <c r="R759" i="5"/>
  <c r="P773" i="5"/>
  <c r="P772" i="5"/>
  <c r="P771" i="5"/>
  <c r="P770" i="5"/>
  <c r="P769" i="5"/>
  <c r="P768" i="5"/>
  <c r="P767" i="5"/>
  <c r="P766" i="5"/>
  <c r="P765" i="5"/>
  <c r="P764" i="5"/>
  <c r="P763" i="5"/>
  <c r="P762" i="5"/>
  <c r="P761" i="5"/>
  <c r="P760" i="5"/>
  <c r="P759" i="5"/>
  <c r="K764" i="5"/>
  <c r="G761" i="5"/>
  <c r="K771" i="5"/>
  <c r="K762" i="5"/>
  <c r="M773" i="5"/>
  <c r="M762" i="5"/>
  <c r="K769" i="5"/>
  <c r="G766" i="5"/>
  <c r="K767" i="5"/>
  <c r="I765" i="5"/>
  <c r="Q760" i="5"/>
  <c r="G773" i="5"/>
  <c r="M765" i="5"/>
  <c r="I762" i="5"/>
  <c r="K773" i="5"/>
  <c r="M763" i="5"/>
  <c r="Q764" i="5"/>
  <c r="O771" i="5"/>
  <c r="I767" i="5"/>
  <c r="K759" i="5"/>
  <c r="M768" i="5"/>
  <c r="K766" i="5"/>
  <c r="G763" i="5"/>
  <c r="O766" i="5"/>
  <c r="K763" i="5"/>
  <c r="O764" i="5"/>
  <c r="I768" i="5"/>
  <c r="I759" i="5"/>
  <c r="K768" i="5"/>
  <c r="K772" i="5"/>
  <c r="O769" i="5"/>
  <c r="M767" i="5"/>
  <c r="I764" i="5"/>
  <c r="Q767" i="5"/>
  <c r="M764" i="5"/>
  <c r="Q765" i="5"/>
  <c r="M770" i="5"/>
  <c r="G759" i="5"/>
  <c r="I772" i="5"/>
  <c r="M769" i="5"/>
  <c r="M760" i="5"/>
  <c r="Q770" i="5"/>
  <c r="M772" i="5"/>
  <c r="O768" i="5"/>
  <c r="K765" i="5"/>
  <c r="Q759" i="5"/>
  <c r="G770" i="5"/>
  <c r="O765" i="5"/>
  <c r="G768" i="5"/>
  <c r="O773" i="5"/>
  <c r="G772" i="5"/>
  <c r="K760" i="5"/>
  <c r="O770" i="5"/>
  <c r="O761" i="5"/>
  <c r="M759" i="5"/>
  <c r="Q769" i="5"/>
  <c r="M766" i="5"/>
  <c r="Q772" i="5"/>
  <c r="I771" i="5"/>
  <c r="Q766" i="5"/>
  <c r="I769" i="5"/>
  <c r="K761" i="5"/>
  <c r="M761" i="5"/>
  <c r="Q771" i="5"/>
  <c r="Q762" i="5"/>
  <c r="O760" i="5"/>
  <c r="O767" i="5"/>
  <c r="G762" i="5"/>
  <c r="I773" i="5"/>
  <c r="G769" i="5"/>
  <c r="G760" i="5"/>
  <c r="K770" i="5"/>
  <c r="O763" i="5"/>
  <c r="O762" i="5"/>
  <c r="Q773" i="5"/>
  <c r="G765" i="5"/>
  <c r="Q761" i="5"/>
  <c r="O759" i="5"/>
  <c r="Q768" i="5"/>
  <c r="I763" i="5"/>
  <c r="I770" i="5"/>
  <c r="I761" i="5"/>
  <c r="M771" i="5"/>
  <c r="I760" i="5"/>
  <c r="G767" i="5"/>
  <c r="Q763" i="5"/>
  <c r="I766" i="5"/>
  <c r="G764" i="5"/>
  <c r="O772" i="5"/>
  <c r="G771" i="5"/>
  <c r="P1208" i="5"/>
  <c r="R1206" i="5"/>
  <c r="H1206" i="5"/>
  <c r="R1204" i="5"/>
  <c r="F1203" i="5"/>
  <c r="P1201" i="5"/>
  <c r="F1201" i="5"/>
  <c r="H1199" i="5"/>
  <c r="R1197" i="5"/>
  <c r="N1196" i="5"/>
  <c r="J1195" i="5"/>
  <c r="F1194" i="5"/>
  <c r="J1208" i="5"/>
  <c r="N1199" i="5"/>
  <c r="R1198" i="5"/>
  <c r="N1207" i="5"/>
  <c r="P1206" i="5"/>
  <c r="F1206" i="5"/>
  <c r="J1205" i="5"/>
  <c r="N1204" i="5"/>
  <c r="R1203" i="5"/>
  <c r="H1203" i="5"/>
  <c r="L1202" i="5"/>
  <c r="N1201" i="5"/>
  <c r="R1200" i="5"/>
  <c r="H1200" i="5"/>
  <c r="P1198" i="5"/>
  <c r="F1198" i="5"/>
  <c r="J1197" i="5"/>
  <c r="L1196" i="5"/>
  <c r="R1195" i="5"/>
  <c r="H1195" i="5"/>
  <c r="L1194" i="5"/>
  <c r="R1208" i="5"/>
  <c r="H1208" i="5"/>
  <c r="L1207" i="5"/>
  <c r="L1204" i="5"/>
  <c r="J1202" i="5"/>
  <c r="L1199" i="5"/>
  <c r="H1197" i="5"/>
  <c r="F1208" i="5"/>
  <c r="J1207" i="5"/>
  <c r="N1206" i="5"/>
  <c r="R1205" i="5"/>
  <c r="H1205" i="5"/>
  <c r="P1203" i="5"/>
  <c r="H1202" i="5"/>
  <c r="L1201" i="5"/>
  <c r="P1200" i="5"/>
  <c r="F1200" i="5"/>
  <c r="J1199" i="5"/>
  <c r="N1198" i="5"/>
  <c r="F1197" i="5"/>
  <c r="J1196" i="5"/>
  <c r="P1195" i="5"/>
  <c r="F1195" i="5"/>
  <c r="J1194" i="5"/>
  <c r="F1205" i="5"/>
  <c r="J1204" i="5"/>
  <c r="N1203" i="5"/>
  <c r="R1202" i="5"/>
  <c r="L1198" i="5"/>
  <c r="P1197" i="5"/>
  <c r="H1194" i="5"/>
  <c r="N1208" i="5"/>
  <c r="R1207" i="5"/>
  <c r="H1207" i="5"/>
  <c r="L1206" i="5"/>
  <c r="P1205" i="5"/>
  <c r="H1204" i="5"/>
  <c r="P1202" i="5"/>
  <c r="F1202" i="5"/>
  <c r="J1201" i="5"/>
  <c r="N1200" i="5"/>
  <c r="R1199" i="5"/>
  <c r="N1197" i="5"/>
  <c r="R1196" i="5"/>
  <c r="H1196" i="5"/>
  <c r="N1195" i="5"/>
  <c r="R1194" i="5"/>
  <c r="L1208" i="5"/>
  <c r="N1205" i="5"/>
  <c r="L1203" i="5"/>
  <c r="L1200" i="5"/>
  <c r="P1199" i="5"/>
  <c r="F1199" i="5"/>
  <c r="J1198" i="5"/>
  <c r="P1194" i="5"/>
  <c r="P1207" i="5"/>
  <c r="F1207" i="5"/>
  <c r="J1206" i="5"/>
  <c r="L1205" i="5"/>
  <c r="P1204" i="5"/>
  <c r="F1204" i="5"/>
  <c r="J1203" i="5"/>
  <c r="N1202" i="5"/>
  <c r="R1201" i="5"/>
  <c r="H1201" i="5"/>
  <c r="J1200" i="5"/>
  <c r="H1198" i="5"/>
  <c r="L1197" i="5"/>
  <c r="P1196" i="5"/>
  <c r="F1196" i="5"/>
  <c r="L1195" i="5"/>
  <c r="N1194" i="5"/>
  <c r="K1195" i="5"/>
  <c r="O1205" i="5"/>
  <c r="K1196" i="5"/>
  <c r="O1206" i="5"/>
  <c r="M1196" i="5"/>
  <c r="M1197" i="5"/>
  <c r="O1208" i="5"/>
  <c r="O1197" i="5"/>
  <c r="O1198" i="5"/>
  <c r="Q1198" i="5"/>
  <c r="Q1199" i="5"/>
  <c r="G1201" i="5"/>
  <c r="G1202" i="5"/>
  <c r="I1202" i="5"/>
  <c r="G1194" i="5"/>
  <c r="I1203" i="5"/>
  <c r="I1194" i="5"/>
  <c r="K1203" i="5"/>
  <c r="G1207" i="5"/>
  <c r="K1204" i="5"/>
  <c r="Q1206" i="5"/>
  <c r="I1207" i="5"/>
  <c r="M1204" i="5"/>
  <c r="I1195" i="5"/>
  <c r="M1205" i="5"/>
  <c r="Q1208" i="5"/>
  <c r="Q1197" i="5"/>
  <c r="K1201" i="5"/>
  <c r="G1198" i="5"/>
  <c r="Q1202" i="5"/>
  <c r="I1205" i="5"/>
  <c r="M1198" i="5"/>
  <c r="G1200" i="5"/>
  <c r="M1202" i="5"/>
  <c r="I1199" i="5"/>
  <c r="Q1194" i="5"/>
  <c r="G1205" i="5"/>
  <c r="G1196" i="5"/>
  <c r="K1206" i="5"/>
  <c r="O1199" i="5"/>
  <c r="I1201" i="5"/>
  <c r="M1207" i="5"/>
  <c r="O1203" i="5"/>
  <c r="K1200" i="5"/>
  <c r="Q1207" i="5"/>
  <c r="I1206" i="5"/>
  <c r="I1197" i="5"/>
  <c r="K1208" i="5"/>
  <c r="Q1200" i="5"/>
  <c r="K1202" i="5"/>
  <c r="M1194" i="5"/>
  <c r="Q1204" i="5"/>
  <c r="M1201" i="5"/>
  <c r="G1197" i="5"/>
  <c r="I1208" i="5"/>
  <c r="K1198" i="5"/>
  <c r="G1203" i="5"/>
  <c r="K1207" i="5"/>
  <c r="M1203" i="5"/>
  <c r="O1195" i="5"/>
  <c r="O1202" i="5"/>
  <c r="I1198" i="5"/>
  <c r="M1199" i="5"/>
  <c r="I1204" i="5"/>
  <c r="K1194" i="5"/>
  <c r="O1204" i="5"/>
  <c r="Q1196" i="5"/>
  <c r="O1194" i="5"/>
  <c r="Q1203" i="5"/>
  <c r="K1199" i="5"/>
  <c r="O1200" i="5"/>
  <c r="G1195" i="5"/>
  <c r="K1205" i="5"/>
  <c r="M1195" i="5"/>
  <c r="Q1205" i="5"/>
  <c r="G1199" i="5"/>
  <c r="O1207" i="5"/>
  <c r="G1206" i="5"/>
  <c r="M1200" i="5"/>
  <c r="Q1201" i="5"/>
  <c r="I1196" i="5"/>
  <c r="M1206" i="5"/>
  <c r="O1196" i="5"/>
  <c r="I1200" i="5"/>
  <c r="Q1195" i="5"/>
  <c r="G1208" i="5"/>
  <c r="O1201" i="5"/>
  <c r="G1204" i="5"/>
  <c r="K1197" i="5"/>
  <c r="M1208" i="5"/>
  <c r="N833" i="5"/>
  <c r="N832" i="5"/>
  <c r="N831" i="5"/>
  <c r="N830" i="5"/>
  <c r="N829" i="5"/>
  <c r="N828" i="5"/>
  <c r="N827" i="5"/>
  <c r="N826" i="5"/>
  <c r="N825" i="5"/>
  <c r="N824" i="5"/>
  <c r="N823" i="5"/>
  <c r="N822" i="5"/>
  <c r="N821" i="5"/>
  <c r="N820" i="5"/>
  <c r="N819" i="5"/>
  <c r="L833" i="5"/>
  <c r="L832" i="5"/>
  <c r="L831" i="5"/>
  <c r="L830" i="5"/>
  <c r="L829" i="5"/>
  <c r="L828" i="5"/>
  <c r="L827" i="5"/>
  <c r="L826" i="5"/>
  <c r="L825" i="5"/>
  <c r="L824" i="5"/>
  <c r="L823" i="5"/>
  <c r="L822" i="5"/>
  <c r="L821" i="5"/>
  <c r="L820" i="5"/>
  <c r="L819" i="5"/>
  <c r="J833" i="5"/>
  <c r="J832" i="5"/>
  <c r="J831" i="5"/>
  <c r="J830" i="5"/>
  <c r="J829" i="5"/>
  <c r="J828" i="5"/>
  <c r="J827" i="5"/>
  <c r="J826" i="5"/>
  <c r="J825" i="5"/>
  <c r="J824" i="5"/>
  <c r="J823" i="5"/>
  <c r="J822" i="5"/>
  <c r="J821" i="5"/>
  <c r="J820" i="5"/>
  <c r="J819" i="5"/>
  <c r="H833" i="5"/>
  <c r="H832" i="5"/>
  <c r="H831" i="5"/>
  <c r="H830" i="5"/>
  <c r="H829" i="5"/>
  <c r="H828" i="5"/>
  <c r="H827" i="5"/>
  <c r="H826" i="5"/>
  <c r="H825" i="5"/>
  <c r="H824" i="5"/>
  <c r="H823" i="5"/>
  <c r="H822" i="5"/>
  <c r="H821" i="5"/>
  <c r="H820" i="5"/>
  <c r="H819" i="5"/>
  <c r="F833" i="5"/>
  <c r="F832" i="5"/>
  <c r="F831" i="5"/>
  <c r="F830" i="5"/>
  <c r="F829" i="5"/>
  <c r="F828" i="5"/>
  <c r="F827" i="5"/>
  <c r="F826" i="5"/>
  <c r="F825" i="5"/>
  <c r="F824" i="5"/>
  <c r="F823" i="5"/>
  <c r="F822" i="5"/>
  <c r="F821" i="5"/>
  <c r="F820" i="5"/>
  <c r="F819" i="5"/>
  <c r="R833" i="5"/>
  <c r="R832" i="5"/>
  <c r="R831" i="5"/>
  <c r="R830" i="5"/>
  <c r="R829" i="5"/>
  <c r="R828" i="5"/>
  <c r="R827" i="5"/>
  <c r="R826" i="5"/>
  <c r="R825" i="5"/>
  <c r="R824" i="5"/>
  <c r="R823" i="5"/>
  <c r="R822" i="5"/>
  <c r="R821" i="5"/>
  <c r="R820" i="5"/>
  <c r="R819" i="5"/>
  <c r="P833" i="5"/>
  <c r="P832" i="5"/>
  <c r="P831" i="5"/>
  <c r="P830" i="5"/>
  <c r="P829" i="5"/>
  <c r="P828" i="5"/>
  <c r="P827" i="5"/>
  <c r="P826" i="5"/>
  <c r="P825" i="5"/>
  <c r="P824" i="5"/>
  <c r="P823" i="5"/>
  <c r="P822" i="5"/>
  <c r="P821" i="5"/>
  <c r="P820" i="5"/>
  <c r="P819" i="5"/>
  <c r="I819" i="5"/>
  <c r="K828" i="5"/>
  <c r="Q822" i="5"/>
  <c r="I825" i="5"/>
  <c r="G823" i="5"/>
  <c r="Q819" i="5"/>
  <c r="G830" i="5"/>
  <c r="I822" i="5"/>
  <c r="K833" i="5"/>
  <c r="G820" i="5"/>
  <c r="K830" i="5"/>
  <c r="Q824" i="5"/>
  <c r="I832" i="5"/>
  <c r="M829" i="5"/>
  <c r="G825" i="5"/>
  <c r="K826" i="5"/>
  <c r="K825" i="5"/>
  <c r="Q832" i="5"/>
  <c r="I831" i="5"/>
  <c r="K823" i="5"/>
  <c r="I821" i="5"/>
  <c r="M831" i="5"/>
  <c r="G827" i="5"/>
  <c r="K820" i="5"/>
  <c r="O830" i="5"/>
  <c r="I826" i="5"/>
  <c r="M827" i="5"/>
  <c r="O827" i="5"/>
  <c r="Q820" i="5"/>
  <c r="G822" i="5"/>
  <c r="I833" i="5"/>
  <c r="M824" i="5"/>
  <c r="K822" i="5"/>
  <c r="M833" i="5"/>
  <c r="G819" i="5"/>
  <c r="I828" i="5"/>
  <c r="M821" i="5"/>
  <c r="Q831" i="5"/>
  <c r="K827" i="5"/>
  <c r="M832" i="5"/>
  <c r="O828" i="5"/>
  <c r="G831" i="5"/>
  <c r="I824" i="5"/>
  <c r="I823" i="5"/>
  <c r="O825" i="5"/>
  <c r="M823" i="5"/>
  <c r="G832" i="5"/>
  <c r="K829" i="5"/>
  <c r="O822" i="5"/>
  <c r="Q833" i="5"/>
  <c r="K819" i="5"/>
  <c r="M828" i="5"/>
  <c r="M819" i="5"/>
  <c r="Q829" i="5"/>
  <c r="M826" i="5"/>
  <c r="K824" i="5"/>
  <c r="Q826" i="5"/>
  <c r="O824" i="5"/>
  <c r="I820" i="5"/>
  <c r="M830" i="5"/>
  <c r="Q823" i="5"/>
  <c r="K832" i="5"/>
  <c r="O829" i="5"/>
  <c r="O820" i="5"/>
  <c r="Q828" i="5"/>
  <c r="M825" i="5"/>
  <c r="G829" i="5"/>
  <c r="Q825" i="5"/>
  <c r="K821" i="5"/>
  <c r="O831" i="5"/>
  <c r="G826" i="5"/>
  <c r="M820" i="5"/>
  <c r="Q830" i="5"/>
  <c r="Q821" i="5"/>
  <c r="O819" i="5"/>
  <c r="G833" i="5"/>
  <c r="O826" i="5"/>
  <c r="I830" i="5"/>
  <c r="G828" i="5"/>
  <c r="M822" i="5"/>
  <c r="O833" i="5"/>
  <c r="I827" i="5"/>
  <c r="O821" i="5"/>
  <c r="G824" i="5"/>
  <c r="O832" i="5"/>
  <c r="Q827" i="5"/>
  <c r="G821" i="5"/>
  <c r="K831" i="5"/>
  <c r="I829" i="5"/>
  <c r="O823" i="5"/>
  <c r="L1072" i="5"/>
  <c r="R1071" i="5"/>
  <c r="N1070" i="5"/>
  <c r="J1069" i="5"/>
  <c r="F1068" i="5"/>
  <c r="L1067" i="5"/>
  <c r="P1066" i="5"/>
  <c r="L1065" i="5"/>
  <c r="H1064" i="5"/>
  <c r="N1063" i="5"/>
  <c r="J1062" i="5"/>
  <c r="N1061" i="5"/>
  <c r="J1060" i="5"/>
  <c r="P1059" i="5"/>
  <c r="R1073" i="5"/>
  <c r="H1073" i="5"/>
  <c r="H1071" i="5"/>
  <c r="R1069" i="5"/>
  <c r="N1068" i="5"/>
  <c r="J1067" i="5"/>
  <c r="F1066" i="5"/>
  <c r="P1064" i="5"/>
  <c r="R1062" i="5"/>
  <c r="H1062" i="5"/>
  <c r="R1060" i="5"/>
  <c r="F1059" i="5"/>
  <c r="F1073" i="5"/>
  <c r="J1072" i="5"/>
  <c r="P1071" i="5"/>
  <c r="L1070" i="5"/>
  <c r="H1069" i="5"/>
  <c r="L1068" i="5"/>
  <c r="R1067" i="5"/>
  <c r="N1066" i="5"/>
  <c r="J1065" i="5"/>
  <c r="F1064" i="5"/>
  <c r="L1063" i="5"/>
  <c r="P1062" i="5"/>
  <c r="L1061" i="5"/>
  <c r="H1060" i="5"/>
  <c r="N1059" i="5"/>
  <c r="P1073" i="5"/>
  <c r="F1071" i="5"/>
  <c r="P1069" i="5"/>
  <c r="F1069" i="5"/>
  <c r="H1067" i="5"/>
  <c r="R1065" i="5"/>
  <c r="N1064" i="5"/>
  <c r="J1063" i="5"/>
  <c r="F1062" i="5"/>
  <c r="P1060" i="5"/>
  <c r="N1073" i="5"/>
  <c r="R1072" i="5"/>
  <c r="H1072" i="5"/>
  <c r="N1071" i="5"/>
  <c r="J1070" i="5"/>
  <c r="N1069" i="5"/>
  <c r="J1068" i="5"/>
  <c r="P1067" i="5"/>
  <c r="L1066" i="5"/>
  <c r="H1065" i="5"/>
  <c r="L1064" i="5"/>
  <c r="R1063" i="5"/>
  <c r="N1062" i="5"/>
  <c r="J1061" i="5"/>
  <c r="F1060" i="5"/>
  <c r="L1059" i="5"/>
  <c r="P1072" i="5"/>
  <c r="R1070" i="5"/>
  <c r="H1070" i="5"/>
  <c r="R1068" i="5"/>
  <c r="F1067" i="5"/>
  <c r="P1065" i="5"/>
  <c r="F1065" i="5"/>
  <c r="H1063" i="5"/>
  <c r="R1061" i="5"/>
  <c r="N1060" i="5"/>
  <c r="J1059" i="5"/>
  <c r="L1073" i="5"/>
  <c r="F1072" i="5"/>
  <c r="L1071" i="5"/>
  <c r="P1070" i="5"/>
  <c r="L1069" i="5"/>
  <c r="H1068" i="5"/>
  <c r="N1067" i="5"/>
  <c r="J1066" i="5"/>
  <c r="N1065" i="5"/>
  <c r="J1064" i="5"/>
  <c r="P1063" i="5"/>
  <c r="L1062" i="5"/>
  <c r="H1061" i="5"/>
  <c r="L1060" i="5"/>
  <c r="R1059" i="5"/>
  <c r="J1073" i="5"/>
  <c r="N1072" i="5"/>
  <c r="J1071" i="5"/>
  <c r="F1070" i="5"/>
  <c r="P1068" i="5"/>
  <c r="R1066" i="5"/>
  <c r="H1066" i="5"/>
  <c r="R1064" i="5"/>
  <c r="F1063" i="5"/>
  <c r="P1061" i="5"/>
  <c r="F1061" i="5"/>
  <c r="H1059" i="5"/>
  <c r="O1062" i="5"/>
  <c r="Q1073" i="5"/>
  <c r="K1059" i="5"/>
  <c r="M1068" i="5"/>
  <c r="M1059" i="5"/>
  <c r="Q1069" i="5"/>
  <c r="O1067" i="5"/>
  <c r="Q1066" i="5"/>
  <c r="O1064" i="5"/>
  <c r="I1060" i="5"/>
  <c r="M1070" i="5"/>
  <c r="Q1063" i="5"/>
  <c r="K1072" i="5"/>
  <c r="O1069" i="5"/>
  <c r="O1060" i="5"/>
  <c r="O1059" i="5"/>
  <c r="Q1068" i="5"/>
  <c r="G1069" i="5"/>
  <c r="Q1065" i="5"/>
  <c r="K1061" i="5"/>
  <c r="O1071" i="5"/>
  <c r="G1066" i="5"/>
  <c r="M1060" i="5"/>
  <c r="Q1070" i="5"/>
  <c r="Q1061" i="5"/>
  <c r="O1072" i="5"/>
  <c r="G1071" i="5"/>
  <c r="I1070" i="5"/>
  <c r="G1068" i="5"/>
  <c r="M1062" i="5"/>
  <c r="O1073" i="5"/>
  <c r="I1067" i="5"/>
  <c r="O1061" i="5"/>
  <c r="G1064" i="5"/>
  <c r="Q1060" i="5"/>
  <c r="G1073" i="5"/>
  <c r="G1061" i="5"/>
  <c r="K1071" i="5"/>
  <c r="I1069" i="5"/>
  <c r="O1063" i="5"/>
  <c r="I1072" i="5"/>
  <c r="K1068" i="5"/>
  <c r="Q1062" i="5"/>
  <c r="I1065" i="5"/>
  <c r="G1063" i="5"/>
  <c r="I1062" i="5"/>
  <c r="K1073" i="5"/>
  <c r="G1060" i="5"/>
  <c r="K1070" i="5"/>
  <c r="Q1064" i="5"/>
  <c r="I1059" i="5"/>
  <c r="M1069" i="5"/>
  <c r="G1065" i="5"/>
  <c r="K1066" i="5"/>
  <c r="I1064" i="5"/>
  <c r="K1063" i="5"/>
  <c r="I1061" i="5"/>
  <c r="M1071" i="5"/>
  <c r="G1067" i="5"/>
  <c r="K1060" i="5"/>
  <c r="O1070" i="5"/>
  <c r="I1066" i="5"/>
  <c r="M1067" i="5"/>
  <c r="K1065" i="5"/>
  <c r="M1064" i="5"/>
  <c r="K1062" i="5"/>
  <c r="M1073" i="5"/>
  <c r="G1059" i="5"/>
  <c r="I1068" i="5"/>
  <c r="M1061" i="5"/>
  <c r="Q1071" i="5"/>
  <c r="K1067" i="5"/>
  <c r="M1072" i="5"/>
  <c r="O1068" i="5"/>
  <c r="M1066" i="5"/>
  <c r="O1065" i="5"/>
  <c r="M1063" i="5"/>
  <c r="G1072" i="5"/>
  <c r="K1069" i="5"/>
  <c r="Q1059" i="5"/>
  <c r="I1071" i="5"/>
  <c r="G1062" i="5"/>
  <c r="I1073" i="5"/>
  <c r="I1063" i="5"/>
  <c r="K1064" i="5"/>
  <c r="M1065" i="5"/>
  <c r="O1066" i="5"/>
  <c r="Q1067" i="5"/>
  <c r="Q1072" i="5"/>
  <c r="G1070" i="5"/>
  <c r="N848" i="5"/>
  <c r="N847" i="5"/>
  <c r="N846" i="5"/>
  <c r="N845" i="5"/>
  <c r="N844" i="5"/>
  <c r="N843" i="5"/>
  <c r="N842" i="5"/>
  <c r="N841" i="5"/>
  <c r="N840" i="5"/>
  <c r="N839" i="5"/>
  <c r="N838" i="5"/>
  <c r="N837" i="5"/>
  <c r="N836" i="5"/>
  <c r="N835" i="5"/>
  <c r="N834" i="5"/>
  <c r="L848" i="5"/>
  <c r="L847" i="5"/>
  <c r="L846" i="5"/>
  <c r="L845" i="5"/>
  <c r="L844" i="5"/>
  <c r="L843" i="5"/>
  <c r="L842" i="5"/>
  <c r="L841" i="5"/>
  <c r="L840" i="5"/>
  <c r="L839" i="5"/>
  <c r="L838" i="5"/>
  <c r="L837" i="5"/>
  <c r="L836" i="5"/>
  <c r="L835" i="5"/>
  <c r="L834" i="5"/>
  <c r="J848" i="5"/>
  <c r="J847" i="5"/>
  <c r="J846" i="5"/>
  <c r="J845" i="5"/>
  <c r="J844" i="5"/>
  <c r="J843" i="5"/>
  <c r="J842" i="5"/>
  <c r="J841" i="5"/>
  <c r="J840" i="5"/>
  <c r="J839" i="5"/>
  <c r="J838" i="5"/>
  <c r="J837" i="5"/>
  <c r="J836" i="5"/>
  <c r="J835" i="5"/>
  <c r="J834" i="5"/>
  <c r="H848" i="5"/>
  <c r="H847" i="5"/>
  <c r="H846" i="5"/>
  <c r="H845" i="5"/>
  <c r="H844" i="5"/>
  <c r="H843" i="5"/>
  <c r="H842" i="5"/>
  <c r="H841" i="5"/>
  <c r="H840" i="5"/>
  <c r="H839" i="5"/>
  <c r="H838" i="5"/>
  <c r="H837" i="5"/>
  <c r="H836" i="5"/>
  <c r="H835" i="5"/>
  <c r="H834" i="5"/>
  <c r="F848" i="5"/>
  <c r="F847" i="5"/>
  <c r="F846" i="5"/>
  <c r="F845" i="5"/>
  <c r="F844" i="5"/>
  <c r="F843" i="5"/>
  <c r="F842" i="5"/>
  <c r="F841" i="5"/>
  <c r="F840" i="5"/>
  <c r="F839" i="5"/>
  <c r="F838" i="5"/>
  <c r="F837" i="5"/>
  <c r="F836" i="5"/>
  <c r="F835" i="5"/>
  <c r="F834" i="5"/>
  <c r="R848" i="5"/>
  <c r="R847" i="5"/>
  <c r="R846" i="5"/>
  <c r="R845" i="5"/>
  <c r="R844" i="5"/>
  <c r="R843" i="5"/>
  <c r="R842" i="5"/>
  <c r="R841" i="5"/>
  <c r="R840" i="5"/>
  <c r="R839" i="5"/>
  <c r="R838" i="5"/>
  <c r="R837" i="5"/>
  <c r="R836" i="5"/>
  <c r="R835" i="5"/>
  <c r="R834" i="5"/>
  <c r="P848" i="5"/>
  <c r="P847" i="5"/>
  <c r="P846" i="5"/>
  <c r="P845" i="5"/>
  <c r="P844" i="5"/>
  <c r="P843" i="5"/>
  <c r="P842" i="5"/>
  <c r="P841" i="5"/>
  <c r="P840" i="5"/>
  <c r="P839" i="5"/>
  <c r="P838" i="5"/>
  <c r="P837" i="5"/>
  <c r="P836" i="5"/>
  <c r="P835" i="5"/>
  <c r="P834" i="5"/>
  <c r="M839" i="5"/>
  <c r="I836" i="5"/>
  <c r="M846" i="5"/>
  <c r="K836" i="5"/>
  <c r="O846" i="5"/>
  <c r="O845" i="5"/>
  <c r="I847" i="5"/>
  <c r="G840" i="5"/>
  <c r="M842" i="5"/>
  <c r="K840" i="5"/>
  <c r="Q847" i="5"/>
  <c r="I846" i="5"/>
  <c r="O840" i="5"/>
  <c r="K837" i="5"/>
  <c r="M848" i="5"/>
  <c r="M837" i="5"/>
  <c r="O848" i="5"/>
  <c r="Q848" i="5"/>
  <c r="M836" i="5"/>
  <c r="I841" i="5"/>
  <c r="M834" i="5"/>
  <c r="O843" i="5"/>
  <c r="M841" i="5"/>
  <c r="G837" i="5"/>
  <c r="I848" i="5"/>
  <c r="Q841" i="5"/>
  <c r="M838" i="5"/>
  <c r="O838" i="5"/>
  <c r="Q838" i="5"/>
  <c r="K842" i="5"/>
  <c r="M847" i="5"/>
  <c r="Q844" i="5"/>
  <c r="O842" i="5"/>
  <c r="I838" i="5"/>
  <c r="G844" i="5"/>
  <c r="O839" i="5"/>
  <c r="Q839" i="5"/>
  <c r="I842" i="5"/>
  <c r="K847" i="5"/>
  <c r="M843" i="5"/>
  <c r="O835" i="5"/>
  <c r="O834" i="5"/>
  <c r="Q843" i="5"/>
  <c r="K839" i="5"/>
  <c r="I845" i="5"/>
  <c r="Q840" i="5"/>
  <c r="G842" i="5"/>
  <c r="K835" i="5"/>
  <c r="M844" i="5"/>
  <c r="K834" i="5"/>
  <c r="O844" i="5"/>
  <c r="Q836" i="5"/>
  <c r="O847" i="5"/>
  <c r="G846" i="5"/>
  <c r="M840" i="5"/>
  <c r="G836" i="5"/>
  <c r="K846" i="5"/>
  <c r="G843" i="5"/>
  <c r="G834" i="5"/>
  <c r="I843" i="5"/>
  <c r="O837" i="5"/>
  <c r="Q846" i="5"/>
  <c r="M835" i="5"/>
  <c r="Q845" i="5"/>
  <c r="G839" i="5"/>
  <c r="Q835" i="5"/>
  <c r="G848" i="5"/>
  <c r="O841" i="5"/>
  <c r="I837" i="5"/>
  <c r="K848" i="5"/>
  <c r="I844" i="5"/>
  <c r="G847" i="5"/>
  <c r="K844" i="5"/>
  <c r="G841" i="5"/>
  <c r="O836" i="5"/>
  <c r="I840" i="5"/>
  <c r="G838" i="5"/>
  <c r="Q842" i="5"/>
  <c r="K838" i="5"/>
  <c r="G835" i="5"/>
  <c r="K845" i="5"/>
  <c r="I835" i="5"/>
  <c r="M845" i="5"/>
  <c r="K843" i="5"/>
  <c r="I834" i="5"/>
  <c r="Q837" i="5"/>
  <c r="K841" i="5"/>
  <c r="I839" i="5"/>
  <c r="Q834" i="5"/>
  <c r="G845" i="5"/>
  <c r="P923" i="5"/>
  <c r="H923" i="5"/>
  <c r="N922" i="5"/>
  <c r="F922" i="5"/>
  <c r="L921" i="5"/>
  <c r="R920" i="5"/>
  <c r="J920" i="5"/>
  <c r="P919" i="5"/>
  <c r="H919" i="5"/>
  <c r="N918" i="5"/>
  <c r="F918" i="5"/>
  <c r="L917" i="5"/>
  <c r="R916" i="5"/>
  <c r="J916" i="5"/>
  <c r="P915" i="5"/>
  <c r="H915" i="5"/>
  <c r="N914" i="5"/>
  <c r="F914" i="5"/>
  <c r="L913" i="5"/>
  <c r="F923" i="5"/>
  <c r="R921" i="5"/>
  <c r="N920" i="5"/>
  <c r="J919" i="5"/>
  <c r="P916" i="5"/>
  <c r="L915" i="5"/>
  <c r="H914" i="5"/>
  <c r="H912" i="5"/>
  <c r="J911" i="5"/>
  <c r="N909" i="5"/>
  <c r="P921" i="5"/>
  <c r="L920" i="5"/>
  <c r="F919" i="5"/>
  <c r="R917" i="5"/>
  <c r="N916" i="5"/>
  <c r="J915" i="5"/>
  <c r="R912" i="5"/>
  <c r="F912" i="5"/>
  <c r="H911" i="5"/>
  <c r="L910" i="5"/>
  <c r="L909" i="5"/>
  <c r="R922" i="5"/>
  <c r="N921" i="5"/>
  <c r="H920" i="5"/>
  <c r="P917" i="5"/>
  <c r="L916" i="5"/>
  <c r="F915" i="5"/>
  <c r="R913" i="5"/>
  <c r="J910" i="5"/>
  <c r="P922" i="5"/>
  <c r="J921" i="5"/>
  <c r="F920" i="5"/>
  <c r="R918" i="5"/>
  <c r="N917" i="5"/>
  <c r="H916" i="5"/>
  <c r="P913" i="5"/>
  <c r="P912" i="5"/>
  <c r="R911" i="5"/>
  <c r="F911" i="5"/>
  <c r="H910" i="5"/>
  <c r="J909" i="5"/>
  <c r="R923" i="5"/>
  <c r="L922" i="5"/>
  <c r="H921" i="5"/>
  <c r="P918" i="5"/>
  <c r="J917" i="5"/>
  <c r="F916" i="5"/>
  <c r="R914" i="5"/>
  <c r="N913" i="5"/>
  <c r="N912" i="5"/>
  <c r="P911" i="5"/>
  <c r="F910" i="5"/>
  <c r="H909" i="5"/>
  <c r="N923" i="5"/>
  <c r="J922" i="5"/>
  <c r="F921" i="5"/>
  <c r="R919" i="5"/>
  <c r="L918" i="5"/>
  <c r="H917" i="5"/>
  <c r="P914" i="5"/>
  <c r="J913" i="5"/>
  <c r="L912" i="5"/>
  <c r="R910" i="5"/>
  <c r="F909" i="5"/>
  <c r="L923" i="5"/>
  <c r="H922" i="5"/>
  <c r="N919" i="5"/>
  <c r="J918" i="5"/>
  <c r="F917" i="5"/>
  <c r="R915" i="5"/>
  <c r="L914" i="5"/>
  <c r="H913" i="5"/>
  <c r="J912" i="5"/>
  <c r="N911" i="5"/>
  <c r="P910" i="5"/>
  <c r="R909" i="5"/>
  <c r="J923" i="5"/>
  <c r="P920" i="5"/>
  <c r="L919" i="5"/>
  <c r="H918" i="5"/>
  <c r="N915" i="5"/>
  <c r="J914" i="5"/>
  <c r="F913" i="5"/>
  <c r="L911" i="5"/>
  <c r="N910" i="5"/>
  <c r="P909" i="5"/>
  <c r="O914" i="5"/>
  <c r="I910" i="5"/>
  <c r="M920" i="5"/>
  <c r="K910" i="5"/>
  <c r="O920" i="5"/>
  <c r="M910" i="5"/>
  <c r="M918" i="5"/>
  <c r="O917" i="5"/>
  <c r="K914" i="5"/>
  <c r="G911" i="5"/>
  <c r="K921" i="5"/>
  <c r="Q915" i="5"/>
  <c r="K911" i="5"/>
  <c r="O921" i="5"/>
  <c r="M911" i="5"/>
  <c r="Q921" i="5"/>
  <c r="Q912" i="5"/>
  <c r="Q920" i="5"/>
  <c r="O909" i="5"/>
  <c r="Q918" i="5"/>
  <c r="M915" i="5"/>
  <c r="I912" i="5"/>
  <c r="K923" i="5"/>
  <c r="G918" i="5"/>
  <c r="M912" i="5"/>
  <c r="O923" i="5"/>
  <c r="O912" i="5"/>
  <c r="Q923" i="5"/>
  <c r="G915" i="5"/>
  <c r="O922" i="5"/>
  <c r="G921" i="5"/>
  <c r="O916" i="5"/>
  <c r="K913" i="5"/>
  <c r="I919" i="5"/>
  <c r="O913" i="5"/>
  <c r="Q913" i="5"/>
  <c r="K917" i="5"/>
  <c r="Q910" i="5"/>
  <c r="G923" i="5"/>
  <c r="Q917" i="5"/>
  <c r="M914" i="5"/>
  <c r="G910" i="5"/>
  <c r="K920" i="5"/>
  <c r="Q914" i="5"/>
  <c r="G916" i="5"/>
  <c r="O919" i="5"/>
  <c r="K922" i="5"/>
  <c r="G913" i="5"/>
  <c r="Q909" i="5"/>
  <c r="G920" i="5"/>
  <c r="O915" i="5"/>
  <c r="I911" i="5"/>
  <c r="M921" i="5"/>
  <c r="G917" i="5"/>
  <c r="I917" i="5"/>
  <c r="K909" i="5"/>
  <c r="I914" i="5"/>
  <c r="Q922" i="5"/>
  <c r="I921" i="5"/>
  <c r="Q916" i="5"/>
  <c r="K912" i="5"/>
  <c r="M923" i="5"/>
  <c r="G909" i="5"/>
  <c r="I918" i="5"/>
  <c r="I909" i="5"/>
  <c r="K918" i="5"/>
  <c r="O911" i="5"/>
  <c r="K915" i="5"/>
  <c r="G912" i="5"/>
  <c r="I923" i="5"/>
  <c r="G919" i="5"/>
  <c r="M913" i="5"/>
  <c r="G922" i="5"/>
  <c r="K919" i="5"/>
  <c r="I922" i="5"/>
  <c r="M919" i="5"/>
  <c r="I916" i="5"/>
  <c r="M916" i="5"/>
  <c r="I913" i="5"/>
  <c r="I920" i="5"/>
  <c r="O910" i="5"/>
  <c r="Q911" i="5"/>
  <c r="G914" i="5"/>
  <c r="I915" i="5"/>
  <c r="K916" i="5"/>
  <c r="M917" i="5"/>
  <c r="M909" i="5"/>
  <c r="O918" i="5"/>
  <c r="M922" i="5"/>
  <c r="Q919" i="5"/>
  <c r="F1433" i="5"/>
  <c r="H1432" i="5"/>
  <c r="L1431" i="5"/>
  <c r="F1430" i="5"/>
  <c r="L1429" i="5"/>
  <c r="P1428" i="5"/>
  <c r="L1427" i="5"/>
  <c r="H1426" i="5"/>
  <c r="N1425" i="5"/>
  <c r="J1424" i="5"/>
  <c r="N1423" i="5"/>
  <c r="J1422" i="5"/>
  <c r="P1421" i="5"/>
  <c r="L1420" i="5"/>
  <c r="H1419" i="5"/>
  <c r="R1433" i="5"/>
  <c r="F1432" i="5"/>
  <c r="J1431" i="5"/>
  <c r="N1430" i="5"/>
  <c r="J1429" i="5"/>
  <c r="F1428" i="5"/>
  <c r="P1426" i="5"/>
  <c r="R1424" i="5"/>
  <c r="H1424" i="5"/>
  <c r="R1422" i="5"/>
  <c r="F1421" i="5"/>
  <c r="P1419" i="5"/>
  <c r="F1419" i="5"/>
  <c r="P1433" i="5"/>
  <c r="R1432" i="5"/>
  <c r="L1430" i="5"/>
  <c r="R1429" i="5"/>
  <c r="N1428" i="5"/>
  <c r="J1427" i="5"/>
  <c r="F1426" i="5"/>
  <c r="L1425" i="5"/>
  <c r="P1424" i="5"/>
  <c r="L1423" i="5"/>
  <c r="H1422" i="5"/>
  <c r="N1421" i="5"/>
  <c r="J1420" i="5"/>
  <c r="N1419" i="5"/>
  <c r="N1433" i="5"/>
  <c r="P1432" i="5"/>
  <c r="R1431" i="5"/>
  <c r="H1431" i="5"/>
  <c r="H1429" i="5"/>
  <c r="R1427" i="5"/>
  <c r="N1426" i="5"/>
  <c r="J1425" i="5"/>
  <c r="F1424" i="5"/>
  <c r="P1422" i="5"/>
  <c r="R1420" i="5"/>
  <c r="H1420" i="5"/>
  <c r="N1432" i="5"/>
  <c r="F1431" i="5"/>
  <c r="J1430" i="5"/>
  <c r="P1429" i="5"/>
  <c r="L1428" i="5"/>
  <c r="H1427" i="5"/>
  <c r="L1426" i="5"/>
  <c r="R1425" i="5"/>
  <c r="N1424" i="5"/>
  <c r="J1423" i="5"/>
  <c r="F1422" i="5"/>
  <c r="L1421" i="5"/>
  <c r="P1420" i="5"/>
  <c r="L1419" i="5"/>
  <c r="L1433" i="5"/>
  <c r="L1432" i="5"/>
  <c r="P1431" i="5"/>
  <c r="F1429" i="5"/>
  <c r="P1427" i="5"/>
  <c r="F1427" i="5"/>
  <c r="H1425" i="5"/>
  <c r="R1423" i="5"/>
  <c r="N1422" i="5"/>
  <c r="J1421" i="5"/>
  <c r="F1420" i="5"/>
  <c r="J1433" i="5"/>
  <c r="N1431" i="5"/>
  <c r="R1430" i="5"/>
  <c r="H1430" i="5"/>
  <c r="N1429" i="5"/>
  <c r="J1428" i="5"/>
  <c r="N1427" i="5"/>
  <c r="J1426" i="5"/>
  <c r="P1425" i="5"/>
  <c r="L1424" i="5"/>
  <c r="H1423" i="5"/>
  <c r="L1422" i="5"/>
  <c r="R1421" i="5"/>
  <c r="N1420" i="5"/>
  <c r="J1419" i="5"/>
  <c r="H1433" i="5"/>
  <c r="J1432" i="5"/>
  <c r="P1430" i="5"/>
  <c r="R1428" i="5"/>
  <c r="H1428" i="5"/>
  <c r="R1426" i="5"/>
  <c r="F1425" i="5"/>
  <c r="P1423" i="5"/>
  <c r="F1423" i="5"/>
  <c r="H1421" i="5"/>
  <c r="R1419" i="5"/>
  <c r="K1425" i="5"/>
  <c r="O1425" i="5"/>
  <c r="G1419" i="5"/>
  <c r="I1428" i="5"/>
  <c r="M1420" i="5"/>
  <c r="Q1430" i="5"/>
  <c r="I1432" i="5"/>
  <c r="K1428" i="5"/>
  <c r="M1432" i="5"/>
  <c r="O1428" i="5"/>
  <c r="M1425" i="5"/>
  <c r="Q1425" i="5"/>
  <c r="M1426" i="5"/>
  <c r="Q1426" i="5"/>
  <c r="G1432" i="5"/>
  <c r="K1429" i="5"/>
  <c r="O1421" i="5"/>
  <c r="I1419" i="5"/>
  <c r="M1429" i="5"/>
  <c r="M1419" i="5"/>
  <c r="Q1429" i="5"/>
  <c r="O1426" i="5"/>
  <c r="G1428" i="5"/>
  <c r="O1427" i="5"/>
  <c r="G1429" i="5"/>
  <c r="I1420" i="5"/>
  <c r="M1430" i="5"/>
  <c r="Q1422" i="5"/>
  <c r="K1420" i="5"/>
  <c r="O1430" i="5"/>
  <c r="O1420" i="5"/>
  <c r="Q1427" i="5"/>
  <c r="I1429" i="5"/>
  <c r="O1419" i="5"/>
  <c r="Q1428" i="5"/>
  <c r="I1430" i="5"/>
  <c r="K1421" i="5"/>
  <c r="O1431" i="5"/>
  <c r="G1425" i="5"/>
  <c r="M1421" i="5"/>
  <c r="Q1431" i="5"/>
  <c r="Q1421" i="5"/>
  <c r="Q1432" i="5"/>
  <c r="G1430" i="5"/>
  <c r="G1420" i="5"/>
  <c r="K1430" i="5"/>
  <c r="O1432" i="5"/>
  <c r="G1431" i="5"/>
  <c r="G1421" i="5"/>
  <c r="K1431" i="5"/>
  <c r="M1422" i="5"/>
  <c r="O1433" i="5"/>
  <c r="I1426" i="5"/>
  <c r="O1422" i="5"/>
  <c r="Q1433" i="5"/>
  <c r="G1424" i="5"/>
  <c r="Q1419" i="5"/>
  <c r="I1431" i="5"/>
  <c r="I1421" i="5"/>
  <c r="M1431" i="5"/>
  <c r="Q1420" i="5"/>
  <c r="G1433" i="5"/>
  <c r="I1422" i="5"/>
  <c r="K1433" i="5"/>
  <c r="O1423" i="5"/>
  <c r="K1427" i="5"/>
  <c r="Q1423" i="5"/>
  <c r="I1425" i="5"/>
  <c r="G1422" i="5"/>
  <c r="I1433" i="5"/>
  <c r="K1422" i="5"/>
  <c r="M1433" i="5"/>
  <c r="G1423" i="5"/>
  <c r="K1423" i="5"/>
  <c r="Q1424" i="5"/>
  <c r="K1419" i="5"/>
  <c r="M1428" i="5"/>
  <c r="G1426" i="5"/>
  <c r="K1426" i="5"/>
  <c r="I1423" i="5"/>
  <c r="M1423" i="5"/>
  <c r="I1424" i="5"/>
  <c r="M1424" i="5"/>
  <c r="G1427" i="5"/>
  <c r="K1432" i="5"/>
  <c r="O1429" i="5"/>
  <c r="I1427" i="5"/>
  <c r="M1427" i="5"/>
  <c r="K1424" i="5"/>
  <c r="O1424" i="5"/>
  <c r="N1253" i="5"/>
  <c r="N1252" i="5"/>
  <c r="N1251" i="5"/>
  <c r="N1250" i="5"/>
  <c r="N1249" i="5"/>
  <c r="N1248" i="5"/>
  <c r="N1247" i="5"/>
  <c r="N1246" i="5"/>
  <c r="N1245" i="5"/>
  <c r="N1244" i="5"/>
  <c r="N1243" i="5"/>
  <c r="N1242" i="5"/>
  <c r="N1241" i="5"/>
  <c r="N1240" i="5"/>
  <c r="N1239" i="5"/>
  <c r="L1253" i="5"/>
  <c r="L1252" i="5"/>
  <c r="L1251" i="5"/>
  <c r="L1250" i="5"/>
  <c r="L1249" i="5"/>
  <c r="L1248" i="5"/>
  <c r="L1247" i="5"/>
  <c r="L1246" i="5"/>
  <c r="L1245" i="5"/>
  <c r="L1244" i="5"/>
  <c r="L1243" i="5"/>
  <c r="L1242" i="5"/>
  <c r="L1241" i="5"/>
  <c r="L1240" i="5"/>
  <c r="L1239" i="5"/>
  <c r="J1253" i="5"/>
  <c r="J1252" i="5"/>
  <c r="J1251" i="5"/>
  <c r="J1250" i="5"/>
  <c r="J1249" i="5"/>
  <c r="J1248" i="5"/>
  <c r="J1247" i="5"/>
  <c r="J1246" i="5"/>
  <c r="J1245" i="5"/>
  <c r="J1244" i="5"/>
  <c r="J1243" i="5"/>
  <c r="J1242" i="5"/>
  <c r="J1241" i="5"/>
  <c r="J1240" i="5"/>
  <c r="J1239" i="5"/>
  <c r="H1253" i="5"/>
  <c r="H1252" i="5"/>
  <c r="H1251" i="5"/>
  <c r="H1250" i="5"/>
  <c r="H1249" i="5"/>
  <c r="H1248" i="5"/>
  <c r="H1247" i="5"/>
  <c r="H1246" i="5"/>
  <c r="H1245" i="5"/>
  <c r="H1244" i="5"/>
  <c r="H1243" i="5"/>
  <c r="H1242" i="5"/>
  <c r="H1241" i="5"/>
  <c r="H1240" i="5"/>
  <c r="H1239" i="5"/>
  <c r="F1253" i="5"/>
  <c r="F1252" i="5"/>
  <c r="F1251" i="5"/>
  <c r="F1250" i="5"/>
  <c r="F1249" i="5"/>
  <c r="F1248" i="5"/>
  <c r="F1247" i="5"/>
  <c r="F1246" i="5"/>
  <c r="F1245" i="5"/>
  <c r="F1244" i="5"/>
  <c r="F1243" i="5"/>
  <c r="F1242" i="5"/>
  <c r="F1241" i="5"/>
  <c r="F1240" i="5"/>
  <c r="R1253" i="5"/>
  <c r="R1252" i="5"/>
  <c r="R1251" i="5"/>
  <c r="R1250" i="5"/>
  <c r="R1249" i="5"/>
  <c r="R1248" i="5"/>
  <c r="R1247" i="5"/>
  <c r="R1246" i="5"/>
  <c r="R1245" i="5"/>
  <c r="R1244" i="5"/>
  <c r="R1243" i="5"/>
  <c r="R1242" i="5"/>
  <c r="R1241" i="5"/>
  <c r="R1240" i="5"/>
  <c r="R1239" i="5"/>
  <c r="P1253" i="5"/>
  <c r="P1252" i="5"/>
  <c r="P1251" i="5"/>
  <c r="P1250" i="5"/>
  <c r="P1249" i="5"/>
  <c r="P1248" i="5"/>
  <c r="P1247" i="5"/>
  <c r="P1246" i="5"/>
  <c r="P1245" i="5"/>
  <c r="P1244" i="5"/>
  <c r="P1243" i="5"/>
  <c r="P1242" i="5"/>
  <c r="P1241" i="5"/>
  <c r="P1240" i="5"/>
  <c r="P1239" i="5"/>
  <c r="F1239" i="5"/>
  <c r="G1240" i="5"/>
  <c r="K1250" i="5"/>
  <c r="I1241" i="5"/>
  <c r="M1251" i="5"/>
  <c r="K1242" i="5"/>
  <c r="M1253" i="5"/>
  <c r="M1243" i="5"/>
  <c r="O1244" i="5"/>
  <c r="Q1245" i="5"/>
  <c r="G1248" i="5"/>
  <c r="I1249" i="5"/>
  <c r="O1243" i="5"/>
  <c r="M1241" i="5"/>
  <c r="Q1251" i="5"/>
  <c r="Q1242" i="5"/>
  <c r="M1239" i="5"/>
  <c r="Q1249" i="5"/>
  <c r="M1246" i="5"/>
  <c r="O1246" i="5"/>
  <c r="G1241" i="5"/>
  <c r="K1251" i="5"/>
  <c r="Q1244" i="5"/>
  <c r="O1242" i="5"/>
  <c r="Q1253" i="5"/>
  <c r="G1245" i="5"/>
  <c r="O1240" i="5"/>
  <c r="O1247" i="5"/>
  <c r="Q1247" i="5"/>
  <c r="I1242" i="5"/>
  <c r="K1253" i="5"/>
  <c r="G1247" i="5"/>
  <c r="Q1243" i="5"/>
  <c r="I1246" i="5"/>
  <c r="Q1241" i="5"/>
  <c r="O1239" i="5"/>
  <c r="Q1248" i="5"/>
  <c r="Q1239" i="5"/>
  <c r="G1250" i="5"/>
  <c r="K1243" i="5"/>
  <c r="G1239" i="5"/>
  <c r="I1248" i="5"/>
  <c r="G1246" i="5"/>
  <c r="K1247" i="5"/>
  <c r="G1244" i="5"/>
  <c r="O1252" i="5"/>
  <c r="G1251" i="5"/>
  <c r="Q1252" i="5"/>
  <c r="I1251" i="5"/>
  <c r="M1244" i="5"/>
  <c r="G1252" i="5"/>
  <c r="K1249" i="5"/>
  <c r="I1247" i="5"/>
  <c r="K1239" i="5"/>
  <c r="M1248" i="5"/>
  <c r="I1245" i="5"/>
  <c r="Q1240" i="5"/>
  <c r="G1253" i="5"/>
  <c r="G1242" i="5"/>
  <c r="I1253" i="5"/>
  <c r="O1245" i="5"/>
  <c r="I1240" i="5"/>
  <c r="M1250" i="5"/>
  <c r="I1239" i="5"/>
  <c r="K1248" i="5"/>
  <c r="K1252" i="5"/>
  <c r="O1249" i="5"/>
  <c r="K1246" i="5"/>
  <c r="G1243" i="5"/>
  <c r="I1243" i="5"/>
  <c r="Q1246" i="5"/>
  <c r="K1241" i="5"/>
  <c r="O1251" i="5"/>
  <c r="I1252" i="5"/>
  <c r="M1249" i="5"/>
  <c r="M1240" i="5"/>
  <c r="Q1250" i="5"/>
  <c r="M1247" i="5"/>
  <c r="I1244" i="5"/>
  <c r="K1244" i="5"/>
  <c r="G1249" i="5"/>
  <c r="M1242" i="5"/>
  <c r="O1253" i="5"/>
  <c r="K1240" i="5"/>
  <c r="O1250" i="5"/>
  <c r="O1241" i="5"/>
  <c r="M1252" i="5"/>
  <c r="O1248" i="5"/>
  <c r="K1245" i="5"/>
  <c r="M1245" i="5"/>
  <c r="I1250" i="5"/>
  <c r="N818" i="5"/>
  <c r="N817" i="5"/>
  <c r="N816" i="5"/>
  <c r="N815" i="5"/>
  <c r="N814" i="5"/>
  <c r="N813" i="5"/>
  <c r="N812" i="5"/>
  <c r="N811" i="5"/>
  <c r="N810" i="5"/>
  <c r="N809" i="5"/>
  <c r="N808" i="5"/>
  <c r="N807" i="5"/>
  <c r="N806" i="5"/>
  <c r="N805" i="5"/>
  <c r="N804" i="5"/>
  <c r="L818" i="5"/>
  <c r="L817" i="5"/>
  <c r="L816" i="5"/>
  <c r="L815" i="5"/>
  <c r="L814" i="5"/>
  <c r="L813" i="5"/>
  <c r="L812" i="5"/>
  <c r="L811" i="5"/>
  <c r="L810" i="5"/>
  <c r="L809" i="5"/>
  <c r="L808" i="5"/>
  <c r="L807" i="5"/>
  <c r="L806" i="5"/>
  <c r="L805" i="5"/>
  <c r="L804" i="5"/>
  <c r="J818" i="5"/>
  <c r="J817" i="5"/>
  <c r="J816" i="5"/>
  <c r="J815" i="5"/>
  <c r="J814" i="5"/>
  <c r="J813" i="5"/>
  <c r="J812" i="5"/>
  <c r="J811" i="5"/>
  <c r="J810" i="5"/>
  <c r="J809" i="5"/>
  <c r="J808" i="5"/>
  <c r="J807" i="5"/>
  <c r="J806" i="5"/>
  <c r="J805" i="5"/>
  <c r="J804" i="5"/>
  <c r="H818" i="5"/>
  <c r="H817" i="5"/>
  <c r="H816" i="5"/>
  <c r="H815" i="5"/>
  <c r="H814" i="5"/>
  <c r="H813" i="5"/>
  <c r="H812" i="5"/>
  <c r="H811" i="5"/>
  <c r="H810" i="5"/>
  <c r="H809" i="5"/>
  <c r="H808" i="5"/>
  <c r="H807" i="5"/>
  <c r="H806" i="5"/>
  <c r="H805" i="5"/>
  <c r="H804" i="5"/>
  <c r="F818" i="5"/>
  <c r="F817" i="5"/>
  <c r="F816" i="5"/>
  <c r="F815" i="5"/>
  <c r="F814" i="5"/>
  <c r="F813" i="5"/>
  <c r="F812" i="5"/>
  <c r="F811" i="5"/>
  <c r="F810" i="5"/>
  <c r="F809" i="5"/>
  <c r="F808" i="5"/>
  <c r="F807" i="5"/>
  <c r="F806" i="5"/>
  <c r="F805" i="5"/>
  <c r="F804" i="5"/>
  <c r="R818" i="5"/>
  <c r="R817" i="5"/>
  <c r="R816" i="5"/>
  <c r="R815" i="5"/>
  <c r="R814" i="5"/>
  <c r="R813" i="5"/>
  <c r="R812" i="5"/>
  <c r="R811" i="5"/>
  <c r="R810" i="5"/>
  <c r="R809" i="5"/>
  <c r="R808" i="5"/>
  <c r="R807" i="5"/>
  <c r="R806" i="5"/>
  <c r="R805" i="5"/>
  <c r="R804" i="5"/>
  <c r="P818" i="5"/>
  <c r="P817" i="5"/>
  <c r="P816" i="5"/>
  <c r="P815" i="5"/>
  <c r="P814" i="5"/>
  <c r="P813" i="5"/>
  <c r="P812" i="5"/>
  <c r="P811" i="5"/>
  <c r="P810" i="5"/>
  <c r="P809" i="5"/>
  <c r="P808" i="5"/>
  <c r="P807" i="5"/>
  <c r="P806" i="5"/>
  <c r="P805" i="5"/>
  <c r="P804" i="5"/>
  <c r="G808" i="5"/>
  <c r="Q812" i="5"/>
  <c r="I815" i="5"/>
  <c r="I806" i="5"/>
  <c r="G813" i="5"/>
  <c r="O808" i="5"/>
  <c r="G811" i="5"/>
  <c r="O806" i="5"/>
  <c r="M804" i="5"/>
  <c r="O813" i="5"/>
  <c r="I809" i="5"/>
  <c r="Q804" i="5"/>
  <c r="G815" i="5"/>
  <c r="G806" i="5"/>
  <c r="K816" i="5"/>
  <c r="M808" i="5"/>
  <c r="K815" i="5"/>
  <c r="Q809" i="5"/>
  <c r="I812" i="5"/>
  <c r="Q807" i="5"/>
  <c r="M817" i="5"/>
  <c r="Q814" i="5"/>
  <c r="K810" i="5"/>
  <c r="Q817" i="5"/>
  <c r="I816" i="5"/>
  <c r="I807" i="5"/>
  <c r="K818" i="5"/>
  <c r="Q810" i="5"/>
  <c r="G812" i="5"/>
  <c r="I804" i="5"/>
  <c r="K813" i="5"/>
  <c r="G810" i="5"/>
  <c r="O805" i="5"/>
  <c r="M811" i="5"/>
  <c r="G807" i="5"/>
  <c r="I818" i="5"/>
  <c r="K808" i="5"/>
  <c r="I814" i="5"/>
  <c r="G817" i="5"/>
  <c r="I813" i="5"/>
  <c r="I817" i="5"/>
  <c r="M814" i="5"/>
  <c r="I811" i="5"/>
  <c r="Q806" i="5"/>
  <c r="O812" i="5"/>
  <c r="I808" i="5"/>
  <c r="M809" i="5"/>
  <c r="M816" i="5"/>
  <c r="G804" i="5"/>
  <c r="K814" i="5"/>
  <c r="K805" i="5"/>
  <c r="O815" i="5"/>
  <c r="K812" i="5"/>
  <c r="G809" i="5"/>
  <c r="O817" i="5"/>
  <c r="Q813" i="5"/>
  <c r="K809" i="5"/>
  <c r="O810" i="5"/>
  <c r="M818" i="5"/>
  <c r="G805" i="5"/>
  <c r="I805" i="5"/>
  <c r="M815" i="5"/>
  <c r="M806" i="5"/>
  <c r="Q816" i="5"/>
  <c r="K804" i="5"/>
  <c r="M813" i="5"/>
  <c r="I810" i="5"/>
  <c r="O804" i="5"/>
  <c r="G816" i="5"/>
  <c r="M810" i="5"/>
  <c r="Q811" i="5"/>
  <c r="K807" i="5"/>
  <c r="K806" i="5"/>
  <c r="O816" i="5"/>
  <c r="O807" i="5"/>
  <c r="Q818" i="5"/>
  <c r="K817" i="5"/>
  <c r="O814" i="5"/>
  <c r="K811" i="5"/>
  <c r="Q805" i="5"/>
  <c r="G818" i="5"/>
  <c r="O811" i="5"/>
  <c r="G814" i="5"/>
  <c r="O809" i="5"/>
  <c r="M807" i="5"/>
  <c r="O818" i="5"/>
  <c r="Q808" i="5"/>
  <c r="M805" i="5"/>
  <c r="Q815" i="5"/>
  <c r="M812" i="5"/>
  <c r="AM6" i="6"/>
  <c r="N758" i="5"/>
  <c r="N757" i="5"/>
  <c r="N756" i="5"/>
  <c r="N755" i="5"/>
  <c r="N754" i="5"/>
  <c r="N753" i="5"/>
  <c r="N752" i="5"/>
  <c r="N751" i="5"/>
  <c r="N750" i="5"/>
  <c r="N749" i="5"/>
  <c r="N748" i="5"/>
  <c r="N747" i="5"/>
  <c r="N746" i="5"/>
  <c r="N745" i="5"/>
  <c r="N744" i="5"/>
  <c r="L758" i="5"/>
  <c r="L757" i="5"/>
  <c r="L756" i="5"/>
  <c r="L755" i="5"/>
  <c r="L754" i="5"/>
  <c r="L753" i="5"/>
  <c r="L752" i="5"/>
  <c r="L751" i="5"/>
  <c r="L750" i="5"/>
  <c r="L749" i="5"/>
  <c r="L748" i="5"/>
  <c r="L747" i="5"/>
  <c r="L746" i="5"/>
  <c r="L745" i="5"/>
  <c r="L744" i="5"/>
  <c r="J758" i="5"/>
  <c r="J757" i="5"/>
  <c r="J756" i="5"/>
  <c r="J755" i="5"/>
  <c r="J754" i="5"/>
  <c r="J753" i="5"/>
  <c r="J752" i="5"/>
  <c r="J751" i="5"/>
  <c r="J750" i="5"/>
  <c r="J749" i="5"/>
  <c r="J748" i="5"/>
  <c r="J747" i="5"/>
  <c r="J746" i="5"/>
  <c r="J745" i="5"/>
  <c r="J744" i="5"/>
  <c r="H758" i="5"/>
  <c r="H757" i="5"/>
  <c r="H756" i="5"/>
  <c r="H755" i="5"/>
  <c r="H754" i="5"/>
  <c r="H753" i="5"/>
  <c r="H752" i="5"/>
  <c r="H751" i="5"/>
  <c r="H750" i="5"/>
  <c r="H749" i="5"/>
  <c r="H748" i="5"/>
  <c r="H747" i="5"/>
  <c r="H746" i="5"/>
  <c r="H745" i="5"/>
  <c r="H744" i="5"/>
  <c r="F758" i="5"/>
  <c r="F757" i="5"/>
  <c r="F756" i="5"/>
  <c r="F755" i="5"/>
  <c r="F754" i="5"/>
  <c r="F753" i="5"/>
  <c r="F752" i="5"/>
  <c r="F751" i="5"/>
  <c r="F750" i="5"/>
  <c r="F749" i="5"/>
  <c r="F748" i="5"/>
  <c r="F747" i="5"/>
  <c r="F746" i="5"/>
  <c r="F745" i="5"/>
  <c r="F744" i="5"/>
  <c r="R758" i="5"/>
  <c r="R757" i="5"/>
  <c r="R756" i="5"/>
  <c r="R755" i="5"/>
  <c r="R754" i="5"/>
  <c r="R753" i="5"/>
  <c r="R752" i="5"/>
  <c r="R751" i="5"/>
  <c r="R750" i="5"/>
  <c r="R749" i="5"/>
  <c r="R748" i="5"/>
  <c r="R747" i="5"/>
  <c r="R746" i="5"/>
  <c r="R745" i="5"/>
  <c r="R744" i="5"/>
  <c r="P758" i="5"/>
  <c r="P757" i="5"/>
  <c r="P756" i="5"/>
  <c r="P755" i="5"/>
  <c r="P754" i="5"/>
  <c r="P753" i="5"/>
  <c r="P752" i="5"/>
  <c r="P751" i="5"/>
  <c r="P750" i="5"/>
  <c r="P749" i="5"/>
  <c r="P748" i="5"/>
  <c r="P747" i="5"/>
  <c r="P746" i="5"/>
  <c r="P745" i="5"/>
  <c r="P744" i="5"/>
  <c r="O747" i="5"/>
  <c r="Q746" i="5"/>
  <c r="G744" i="5"/>
  <c r="K754" i="5"/>
  <c r="G750" i="5"/>
  <c r="O744" i="5"/>
  <c r="G756" i="5"/>
  <c r="G747" i="5"/>
  <c r="I758" i="5"/>
  <c r="I755" i="5"/>
  <c r="Q750" i="5"/>
  <c r="Q748" i="5"/>
  <c r="G749" i="5"/>
  <c r="I745" i="5"/>
  <c r="M755" i="5"/>
  <c r="I751" i="5"/>
  <c r="M752" i="5"/>
  <c r="Q745" i="5"/>
  <c r="G758" i="5"/>
  <c r="I748" i="5"/>
  <c r="G746" i="5"/>
  <c r="K756" i="5"/>
  <c r="G753" i="5"/>
  <c r="G751" i="5"/>
  <c r="I750" i="5"/>
  <c r="Q744" i="5"/>
  <c r="K746" i="5"/>
  <c r="O756" i="5"/>
  <c r="I752" i="5"/>
  <c r="K752" i="5"/>
  <c r="Q754" i="5"/>
  <c r="G748" i="5"/>
  <c r="K749" i="5"/>
  <c r="I747" i="5"/>
  <c r="K758" i="5"/>
  <c r="I754" i="5"/>
  <c r="K751" i="5"/>
  <c r="Q757" i="5"/>
  <c r="M747" i="5"/>
  <c r="O758" i="5"/>
  <c r="K753" i="5"/>
  <c r="K744" i="5"/>
  <c r="M753" i="5"/>
  <c r="I749" i="5"/>
  <c r="M750" i="5"/>
  <c r="K748" i="5"/>
  <c r="K755" i="5"/>
  <c r="I744" i="5"/>
  <c r="G745" i="5"/>
  <c r="O748" i="5"/>
  <c r="M754" i="5"/>
  <c r="K757" i="5"/>
  <c r="O754" i="5"/>
  <c r="K750" i="5"/>
  <c r="O751" i="5"/>
  <c r="M749" i="5"/>
  <c r="I746" i="5"/>
  <c r="M756" i="5"/>
  <c r="I757" i="5"/>
  <c r="M744" i="5"/>
  <c r="Q749" i="5"/>
  <c r="O755" i="5"/>
  <c r="M745" i="5"/>
  <c r="Q755" i="5"/>
  <c r="M751" i="5"/>
  <c r="Q752" i="5"/>
  <c r="O750" i="5"/>
  <c r="K747" i="5"/>
  <c r="M758" i="5"/>
  <c r="K745" i="5"/>
  <c r="M757" i="5"/>
  <c r="G752" i="5"/>
  <c r="Q756" i="5"/>
  <c r="O746" i="5"/>
  <c r="O753" i="5"/>
  <c r="O752" i="5"/>
  <c r="G755" i="5"/>
  <c r="Q751" i="5"/>
  <c r="M748" i="5"/>
  <c r="M746" i="5"/>
  <c r="O745" i="5"/>
  <c r="G757" i="5"/>
  <c r="I753" i="5"/>
  <c r="Q758" i="5"/>
  <c r="Q747" i="5"/>
  <c r="O757" i="5"/>
  <c r="Q753" i="5"/>
  <c r="I756" i="5"/>
  <c r="G754" i="5"/>
  <c r="O749" i="5"/>
  <c r="R953" i="5"/>
  <c r="J953" i="5"/>
  <c r="P952" i="5"/>
  <c r="H952" i="5"/>
  <c r="N951" i="5"/>
  <c r="F951" i="5"/>
  <c r="L950" i="5"/>
  <c r="P953" i="5"/>
  <c r="H953" i="5"/>
  <c r="N952" i="5"/>
  <c r="F952" i="5"/>
  <c r="L951" i="5"/>
  <c r="L953" i="5"/>
  <c r="R952" i="5"/>
  <c r="J952" i="5"/>
  <c r="P951" i="5"/>
  <c r="H951" i="5"/>
  <c r="N950" i="5"/>
  <c r="F950" i="5"/>
  <c r="L949" i="5"/>
  <c r="R948" i="5"/>
  <c r="J948" i="5"/>
  <c r="P947" i="5"/>
  <c r="H947" i="5"/>
  <c r="N946" i="5"/>
  <c r="F946" i="5"/>
  <c r="L945" i="5"/>
  <c r="R944" i="5"/>
  <c r="J944" i="5"/>
  <c r="P943" i="5"/>
  <c r="H943" i="5"/>
  <c r="N942" i="5"/>
  <c r="F942" i="5"/>
  <c r="L941" i="5"/>
  <c r="R940" i="5"/>
  <c r="J940" i="5"/>
  <c r="P939" i="5"/>
  <c r="H939" i="5"/>
  <c r="P948" i="5"/>
  <c r="L947" i="5"/>
  <c r="H946" i="5"/>
  <c r="N943" i="5"/>
  <c r="J942" i="5"/>
  <c r="F941" i="5"/>
  <c r="R939" i="5"/>
  <c r="R951" i="5"/>
  <c r="R949" i="5"/>
  <c r="N948" i="5"/>
  <c r="J947" i="5"/>
  <c r="P944" i="5"/>
  <c r="L943" i="5"/>
  <c r="H942" i="5"/>
  <c r="N939" i="5"/>
  <c r="J951" i="5"/>
  <c r="P949" i="5"/>
  <c r="L948" i="5"/>
  <c r="F947" i="5"/>
  <c r="R945" i="5"/>
  <c r="N944" i="5"/>
  <c r="J943" i="5"/>
  <c r="P940" i="5"/>
  <c r="L939" i="5"/>
  <c r="N949" i="5"/>
  <c r="H948" i="5"/>
  <c r="P945" i="5"/>
  <c r="L944" i="5"/>
  <c r="F943" i="5"/>
  <c r="R941" i="5"/>
  <c r="N940" i="5"/>
  <c r="J939" i="5"/>
  <c r="N953" i="5"/>
  <c r="R950" i="5"/>
  <c r="J949" i="5"/>
  <c r="F948" i="5"/>
  <c r="R946" i="5"/>
  <c r="N945" i="5"/>
  <c r="H944" i="5"/>
  <c r="P941" i="5"/>
  <c r="L940" i="5"/>
  <c r="F939" i="5"/>
  <c r="F953" i="5"/>
  <c r="P950" i="5"/>
  <c r="H949" i="5"/>
  <c r="P946" i="5"/>
  <c r="J945" i="5"/>
  <c r="F944" i="5"/>
  <c r="R942" i="5"/>
  <c r="N941" i="5"/>
  <c r="H940" i="5"/>
  <c r="J950" i="5"/>
  <c r="F949" i="5"/>
  <c r="R947" i="5"/>
  <c r="L946" i="5"/>
  <c r="H945" i="5"/>
  <c r="P942" i="5"/>
  <c r="J941" i="5"/>
  <c r="F940" i="5"/>
  <c r="L952" i="5"/>
  <c r="H950" i="5"/>
  <c r="N947" i="5"/>
  <c r="J946" i="5"/>
  <c r="F945" i="5"/>
  <c r="R943" i="5"/>
  <c r="L942" i="5"/>
  <c r="H941" i="5"/>
  <c r="G946" i="5"/>
  <c r="M940" i="5"/>
  <c r="Q950" i="5"/>
  <c r="Q941" i="5"/>
  <c r="O939" i="5"/>
  <c r="G951" i="5"/>
  <c r="I950" i="5"/>
  <c r="G948" i="5"/>
  <c r="M942" i="5"/>
  <c r="O953" i="5"/>
  <c r="I947" i="5"/>
  <c r="O941" i="5"/>
  <c r="G944" i="5"/>
  <c r="Q940" i="5"/>
  <c r="G953" i="5"/>
  <c r="G941" i="5"/>
  <c r="K951" i="5"/>
  <c r="I949" i="5"/>
  <c r="O943" i="5"/>
  <c r="I939" i="5"/>
  <c r="K948" i="5"/>
  <c r="Q942" i="5"/>
  <c r="I945" i="5"/>
  <c r="G943" i="5"/>
  <c r="I942" i="5"/>
  <c r="K953" i="5"/>
  <c r="G940" i="5"/>
  <c r="K950" i="5"/>
  <c r="Q944" i="5"/>
  <c r="I952" i="5"/>
  <c r="M949" i="5"/>
  <c r="G945" i="5"/>
  <c r="K946" i="5"/>
  <c r="I944" i="5"/>
  <c r="K943" i="5"/>
  <c r="I941" i="5"/>
  <c r="M951" i="5"/>
  <c r="G947" i="5"/>
  <c r="K940" i="5"/>
  <c r="O950" i="5"/>
  <c r="I946" i="5"/>
  <c r="M947" i="5"/>
  <c r="K945" i="5"/>
  <c r="M944" i="5"/>
  <c r="K942" i="5"/>
  <c r="M953" i="5"/>
  <c r="G952" i="5"/>
  <c r="I948" i="5"/>
  <c r="M941" i="5"/>
  <c r="Q951" i="5"/>
  <c r="K947" i="5"/>
  <c r="M939" i="5"/>
  <c r="O948" i="5"/>
  <c r="M946" i="5"/>
  <c r="O945" i="5"/>
  <c r="M943" i="5"/>
  <c r="G939" i="5"/>
  <c r="K949" i="5"/>
  <c r="O942" i="5"/>
  <c r="Q953" i="5"/>
  <c r="K939" i="5"/>
  <c r="M948" i="5"/>
  <c r="M952" i="5"/>
  <c r="Q949" i="5"/>
  <c r="O947" i="5"/>
  <c r="Q946" i="5"/>
  <c r="O944" i="5"/>
  <c r="I940" i="5"/>
  <c r="M950" i="5"/>
  <c r="Q943" i="5"/>
  <c r="K952" i="5"/>
  <c r="O949" i="5"/>
  <c r="O940" i="5"/>
  <c r="O952" i="5"/>
  <c r="Q948" i="5"/>
  <c r="G949" i="5"/>
  <c r="Q945" i="5"/>
  <c r="K941" i="5"/>
  <c r="O951" i="5"/>
  <c r="I943" i="5"/>
  <c r="K944" i="5"/>
  <c r="M945" i="5"/>
  <c r="O946" i="5"/>
  <c r="Q947" i="5"/>
  <c r="Q939" i="5"/>
  <c r="G950" i="5"/>
  <c r="Q952" i="5"/>
  <c r="I951" i="5"/>
  <c r="G942" i="5"/>
  <c r="I953" i="5"/>
  <c r="N938" i="5"/>
  <c r="F938" i="5"/>
  <c r="L937" i="5"/>
  <c r="R936" i="5"/>
  <c r="J936" i="5"/>
  <c r="P935" i="5"/>
  <c r="H935" i="5"/>
  <c r="N934" i="5"/>
  <c r="F934" i="5"/>
  <c r="L933" i="5"/>
  <c r="R932" i="5"/>
  <c r="J932" i="5"/>
  <c r="P931" i="5"/>
  <c r="H931" i="5"/>
  <c r="N930" i="5"/>
  <c r="F930" i="5"/>
  <c r="L929" i="5"/>
  <c r="R928" i="5"/>
  <c r="J928" i="5"/>
  <c r="P927" i="5"/>
  <c r="H927" i="5"/>
  <c r="N926" i="5"/>
  <c r="F926" i="5"/>
  <c r="L925" i="5"/>
  <c r="R924" i="5"/>
  <c r="J924" i="5"/>
  <c r="L938" i="5"/>
  <c r="H937" i="5"/>
  <c r="P934" i="5"/>
  <c r="J933" i="5"/>
  <c r="F932" i="5"/>
  <c r="R930" i="5"/>
  <c r="N929" i="5"/>
  <c r="H928" i="5"/>
  <c r="P925" i="5"/>
  <c r="L924" i="5"/>
  <c r="J938" i="5"/>
  <c r="F937" i="5"/>
  <c r="R935" i="5"/>
  <c r="L934" i="5"/>
  <c r="H933" i="5"/>
  <c r="P930" i="5"/>
  <c r="J929" i="5"/>
  <c r="F928" i="5"/>
  <c r="R926" i="5"/>
  <c r="N925" i="5"/>
  <c r="H924" i="5"/>
  <c r="H938" i="5"/>
  <c r="N935" i="5"/>
  <c r="J934" i="5"/>
  <c r="F933" i="5"/>
  <c r="R931" i="5"/>
  <c r="L930" i="5"/>
  <c r="H929" i="5"/>
  <c r="P926" i="5"/>
  <c r="J925" i="5"/>
  <c r="F924" i="5"/>
  <c r="P936" i="5"/>
  <c r="L935" i="5"/>
  <c r="H934" i="5"/>
  <c r="N931" i="5"/>
  <c r="J930" i="5"/>
  <c r="F929" i="5"/>
  <c r="R927" i="5"/>
  <c r="L926" i="5"/>
  <c r="H925" i="5"/>
  <c r="R937" i="5"/>
  <c r="N936" i="5"/>
  <c r="J935" i="5"/>
  <c r="P932" i="5"/>
  <c r="L931" i="5"/>
  <c r="H930" i="5"/>
  <c r="N927" i="5"/>
  <c r="J926" i="5"/>
  <c r="F925" i="5"/>
  <c r="P937" i="5"/>
  <c r="L936" i="5"/>
  <c r="F935" i="5"/>
  <c r="R933" i="5"/>
  <c r="N932" i="5"/>
  <c r="J931" i="5"/>
  <c r="P928" i="5"/>
  <c r="L927" i="5"/>
  <c r="H926" i="5"/>
  <c r="R938" i="5"/>
  <c r="N937" i="5"/>
  <c r="H936" i="5"/>
  <c r="P933" i="5"/>
  <c r="L932" i="5"/>
  <c r="F931" i="5"/>
  <c r="R929" i="5"/>
  <c r="N928" i="5"/>
  <c r="J927" i="5"/>
  <c r="P924" i="5"/>
  <c r="P938" i="5"/>
  <c r="J937" i="5"/>
  <c r="F936" i="5"/>
  <c r="R934" i="5"/>
  <c r="N933" i="5"/>
  <c r="H932" i="5"/>
  <c r="P929" i="5"/>
  <c r="L928" i="5"/>
  <c r="F927" i="5"/>
  <c r="R925" i="5"/>
  <c r="N924" i="5"/>
  <c r="O937" i="5"/>
  <c r="G936" i="5"/>
  <c r="M930" i="5"/>
  <c r="Q931" i="5"/>
  <c r="O929" i="5"/>
  <c r="O927" i="5"/>
  <c r="Q938" i="5"/>
  <c r="K937" i="5"/>
  <c r="O934" i="5"/>
  <c r="K931" i="5"/>
  <c r="Q925" i="5"/>
  <c r="G938" i="5"/>
  <c r="O931" i="5"/>
  <c r="G934" i="5"/>
  <c r="Q930" i="5"/>
  <c r="Q928" i="5"/>
  <c r="M925" i="5"/>
  <c r="Q935" i="5"/>
  <c r="M932" i="5"/>
  <c r="G928" i="5"/>
  <c r="Q932" i="5"/>
  <c r="I935" i="5"/>
  <c r="G933" i="5"/>
  <c r="I926" i="5"/>
  <c r="G931" i="5"/>
  <c r="O926" i="5"/>
  <c r="M924" i="5"/>
  <c r="O933" i="5"/>
  <c r="I929" i="5"/>
  <c r="Q937" i="5"/>
  <c r="G935" i="5"/>
  <c r="G926" i="5"/>
  <c r="K936" i="5"/>
  <c r="I934" i="5"/>
  <c r="I932" i="5"/>
  <c r="Q927" i="5"/>
  <c r="M937" i="5"/>
  <c r="Q934" i="5"/>
  <c r="K930" i="5"/>
  <c r="Q924" i="5"/>
  <c r="I936" i="5"/>
  <c r="I927" i="5"/>
  <c r="K938" i="5"/>
  <c r="K935" i="5"/>
  <c r="I937" i="5"/>
  <c r="K933" i="5"/>
  <c r="G930" i="5"/>
  <c r="O925" i="5"/>
  <c r="M931" i="5"/>
  <c r="G927" i="5"/>
  <c r="I938" i="5"/>
  <c r="K928" i="5"/>
  <c r="G925" i="5"/>
  <c r="M936" i="5"/>
  <c r="I924" i="5"/>
  <c r="M934" i="5"/>
  <c r="I931" i="5"/>
  <c r="Q926" i="5"/>
  <c r="O932" i="5"/>
  <c r="I928" i="5"/>
  <c r="M929" i="5"/>
  <c r="K927" i="5"/>
  <c r="M938" i="5"/>
  <c r="K925" i="5"/>
  <c r="O935" i="5"/>
  <c r="K932" i="5"/>
  <c r="G929" i="5"/>
  <c r="O924" i="5"/>
  <c r="Q933" i="5"/>
  <c r="K929" i="5"/>
  <c r="O930" i="5"/>
  <c r="M928" i="5"/>
  <c r="M926" i="5"/>
  <c r="Q936" i="5"/>
  <c r="K924" i="5"/>
  <c r="M933" i="5"/>
  <c r="I930" i="5"/>
  <c r="G924" i="5"/>
  <c r="I933" i="5"/>
  <c r="G937" i="5"/>
  <c r="K934" i="5"/>
  <c r="I925" i="5"/>
  <c r="M935" i="5"/>
  <c r="K926" i="5"/>
  <c r="O936" i="5"/>
  <c r="M927" i="5"/>
  <c r="O938" i="5"/>
  <c r="O928" i="5"/>
  <c r="Q929" i="5"/>
  <c r="G932" i="5"/>
  <c r="F1178" i="5"/>
  <c r="P1176" i="5"/>
  <c r="R1174" i="5"/>
  <c r="H1174" i="5"/>
  <c r="R1172" i="5"/>
  <c r="F1171" i="5"/>
  <c r="P1169" i="5"/>
  <c r="F1169" i="5"/>
  <c r="H1167" i="5"/>
  <c r="R1165" i="5"/>
  <c r="N1164" i="5"/>
  <c r="F1177" i="5"/>
  <c r="J1176" i="5"/>
  <c r="N1167" i="5"/>
  <c r="R1166" i="5"/>
  <c r="N1177" i="5"/>
  <c r="R1176" i="5"/>
  <c r="H1176" i="5"/>
  <c r="L1175" i="5"/>
  <c r="L1172" i="5"/>
  <c r="J1170" i="5"/>
  <c r="L1167" i="5"/>
  <c r="H1165" i="5"/>
  <c r="H1178" i="5"/>
  <c r="L1177" i="5"/>
  <c r="F1173" i="5"/>
  <c r="J1172" i="5"/>
  <c r="N1171" i="5"/>
  <c r="R1170" i="5"/>
  <c r="L1166" i="5"/>
  <c r="P1165" i="5"/>
  <c r="P1178" i="5"/>
  <c r="L1176" i="5"/>
  <c r="N1173" i="5"/>
  <c r="L1171" i="5"/>
  <c r="L1168" i="5"/>
  <c r="P1167" i="5"/>
  <c r="F1167" i="5"/>
  <c r="J1166" i="5"/>
  <c r="N1178" i="5"/>
  <c r="J1177" i="5"/>
  <c r="P1174" i="5"/>
  <c r="L1173" i="5"/>
  <c r="F1172" i="5"/>
  <c r="P1170" i="5"/>
  <c r="L1169" i="5"/>
  <c r="H1168" i="5"/>
  <c r="N1165" i="5"/>
  <c r="J1164" i="5"/>
  <c r="L1178" i="5"/>
  <c r="H1177" i="5"/>
  <c r="R1175" i="5"/>
  <c r="N1174" i="5"/>
  <c r="J1173" i="5"/>
  <c r="N1170" i="5"/>
  <c r="J1169" i="5"/>
  <c r="F1168" i="5"/>
  <c r="P1166" i="5"/>
  <c r="L1165" i="5"/>
  <c r="H1164" i="5"/>
  <c r="J1178" i="5"/>
  <c r="P1175" i="5"/>
  <c r="L1174" i="5"/>
  <c r="H1173" i="5"/>
  <c r="R1171" i="5"/>
  <c r="L1170" i="5"/>
  <c r="H1169" i="5"/>
  <c r="N1166" i="5"/>
  <c r="J1165" i="5"/>
  <c r="F1164" i="5"/>
  <c r="N1175" i="5"/>
  <c r="J1174" i="5"/>
  <c r="P1171" i="5"/>
  <c r="H1170" i="5"/>
  <c r="R1167" i="5"/>
  <c r="F1165" i="5"/>
  <c r="N1176" i="5"/>
  <c r="J1175" i="5"/>
  <c r="F1174" i="5"/>
  <c r="P1172" i="5"/>
  <c r="F1170" i="5"/>
  <c r="R1168" i="5"/>
  <c r="H1166" i="5"/>
  <c r="R1177" i="5"/>
  <c r="H1175" i="5"/>
  <c r="N1172" i="5"/>
  <c r="J1171" i="5"/>
  <c r="P1168" i="5"/>
  <c r="F1166" i="5"/>
  <c r="R1164" i="5"/>
  <c r="P1177" i="5"/>
  <c r="F1175" i="5"/>
  <c r="R1173" i="5"/>
  <c r="H1171" i="5"/>
  <c r="R1169" i="5"/>
  <c r="N1168" i="5"/>
  <c r="J1167" i="5"/>
  <c r="P1164" i="5"/>
  <c r="R1178" i="5"/>
  <c r="F1176" i="5"/>
  <c r="P1173" i="5"/>
  <c r="H1172" i="5"/>
  <c r="N1169" i="5"/>
  <c r="J1168" i="5"/>
  <c r="L1164" i="5"/>
  <c r="Q1164" i="5"/>
  <c r="G1165" i="5"/>
  <c r="K1175" i="5"/>
  <c r="I1164" i="5"/>
  <c r="I1175" i="5"/>
  <c r="G1167" i="5"/>
  <c r="I1166" i="5"/>
  <c r="M1176" i="5"/>
  <c r="I1177" i="5"/>
  <c r="G1166" i="5"/>
  <c r="K1176" i="5"/>
  <c r="I1168" i="5"/>
  <c r="K1167" i="5"/>
  <c r="M1178" i="5"/>
  <c r="K1165" i="5"/>
  <c r="I1167" i="5"/>
  <c r="K1178" i="5"/>
  <c r="K1169" i="5"/>
  <c r="M1168" i="5"/>
  <c r="M1166" i="5"/>
  <c r="K1168" i="5"/>
  <c r="O1169" i="5"/>
  <c r="O1167" i="5"/>
  <c r="M1169" i="5"/>
  <c r="Q1170" i="5"/>
  <c r="Q1168" i="5"/>
  <c r="O1170" i="5"/>
  <c r="G1173" i="5"/>
  <c r="M1164" i="5"/>
  <c r="Q1171" i="5"/>
  <c r="Q1177" i="5"/>
  <c r="I1174" i="5"/>
  <c r="M1177" i="5"/>
  <c r="G1174" i="5"/>
  <c r="M1167" i="5"/>
  <c r="O1178" i="5"/>
  <c r="K1164" i="5"/>
  <c r="O1174" i="5"/>
  <c r="K1171" i="5"/>
  <c r="O1172" i="5"/>
  <c r="I1176" i="5"/>
  <c r="O1168" i="5"/>
  <c r="G1171" i="5"/>
  <c r="M1165" i="5"/>
  <c r="Q1175" i="5"/>
  <c r="M1172" i="5"/>
  <c r="O1177" i="5"/>
  <c r="Q1173" i="5"/>
  <c r="I1178" i="5"/>
  <c r="Q1169" i="5"/>
  <c r="I1172" i="5"/>
  <c r="O1166" i="5"/>
  <c r="O1173" i="5"/>
  <c r="O1164" i="5"/>
  <c r="G1176" i="5"/>
  <c r="G1172" i="5"/>
  <c r="K1173" i="5"/>
  <c r="Q1167" i="5"/>
  <c r="Q1174" i="5"/>
  <c r="Q1165" i="5"/>
  <c r="G1178" i="5"/>
  <c r="G1177" i="5"/>
  <c r="I1173" i="5"/>
  <c r="M1174" i="5"/>
  <c r="G1170" i="5"/>
  <c r="O1165" i="5"/>
  <c r="G1168" i="5"/>
  <c r="M1170" i="5"/>
  <c r="G1164" i="5"/>
  <c r="K1174" i="5"/>
  <c r="O1175" i="5"/>
  <c r="I1171" i="5"/>
  <c r="Q1166" i="5"/>
  <c r="I1169" i="5"/>
  <c r="O1171" i="5"/>
  <c r="I1165" i="5"/>
  <c r="M1175" i="5"/>
  <c r="Q1176" i="5"/>
  <c r="K1172" i="5"/>
  <c r="G1169" i="5"/>
  <c r="K1170" i="5"/>
  <c r="Q1172" i="5"/>
  <c r="K1166" i="5"/>
  <c r="O1176" i="5"/>
  <c r="Q1178" i="5"/>
  <c r="K1177" i="5"/>
  <c r="M1173" i="5"/>
  <c r="I1170" i="5"/>
  <c r="M1171" i="5"/>
  <c r="G1175" i="5"/>
  <c r="N1148" i="5"/>
  <c r="J1147" i="5"/>
  <c r="F1146" i="5"/>
  <c r="P1144" i="5"/>
  <c r="R1142" i="5"/>
  <c r="H1142" i="5"/>
  <c r="R1140" i="5"/>
  <c r="F1139" i="5"/>
  <c r="P1137" i="5"/>
  <c r="F1137" i="5"/>
  <c r="H1135" i="5"/>
  <c r="F1145" i="5"/>
  <c r="J1144" i="5"/>
  <c r="N1135" i="5"/>
  <c r="R1134" i="5"/>
  <c r="F1147" i="5"/>
  <c r="H1146" i="5"/>
  <c r="J1145" i="5"/>
  <c r="L1144" i="5"/>
  <c r="P1143" i="5"/>
  <c r="F1142" i="5"/>
  <c r="P1139" i="5"/>
  <c r="R1138" i="5"/>
  <c r="F1138" i="5"/>
  <c r="L1136" i="5"/>
  <c r="P1134" i="5"/>
  <c r="J1148" i="5"/>
  <c r="P1147" i="5"/>
  <c r="N1143" i="5"/>
  <c r="P1142" i="5"/>
  <c r="H1141" i="5"/>
  <c r="J1140" i="5"/>
  <c r="N1139" i="5"/>
  <c r="P1138" i="5"/>
  <c r="H1137" i="5"/>
  <c r="J1136" i="5"/>
  <c r="R1146" i="5"/>
  <c r="H1145" i="5"/>
  <c r="L1143" i="5"/>
  <c r="R1141" i="5"/>
  <c r="F1141" i="5"/>
  <c r="H1140" i="5"/>
  <c r="R1137" i="5"/>
  <c r="H1136" i="5"/>
  <c r="L1135" i="5"/>
  <c r="N1134" i="5"/>
  <c r="H1148" i="5"/>
  <c r="N1147" i="5"/>
  <c r="P1146" i="5"/>
  <c r="R1145" i="5"/>
  <c r="H1144" i="5"/>
  <c r="J1143" i="5"/>
  <c r="N1142" i="5"/>
  <c r="L1139" i="5"/>
  <c r="N1138" i="5"/>
  <c r="N1137" i="5"/>
  <c r="R1136" i="5"/>
  <c r="J1135" i="5"/>
  <c r="L1134" i="5"/>
  <c r="R1148" i="5"/>
  <c r="N1146" i="5"/>
  <c r="P1145" i="5"/>
  <c r="R1144" i="5"/>
  <c r="F1144" i="5"/>
  <c r="P1141" i="5"/>
  <c r="F1140" i="5"/>
  <c r="J1139" i="5"/>
  <c r="L1138" i="5"/>
  <c r="F1136" i="5"/>
  <c r="F1148" i="5"/>
  <c r="L1147" i="5"/>
  <c r="L1146" i="5"/>
  <c r="N1145" i="5"/>
  <c r="H1143" i="5"/>
  <c r="L1142" i="5"/>
  <c r="N1141" i="5"/>
  <c r="P1140" i="5"/>
  <c r="H1139" i="5"/>
  <c r="J1138" i="5"/>
  <c r="L1137" i="5"/>
  <c r="P1136" i="5"/>
  <c r="J1134" i="5"/>
  <c r="P1148" i="5"/>
  <c r="H1147" i="5"/>
  <c r="R1143" i="5"/>
  <c r="L1141" i="5"/>
  <c r="N1140" i="5"/>
  <c r="R1139" i="5"/>
  <c r="H1138" i="5"/>
  <c r="R1135" i="5"/>
  <c r="F1135" i="5"/>
  <c r="H1134" i="5"/>
  <c r="L1148" i="5"/>
  <c r="R1147" i="5"/>
  <c r="J1146" i="5"/>
  <c r="L1145" i="5"/>
  <c r="N1144" i="5"/>
  <c r="F1143" i="5"/>
  <c r="J1142" i="5"/>
  <c r="J1141" i="5"/>
  <c r="L1140" i="5"/>
  <c r="J1137" i="5"/>
  <c r="N1136" i="5"/>
  <c r="P1135" i="5"/>
  <c r="F1134" i="5"/>
  <c r="M1134" i="5"/>
  <c r="O1143" i="5"/>
  <c r="O1141" i="5"/>
  <c r="G1143" i="5"/>
  <c r="I1147" i="5"/>
  <c r="M1144" i="5"/>
  <c r="O1142" i="5"/>
  <c r="M1147" i="5"/>
  <c r="Q1144" i="5"/>
  <c r="Q1142" i="5"/>
  <c r="I1144" i="5"/>
  <c r="K1135" i="5"/>
  <c r="O1145" i="5"/>
  <c r="O1134" i="5"/>
  <c r="Q1143" i="5"/>
  <c r="O1135" i="5"/>
  <c r="Q1134" i="5"/>
  <c r="G1145" i="5"/>
  <c r="G1135" i="5"/>
  <c r="K1145" i="5"/>
  <c r="M1136" i="5"/>
  <c r="Q1146" i="5"/>
  <c r="O1147" i="5"/>
  <c r="G1146" i="5"/>
  <c r="Q1136" i="5"/>
  <c r="Q1147" i="5"/>
  <c r="I1146" i="5"/>
  <c r="I1136" i="5"/>
  <c r="M1146" i="5"/>
  <c r="O1137" i="5"/>
  <c r="Q1148" i="5"/>
  <c r="Q1135" i="5"/>
  <c r="G1148" i="5"/>
  <c r="G1139" i="5"/>
  <c r="G1137" i="5"/>
  <c r="I1148" i="5"/>
  <c r="K1137" i="5"/>
  <c r="M1148" i="5"/>
  <c r="Q1138" i="5"/>
  <c r="G1138" i="5"/>
  <c r="I1140" i="5"/>
  <c r="I1138" i="5"/>
  <c r="M1138" i="5"/>
  <c r="G1141" i="5"/>
  <c r="I1139" i="5"/>
  <c r="K1141" i="5"/>
  <c r="K1139" i="5"/>
  <c r="O1139" i="5"/>
  <c r="I1142" i="5"/>
  <c r="K1140" i="5"/>
  <c r="M1142" i="5"/>
  <c r="M1140" i="5"/>
  <c r="Q1140" i="5"/>
  <c r="I1134" i="5"/>
  <c r="K1143" i="5"/>
  <c r="M1141" i="5"/>
  <c r="G1136" i="5"/>
  <c r="K1146" i="5"/>
  <c r="G1147" i="5"/>
  <c r="K1144" i="5"/>
  <c r="G1140" i="5"/>
  <c r="I1137" i="5"/>
  <c r="K1148" i="5"/>
  <c r="I1135" i="5"/>
  <c r="M1145" i="5"/>
  <c r="I1141" i="5"/>
  <c r="K1138" i="5"/>
  <c r="K1136" i="5"/>
  <c r="O1146" i="5"/>
  <c r="K1142" i="5"/>
  <c r="M1139" i="5"/>
  <c r="M1137" i="5"/>
  <c r="O1148" i="5"/>
  <c r="K1147" i="5"/>
  <c r="M1143" i="5"/>
  <c r="O1140" i="5"/>
  <c r="O1138" i="5"/>
  <c r="K1134" i="5"/>
  <c r="O1144" i="5"/>
  <c r="Q1141" i="5"/>
  <c r="Q1139" i="5"/>
  <c r="M1135" i="5"/>
  <c r="Q1145" i="5"/>
  <c r="G1144" i="5"/>
  <c r="G1142" i="5"/>
  <c r="O1136" i="5"/>
  <c r="I1145" i="5"/>
  <c r="G1134" i="5"/>
  <c r="I1143" i="5"/>
  <c r="Q1137" i="5"/>
  <c r="N1313" i="5"/>
  <c r="N1312" i="5"/>
  <c r="N1311" i="5"/>
  <c r="N1310" i="5"/>
  <c r="N1309" i="5"/>
  <c r="N1308" i="5"/>
  <c r="N1307" i="5"/>
  <c r="N1306" i="5"/>
  <c r="N1305" i="5"/>
  <c r="N1304" i="5"/>
  <c r="N1303" i="5"/>
  <c r="N1302" i="5"/>
  <c r="N1301" i="5"/>
  <c r="N1300" i="5"/>
  <c r="N1299" i="5"/>
  <c r="L1313" i="5"/>
  <c r="L1312" i="5"/>
  <c r="L1311" i="5"/>
  <c r="L1310" i="5"/>
  <c r="L1309" i="5"/>
  <c r="L1308" i="5"/>
  <c r="L1307" i="5"/>
  <c r="L1306" i="5"/>
  <c r="L1305" i="5"/>
  <c r="L1304" i="5"/>
  <c r="L1303" i="5"/>
  <c r="L1302" i="5"/>
  <c r="L1301" i="5"/>
  <c r="L1300" i="5"/>
  <c r="L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Q1301" i="5"/>
  <c r="G1304" i="5"/>
  <c r="I1305" i="5"/>
  <c r="K1306" i="5"/>
  <c r="M1307" i="5"/>
  <c r="M1312" i="5"/>
  <c r="O1308" i="5"/>
  <c r="M1299" i="5"/>
  <c r="Q1309" i="5"/>
  <c r="O1300" i="5"/>
  <c r="O1307" i="5"/>
  <c r="M1305" i="5"/>
  <c r="G1309" i="5"/>
  <c r="O1304" i="5"/>
  <c r="I1300" i="5"/>
  <c r="M1310" i="5"/>
  <c r="K1300" i="5"/>
  <c r="O1310" i="5"/>
  <c r="Q1302" i="5"/>
  <c r="O1299" i="5"/>
  <c r="Q1308" i="5"/>
  <c r="O1306" i="5"/>
  <c r="I1310" i="5"/>
  <c r="Q1305" i="5"/>
  <c r="K1301" i="5"/>
  <c r="O1311" i="5"/>
  <c r="M1301" i="5"/>
  <c r="Q1311" i="5"/>
  <c r="G1305" i="5"/>
  <c r="O1312" i="5"/>
  <c r="G1311" i="5"/>
  <c r="Q1307" i="5"/>
  <c r="G1301" i="5"/>
  <c r="K1311" i="5"/>
  <c r="G1308" i="5"/>
  <c r="M1302" i="5"/>
  <c r="O1313" i="5"/>
  <c r="O1302" i="5"/>
  <c r="Q1313" i="5"/>
  <c r="I1306" i="5"/>
  <c r="Q1300" i="5"/>
  <c r="G1313" i="5"/>
  <c r="Q1299" i="5"/>
  <c r="G1310" i="5"/>
  <c r="I1302" i="5"/>
  <c r="K1313" i="5"/>
  <c r="I1309" i="5"/>
  <c r="O1303" i="5"/>
  <c r="Q1303" i="5"/>
  <c r="K1307" i="5"/>
  <c r="G1303" i="5"/>
  <c r="Q1312" i="5"/>
  <c r="I1311" i="5"/>
  <c r="K1303" i="5"/>
  <c r="G1300" i="5"/>
  <c r="K1310" i="5"/>
  <c r="Q1304" i="5"/>
  <c r="G1306" i="5"/>
  <c r="K1299" i="5"/>
  <c r="M1308" i="5"/>
  <c r="I1304" i="5"/>
  <c r="G1302" i="5"/>
  <c r="I1313" i="5"/>
  <c r="M1304" i="5"/>
  <c r="I1301" i="5"/>
  <c r="M1311" i="5"/>
  <c r="G1307" i="5"/>
  <c r="I1307" i="5"/>
  <c r="K1312" i="5"/>
  <c r="O1309" i="5"/>
  <c r="K1305" i="5"/>
  <c r="I1303" i="5"/>
  <c r="O1305" i="5"/>
  <c r="K1302" i="5"/>
  <c r="M1313" i="5"/>
  <c r="G1299" i="5"/>
  <c r="I1308" i="5"/>
  <c r="I1299" i="5"/>
  <c r="K1308" i="5"/>
  <c r="M1300" i="5"/>
  <c r="Q1310" i="5"/>
  <c r="M1306" i="5"/>
  <c r="K1304" i="5"/>
  <c r="Q1306" i="5"/>
  <c r="M1303" i="5"/>
  <c r="G1312" i="5"/>
  <c r="K1309" i="5"/>
  <c r="I1312" i="5"/>
  <c r="M1309" i="5"/>
  <c r="O1301" i="5"/>
  <c r="E54" i="4"/>
  <c r="P1238" i="5"/>
  <c r="J1237" i="5"/>
  <c r="F1236" i="5"/>
  <c r="L1235" i="5"/>
  <c r="P1234" i="5"/>
  <c r="L1233" i="5"/>
  <c r="H1232" i="5"/>
  <c r="N1231" i="5"/>
  <c r="J1230" i="5"/>
  <c r="N1229" i="5"/>
  <c r="J1228" i="5"/>
  <c r="P1227" i="5"/>
  <c r="L1226" i="5"/>
  <c r="N1238" i="5"/>
  <c r="R1237" i="5"/>
  <c r="N1236" i="5"/>
  <c r="J1235" i="5"/>
  <c r="F1234" i="5"/>
  <c r="P1232" i="5"/>
  <c r="R1230" i="5"/>
  <c r="H1230" i="5"/>
  <c r="R1228" i="5"/>
  <c r="F1227" i="5"/>
  <c r="P1225" i="5"/>
  <c r="F1225" i="5"/>
  <c r="L1238" i="5"/>
  <c r="H1237" i="5"/>
  <c r="L1236" i="5"/>
  <c r="R1235" i="5"/>
  <c r="N1234" i="5"/>
  <c r="J1233" i="5"/>
  <c r="F1232" i="5"/>
  <c r="L1231" i="5"/>
  <c r="P1230" i="5"/>
  <c r="L1229" i="5"/>
  <c r="H1228" i="5"/>
  <c r="P1237" i="5"/>
  <c r="F1237" i="5"/>
  <c r="H1235" i="5"/>
  <c r="R1233" i="5"/>
  <c r="N1232" i="5"/>
  <c r="J1231" i="5"/>
  <c r="F1230" i="5"/>
  <c r="P1228" i="5"/>
  <c r="R1226" i="5"/>
  <c r="H1226" i="5"/>
  <c r="R1224" i="5"/>
  <c r="H1238" i="5"/>
  <c r="R1236" i="5"/>
  <c r="F1235" i="5"/>
  <c r="P1233" i="5"/>
  <c r="F1233" i="5"/>
  <c r="H1231" i="5"/>
  <c r="R1229" i="5"/>
  <c r="N1228" i="5"/>
  <c r="J1227" i="5"/>
  <c r="F1226" i="5"/>
  <c r="P1224" i="5"/>
  <c r="R1238" i="5"/>
  <c r="L1237" i="5"/>
  <c r="H1236" i="5"/>
  <c r="N1235" i="5"/>
  <c r="J1234" i="5"/>
  <c r="N1233" i="5"/>
  <c r="J1232" i="5"/>
  <c r="P1231" i="5"/>
  <c r="L1230" i="5"/>
  <c r="H1229" i="5"/>
  <c r="L1228" i="5"/>
  <c r="R1227" i="5"/>
  <c r="N1226" i="5"/>
  <c r="F1238" i="5"/>
  <c r="P1236" i="5"/>
  <c r="R1234" i="5"/>
  <c r="H1234" i="5"/>
  <c r="R1232" i="5"/>
  <c r="F1231" i="5"/>
  <c r="P1229" i="5"/>
  <c r="F1229" i="5"/>
  <c r="H1227" i="5"/>
  <c r="R1225" i="5"/>
  <c r="N1224" i="5"/>
  <c r="L1234" i="5"/>
  <c r="L1224" i="5"/>
  <c r="N1237" i="5"/>
  <c r="N1227" i="5"/>
  <c r="N1225" i="5"/>
  <c r="J1224" i="5"/>
  <c r="N1230" i="5"/>
  <c r="L1227" i="5"/>
  <c r="L1225" i="5"/>
  <c r="H1224" i="5"/>
  <c r="J1236" i="5"/>
  <c r="H1233" i="5"/>
  <c r="J1225" i="5"/>
  <c r="F1224" i="5"/>
  <c r="J1229" i="5"/>
  <c r="P1226" i="5"/>
  <c r="H1225" i="5"/>
  <c r="P1235" i="5"/>
  <c r="L1232" i="5"/>
  <c r="J1226" i="5"/>
  <c r="J1238" i="5"/>
  <c r="R1231" i="5"/>
  <c r="F1228" i="5"/>
  <c r="O1226" i="5"/>
  <c r="Q1227" i="5"/>
  <c r="G1230" i="5"/>
  <c r="I1231" i="5"/>
  <c r="M1237" i="5"/>
  <c r="K1232" i="5"/>
  <c r="K1224" i="5"/>
  <c r="M1233" i="5"/>
  <c r="K1237" i="5"/>
  <c r="O1234" i="5"/>
  <c r="M1225" i="5"/>
  <c r="Q1235" i="5"/>
  <c r="M1232" i="5"/>
  <c r="M1231" i="5"/>
  <c r="Q1232" i="5"/>
  <c r="M1229" i="5"/>
  <c r="I1226" i="5"/>
  <c r="M1236" i="5"/>
  <c r="K1226" i="5"/>
  <c r="O1236" i="5"/>
  <c r="Q1228" i="5"/>
  <c r="O1233" i="5"/>
  <c r="O1232" i="5"/>
  <c r="Q1237" i="5"/>
  <c r="G1235" i="5"/>
  <c r="O1230" i="5"/>
  <c r="K1227" i="5"/>
  <c r="M1238" i="5"/>
  <c r="M1227" i="5"/>
  <c r="O1238" i="5"/>
  <c r="G1231" i="5"/>
  <c r="M1224" i="5"/>
  <c r="Q1234" i="5"/>
  <c r="O1237" i="5"/>
  <c r="Q1233" i="5"/>
  <c r="Q1224" i="5"/>
  <c r="I1236" i="5"/>
  <c r="Q1231" i="5"/>
  <c r="M1228" i="5"/>
  <c r="O1228" i="5"/>
  <c r="I1232" i="5"/>
  <c r="O1225" i="5"/>
  <c r="O1224" i="5"/>
  <c r="G1236" i="5"/>
  <c r="G1227" i="5"/>
  <c r="I1238" i="5"/>
  <c r="G1234" i="5"/>
  <c r="O1229" i="5"/>
  <c r="Q1229" i="5"/>
  <c r="I1237" i="5"/>
  <c r="K1233" i="5"/>
  <c r="Q1226" i="5"/>
  <c r="Q1225" i="5"/>
  <c r="G1238" i="5"/>
  <c r="I1228" i="5"/>
  <c r="I1235" i="5"/>
  <c r="Q1230" i="5"/>
  <c r="G1232" i="5"/>
  <c r="I1224" i="5"/>
  <c r="M1234" i="5"/>
  <c r="G1229" i="5"/>
  <c r="G1228" i="5"/>
  <c r="K1229" i="5"/>
  <c r="G1226" i="5"/>
  <c r="K1236" i="5"/>
  <c r="G1233" i="5"/>
  <c r="G1237" i="5"/>
  <c r="I1233" i="5"/>
  <c r="K1225" i="5"/>
  <c r="O1235" i="5"/>
  <c r="I1230" i="5"/>
  <c r="I1229" i="5"/>
  <c r="M1230" i="5"/>
  <c r="I1227" i="5"/>
  <c r="K1238" i="5"/>
  <c r="I1234" i="5"/>
  <c r="G1224" i="5"/>
  <c r="K1234" i="5"/>
  <c r="M1226" i="5"/>
  <c r="Q1236" i="5"/>
  <c r="K1231" i="5"/>
  <c r="K1230" i="5"/>
  <c r="O1231" i="5"/>
  <c r="K1228" i="5"/>
  <c r="G1225" i="5"/>
  <c r="K1235" i="5"/>
  <c r="I1225" i="5"/>
  <c r="M1235" i="5"/>
  <c r="O1227" i="5"/>
  <c r="Q1238" i="5"/>
  <c r="P1013" i="5"/>
  <c r="P1012" i="5"/>
  <c r="P1011" i="5"/>
  <c r="P1010" i="5"/>
  <c r="P1009" i="5"/>
  <c r="P1008" i="5"/>
  <c r="P1007" i="5"/>
  <c r="P1006" i="5"/>
  <c r="P1005" i="5"/>
  <c r="P1004" i="5"/>
  <c r="P1003" i="5"/>
  <c r="P1002" i="5"/>
  <c r="P1001" i="5"/>
  <c r="P1000" i="5"/>
  <c r="P999" i="5"/>
  <c r="N1013" i="5"/>
  <c r="N1012" i="5"/>
  <c r="N1011" i="5"/>
  <c r="N1010" i="5"/>
  <c r="N1009" i="5"/>
  <c r="N1008" i="5"/>
  <c r="N1007" i="5"/>
  <c r="N1006" i="5"/>
  <c r="N1005" i="5"/>
  <c r="N1004" i="5"/>
  <c r="N1003" i="5"/>
  <c r="N1002" i="5"/>
  <c r="N1001" i="5"/>
  <c r="N1000" i="5"/>
  <c r="N999" i="5"/>
  <c r="L1013" i="5"/>
  <c r="L1012" i="5"/>
  <c r="L1011" i="5"/>
  <c r="L1010" i="5"/>
  <c r="L1009" i="5"/>
  <c r="L1008" i="5"/>
  <c r="L1007" i="5"/>
  <c r="L1006" i="5"/>
  <c r="L1005" i="5"/>
  <c r="L1004" i="5"/>
  <c r="L1003" i="5"/>
  <c r="L1002" i="5"/>
  <c r="L1001" i="5"/>
  <c r="L1000" i="5"/>
  <c r="L999" i="5"/>
  <c r="J1013" i="5"/>
  <c r="J1012" i="5"/>
  <c r="J1011" i="5"/>
  <c r="J1010" i="5"/>
  <c r="J1009" i="5"/>
  <c r="J1008" i="5"/>
  <c r="J1007" i="5"/>
  <c r="J1006" i="5"/>
  <c r="J1005" i="5"/>
  <c r="J1004" i="5"/>
  <c r="J1003" i="5"/>
  <c r="J1002" i="5"/>
  <c r="J1001" i="5"/>
  <c r="J1000" i="5"/>
  <c r="J999" i="5"/>
  <c r="H1013" i="5"/>
  <c r="H1012" i="5"/>
  <c r="H1011" i="5"/>
  <c r="H1010" i="5"/>
  <c r="H1009" i="5"/>
  <c r="H1008" i="5"/>
  <c r="H1007" i="5"/>
  <c r="H1006" i="5"/>
  <c r="H1005" i="5"/>
  <c r="H1004" i="5"/>
  <c r="H1003" i="5"/>
  <c r="H1002" i="5"/>
  <c r="H1001" i="5"/>
  <c r="H1000" i="5"/>
  <c r="H999" i="5"/>
  <c r="F1013" i="5"/>
  <c r="F1012" i="5"/>
  <c r="F1011" i="5"/>
  <c r="F1010" i="5"/>
  <c r="F1009" i="5"/>
  <c r="F1008" i="5"/>
  <c r="F1007" i="5"/>
  <c r="F1006" i="5"/>
  <c r="F1005" i="5"/>
  <c r="F1004" i="5"/>
  <c r="F1003" i="5"/>
  <c r="F1002" i="5"/>
  <c r="F1001" i="5"/>
  <c r="F1000" i="5"/>
  <c r="F999" i="5"/>
  <c r="R1013" i="5"/>
  <c r="R1012" i="5"/>
  <c r="R1011" i="5"/>
  <c r="R1010" i="5"/>
  <c r="R1009" i="5"/>
  <c r="R1008" i="5"/>
  <c r="R1007" i="5"/>
  <c r="R1006" i="5"/>
  <c r="R1005" i="5"/>
  <c r="R1004" i="5"/>
  <c r="R1003" i="5"/>
  <c r="R1002" i="5"/>
  <c r="R1001" i="5"/>
  <c r="R1000" i="5"/>
  <c r="R999" i="5"/>
  <c r="Q999" i="5"/>
  <c r="G1010" i="5"/>
  <c r="O1005" i="5"/>
  <c r="G1008" i="5"/>
  <c r="O1003" i="5"/>
  <c r="O1001" i="5"/>
  <c r="M999" i="5"/>
  <c r="Q1009" i="5"/>
  <c r="M1006" i="5"/>
  <c r="Q1012" i="5"/>
  <c r="I1011" i="5"/>
  <c r="Q1006" i="5"/>
  <c r="I1009" i="5"/>
  <c r="Q1004" i="5"/>
  <c r="Q1002" i="5"/>
  <c r="O1000" i="5"/>
  <c r="O1007" i="5"/>
  <c r="G1002" i="5"/>
  <c r="I1013" i="5"/>
  <c r="G1009" i="5"/>
  <c r="G1000" i="5"/>
  <c r="K1010" i="5"/>
  <c r="G1007" i="5"/>
  <c r="G1005" i="5"/>
  <c r="Q1001" i="5"/>
  <c r="O999" i="5"/>
  <c r="Q1008" i="5"/>
  <c r="I1003" i="5"/>
  <c r="I1010" i="5"/>
  <c r="I1001" i="5"/>
  <c r="M1011" i="5"/>
  <c r="G999" i="5"/>
  <c r="I1008" i="5"/>
  <c r="I1006" i="5"/>
  <c r="G1004" i="5"/>
  <c r="O1012" i="5"/>
  <c r="G1011" i="5"/>
  <c r="K1004" i="5"/>
  <c r="G1001" i="5"/>
  <c r="K1011" i="5"/>
  <c r="K1002" i="5"/>
  <c r="M1013" i="5"/>
  <c r="G1012" i="5"/>
  <c r="K1009" i="5"/>
  <c r="K1007" i="5"/>
  <c r="I1005" i="5"/>
  <c r="Q1000" i="5"/>
  <c r="G1013" i="5"/>
  <c r="M1005" i="5"/>
  <c r="I1002" i="5"/>
  <c r="K1013" i="5"/>
  <c r="M1003" i="5"/>
  <c r="I1000" i="5"/>
  <c r="M1010" i="5"/>
  <c r="K999" i="5"/>
  <c r="M1008" i="5"/>
  <c r="K1006" i="5"/>
  <c r="G1003" i="5"/>
  <c r="O1006" i="5"/>
  <c r="K1003" i="5"/>
  <c r="O1004" i="5"/>
  <c r="K1001" i="5"/>
  <c r="O1011" i="5"/>
  <c r="K1012" i="5"/>
  <c r="O1009" i="5"/>
  <c r="M1007" i="5"/>
  <c r="I1004" i="5"/>
  <c r="Q1007" i="5"/>
  <c r="M1004" i="5"/>
  <c r="Q1005" i="5"/>
  <c r="M1002" i="5"/>
  <c r="O1013" i="5"/>
  <c r="M1000" i="5"/>
  <c r="Q1010" i="5"/>
  <c r="M1012" i="5"/>
  <c r="O1008" i="5"/>
  <c r="K1005" i="5"/>
  <c r="I1007" i="5"/>
  <c r="I999" i="5"/>
  <c r="K1008" i="5"/>
  <c r="I1012" i="5"/>
  <c r="M1009" i="5"/>
  <c r="K1000" i="5"/>
  <c r="O1010" i="5"/>
  <c r="M1001" i="5"/>
  <c r="Q1011" i="5"/>
  <c r="O1002" i="5"/>
  <c r="Q1013" i="5"/>
  <c r="Q1003" i="5"/>
  <c r="G1006" i="5"/>
  <c r="AF89" i="4"/>
  <c r="AE92" i="4"/>
  <c r="AE96" i="4"/>
  <c r="AE97" i="4"/>
  <c r="AE95" i="4"/>
  <c r="AE93" i="4"/>
  <c r="AE94" i="4"/>
  <c r="AE100" i="4"/>
  <c r="AE101" i="4"/>
  <c r="AE99" i="4"/>
  <c r="P968" i="5"/>
  <c r="P967" i="5"/>
  <c r="P966" i="5"/>
  <c r="J963" i="5"/>
  <c r="N961" i="5"/>
  <c r="L959" i="5"/>
  <c r="N958" i="5"/>
  <c r="J957" i="5"/>
  <c r="P956" i="5"/>
  <c r="H956" i="5"/>
  <c r="N955" i="5"/>
  <c r="F955" i="5"/>
  <c r="L954" i="5"/>
  <c r="N968" i="5"/>
  <c r="N967" i="5"/>
  <c r="N966" i="5"/>
  <c r="P965" i="5"/>
  <c r="R964" i="5"/>
  <c r="F964" i="5"/>
  <c r="H963" i="5"/>
  <c r="J962" i="5"/>
  <c r="L961" i="5"/>
  <c r="P960" i="5"/>
  <c r="F960" i="5"/>
  <c r="J959" i="5"/>
  <c r="R957" i="5"/>
  <c r="L968" i="5"/>
  <c r="L967" i="5"/>
  <c r="L966" i="5"/>
  <c r="N965" i="5"/>
  <c r="P964" i="5"/>
  <c r="F963" i="5"/>
  <c r="H962" i="5"/>
  <c r="J961" i="5"/>
  <c r="H959" i="5"/>
  <c r="L958" i="5"/>
  <c r="H957" i="5"/>
  <c r="N956" i="5"/>
  <c r="F956" i="5"/>
  <c r="L955" i="5"/>
  <c r="R954" i="5"/>
  <c r="J954" i="5"/>
  <c r="J968" i="5"/>
  <c r="J967" i="5"/>
  <c r="J966" i="5"/>
  <c r="L965" i="5"/>
  <c r="R963" i="5"/>
  <c r="F962" i="5"/>
  <c r="N960" i="5"/>
  <c r="R959" i="5"/>
  <c r="P957" i="5"/>
  <c r="H968" i="5"/>
  <c r="H967" i="5"/>
  <c r="H966" i="5"/>
  <c r="J965" i="5"/>
  <c r="N964" i="5"/>
  <c r="P963" i="5"/>
  <c r="R962" i="5"/>
  <c r="H961" i="5"/>
  <c r="L960" i="5"/>
  <c r="P959" i="5"/>
  <c r="F959" i="5"/>
  <c r="J958" i="5"/>
  <c r="F957" i="5"/>
  <c r="L956" i="5"/>
  <c r="R955" i="5"/>
  <c r="J955" i="5"/>
  <c r="P954" i="5"/>
  <c r="F968" i="5"/>
  <c r="F967" i="5"/>
  <c r="F966" i="5"/>
  <c r="L964" i="5"/>
  <c r="N963" i="5"/>
  <c r="P962" i="5"/>
  <c r="R961" i="5"/>
  <c r="F961" i="5"/>
  <c r="J960" i="5"/>
  <c r="N957" i="5"/>
  <c r="H965" i="5"/>
  <c r="J964" i="5"/>
  <c r="N962" i="5"/>
  <c r="N959" i="5"/>
  <c r="R958" i="5"/>
  <c r="H958" i="5"/>
  <c r="L957" i="5"/>
  <c r="R956" i="5"/>
  <c r="J956" i="5"/>
  <c r="P955" i="5"/>
  <c r="H955" i="5"/>
  <c r="N954" i="5"/>
  <c r="F954" i="5"/>
  <c r="R968" i="5"/>
  <c r="R967" i="5"/>
  <c r="R966" i="5"/>
  <c r="R965" i="5"/>
  <c r="F965" i="5"/>
  <c r="H964" i="5"/>
  <c r="L963" i="5"/>
  <c r="L962" i="5"/>
  <c r="P961" i="5"/>
  <c r="R960" i="5"/>
  <c r="H960" i="5"/>
  <c r="P958" i="5"/>
  <c r="F958" i="5"/>
  <c r="H954" i="5"/>
  <c r="I957" i="5"/>
  <c r="K968" i="5"/>
  <c r="I964" i="5"/>
  <c r="G954" i="5"/>
  <c r="K964" i="5"/>
  <c r="G961" i="5"/>
  <c r="I960" i="5"/>
  <c r="G958" i="5"/>
  <c r="Q962" i="5"/>
  <c r="K958" i="5"/>
  <c r="G955" i="5"/>
  <c r="K965" i="5"/>
  <c r="I955" i="5"/>
  <c r="M965" i="5"/>
  <c r="I962" i="5"/>
  <c r="K961" i="5"/>
  <c r="I959" i="5"/>
  <c r="Q967" i="5"/>
  <c r="G965" i="5"/>
  <c r="M959" i="5"/>
  <c r="I956" i="5"/>
  <c r="M966" i="5"/>
  <c r="K956" i="5"/>
  <c r="O966" i="5"/>
  <c r="I967" i="5"/>
  <c r="K963" i="5"/>
  <c r="M962" i="5"/>
  <c r="K960" i="5"/>
  <c r="Q954" i="5"/>
  <c r="I966" i="5"/>
  <c r="O960" i="5"/>
  <c r="K957" i="5"/>
  <c r="M968" i="5"/>
  <c r="M957" i="5"/>
  <c r="O968" i="5"/>
  <c r="I954" i="5"/>
  <c r="M964" i="5"/>
  <c r="M967" i="5"/>
  <c r="O963" i="5"/>
  <c r="M961" i="5"/>
  <c r="G957" i="5"/>
  <c r="I968" i="5"/>
  <c r="Q961" i="5"/>
  <c r="M958" i="5"/>
  <c r="O958" i="5"/>
  <c r="K955" i="5"/>
  <c r="O965" i="5"/>
  <c r="M954" i="5"/>
  <c r="Q964" i="5"/>
  <c r="O962" i="5"/>
  <c r="I958" i="5"/>
  <c r="G964" i="5"/>
  <c r="O959" i="5"/>
  <c r="Q959" i="5"/>
  <c r="M956" i="5"/>
  <c r="Q966" i="5"/>
  <c r="O955" i="5"/>
  <c r="O967" i="5"/>
  <c r="Q963" i="5"/>
  <c r="K959" i="5"/>
  <c r="I965" i="5"/>
  <c r="Q960" i="5"/>
  <c r="G962" i="5"/>
  <c r="O957" i="5"/>
  <c r="Q968" i="5"/>
  <c r="Q956" i="5"/>
  <c r="O954" i="5"/>
  <c r="G966" i="5"/>
  <c r="M960" i="5"/>
  <c r="G956" i="5"/>
  <c r="K966" i="5"/>
  <c r="G963" i="5"/>
  <c r="G967" i="5"/>
  <c r="I963" i="5"/>
  <c r="Q958" i="5"/>
  <c r="G959" i="5"/>
  <c r="Q955" i="5"/>
  <c r="G968" i="5"/>
  <c r="O961" i="5"/>
  <c r="K967" i="5"/>
  <c r="M963" i="5"/>
  <c r="K954" i="5"/>
  <c r="O964" i="5"/>
  <c r="M955" i="5"/>
  <c r="Q965" i="5"/>
  <c r="O956" i="5"/>
  <c r="Q957" i="5"/>
  <c r="G960" i="5"/>
  <c r="I961" i="5"/>
  <c r="K962" i="5"/>
  <c r="P1357" i="5"/>
  <c r="N1355" i="5"/>
  <c r="R1354" i="5"/>
  <c r="N1352" i="5"/>
  <c r="R1351" i="5"/>
  <c r="H1351" i="5"/>
  <c r="J1358" i="5"/>
  <c r="F1356" i="5"/>
  <c r="J1355" i="5"/>
  <c r="H1353" i="5"/>
  <c r="P1351" i="5"/>
  <c r="F1351" i="5"/>
  <c r="H1358" i="5"/>
  <c r="R1358" i="5"/>
  <c r="N1356" i="5"/>
  <c r="R1355" i="5"/>
  <c r="H1355" i="5"/>
  <c r="P1353" i="5"/>
  <c r="N1351" i="5"/>
  <c r="R1350" i="5"/>
  <c r="H1357" i="5"/>
  <c r="P1355" i="5"/>
  <c r="F1355" i="5"/>
  <c r="N1358" i="5"/>
  <c r="R1357" i="5"/>
  <c r="F1357" i="5"/>
  <c r="J1356" i="5"/>
  <c r="H1354" i="5"/>
  <c r="L1353" i="5"/>
  <c r="P1352" i="5"/>
  <c r="N1350" i="5"/>
  <c r="F1350" i="5"/>
  <c r="L1349" i="5"/>
  <c r="R1348" i="5"/>
  <c r="J1348" i="5"/>
  <c r="P1347" i="5"/>
  <c r="H1347" i="5"/>
  <c r="N1346" i="5"/>
  <c r="F1346" i="5"/>
  <c r="L1345" i="5"/>
  <c r="R1344" i="5"/>
  <c r="J1344" i="5"/>
  <c r="H1356" i="5"/>
  <c r="N1354" i="5"/>
  <c r="J1353" i="5"/>
  <c r="F1352" i="5"/>
  <c r="P1350" i="5"/>
  <c r="P1349" i="5"/>
  <c r="N1348" i="5"/>
  <c r="N1347" i="5"/>
  <c r="P1346" i="5"/>
  <c r="L1344" i="5"/>
  <c r="N1357" i="5"/>
  <c r="L1354" i="5"/>
  <c r="F1353" i="5"/>
  <c r="N1349" i="5"/>
  <c r="L1348" i="5"/>
  <c r="L1347" i="5"/>
  <c r="R1345" i="5"/>
  <c r="H1345" i="5"/>
  <c r="L1357" i="5"/>
  <c r="J1354" i="5"/>
  <c r="L1350" i="5"/>
  <c r="J1347" i="5"/>
  <c r="F1345" i="5"/>
  <c r="J1357" i="5"/>
  <c r="L1355" i="5"/>
  <c r="F1354" i="5"/>
  <c r="R1352" i="5"/>
  <c r="J1350" i="5"/>
  <c r="J1349" i="5"/>
  <c r="H1348" i="5"/>
  <c r="L1346" i="5"/>
  <c r="P1345" i="5"/>
  <c r="H1344" i="5"/>
  <c r="L1351" i="5"/>
  <c r="H1350" i="5"/>
  <c r="H1349" i="5"/>
  <c r="F1348" i="5"/>
  <c r="N1345" i="5"/>
  <c r="P1358" i="5"/>
  <c r="R1356" i="5"/>
  <c r="R1353" i="5"/>
  <c r="L1352" i="5"/>
  <c r="J1351" i="5"/>
  <c r="F1349" i="5"/>
  <c r="F1347" i="5"/>
  <c r="J1346" i="5"/>
  <c r="P1344" i="5"/>
  <c r="F1344" i="5"/>
  <c r="L1358" i="5"/>
  <c r="P1356" i="5"/>
  <c r="N1353" i="5"/>
  <c r="J1352" i="5"/>
  <c r="R1347" i="5"/>
  <c r="H1346" i="5"/>
  <c r="F1358" i="5"/>
  <c r="L1356" i="5"/>
  <c r="P1354" i="5"/>
  <c r="H1352" i="5"/>
  <c r="R1349" i="5"/>
  <c r="P1348" i="5"/>
  <c r="R1346" i="5"/>
  <c r="J1345" i="5"/>
  <c r="N1344" i="5"/>
  <c r="K1344" i="5"/>
  <c r="O1354" i="5"/>
  <c r="M1345" i="5"/>
  <c r="Q1355" i="5"/>
  <c r="O1346" i="5"/>
  <c r="Q1347" i="5"/>
  <c r="G1350" i="5"/>
  <c r="I1351" i="5"/>
  <c r="K1352" i="5"/>
  <c r="K1357" i="5"/>
  <c r="M1353" i="5"/>
  <c r="I1350" i="5"/>
  <c r="I1349" i="5"/>
  <c r="M1350" i="5"/>
  <c r="I1347" i="5"/>
  <c r="K1358" i="5"/>
  <c r="I1354" i="5"/>
  <c r="G1344" i="5"/>
  <c r="K1354" i="5"/>
  <c r="M1346" i="5"/>
  <c r="Q1356" i="5"/>
  <c r="K1351" i="5"/>
  <c r="K1350" i="5"/>
  <c r="O1351" i="5"/>
  <c r="K1348" i="5"/>
  <c r="G1345" i="5"/>
  <c r="K1355" i="5"/>
  <c r="I1345" i="5"/>
  <c r="M1355" i="5"/>
  <c r="O1347" i="5"/>
  <c r="Q1358" i="5"/>
  <c r="M1352" i="5"/>
  <c r="M1351" i="5"/>
  <c r="Q1352" i="5"/>
  <c r="M1349" i="5"/>
  <c r="I1346" i="5"/>
  <c r="M1356" i="5"/>
  <c r="K1346" i="5"/>
  <c r="O1356" i="5"/>
  <c r="Q1348" i="5"/>
  <c r="M1357" i="5"/>
  <c r="O1353" i="5"/>
  <c r="O1352" i="5"/>
  <c r="Q1357" i="5"/>
  <c r="G1355" i="5"/>
  <c r="O1350" i="5"/>
  <c r="K1347" i="5"/>
  <c r="M1358" i="5"/>
  <c r="M1347" i="5"/>
  <c r="O1358" i="5"/>
  <c r="G1351" i="5"/>
  <c r="M1344" i="5"/>
  <c r="Q1354" i="5"/>
  <c r="O1357" i="5"/>
  <c r="Q1353" i="5"/>
  <c r="Q1344" i="5"/>
  <c r="I1356" i="5"/>
  <c r="Q1351" i="5"/>
  <c r="M1348" i="5"/>
  <c r="O1348" i="5"/>
  <c r="I1352" i="5"/>
  <c r="O1345" i="5"/>
  <c r="O1344" i="5"/>
  <c r="G1356" i="5"/>
  <c r="G1347" i="5"/>
  <c r="I1358" i="5"/>
  <c r="G1354" i="5"/>
  <c r="O1349" i="5"/>
  <c r="Q1349" i="5"/>
  <c r="I1357" i="5"/>
  <c r="K1353" i="5"/>
  <c r="Q1346" i="5"/>
  <c r="Q1345" i="5"/>
  <c r="G1358" i="5"/>
  <c r="I1348" i="5"/>
  <c r="I1355" i="5"/>
  <c r="Q1350" i="5"/>
  <c r="G1352" i="5"/>
  <c r="I1344" i="5"/>
  <c r="M1354" i="5"/>
  <c r="G1349" i="5"/>
  <c r="G1348" i="5"/>
  <c r="K1349" i="5"/>
  <c r="G1346" i="5"/>
  <c r="K1356" i="5"/>
  <c r="G1353" i="5"/>
  <c r="G1357" i="5"/>
  <c r="I1353" i="5"/>
  <c r="K1345" i="5"/>
  <c r="O1355" i="5"/>
  <c r="R1133" i="5"/>
  <c r="N1132" i="5"/>
  <c r="J1131" i="5"/>
  <c r="F1130" i="5"/>
  <c r="P1128" i="5"/>
  <c r="R1126" i="5"/>
  <c r="H1126" i="5"/>
  <c r="F1129" i="5"/>
  <c r="J1128" i="5"/>
  <c r="F1133" i="5"/>
  <c r="R1130" i="5"/>
  <c r="H1129" i="5"/>
  <c r="L1127" i="5"/>
  <c r="R1125" i="5"/>
  <c r="F1124" i="5"/>
  <c r="P1122" i="5"/>
  <c r="F1122" i="5"/>
  <c r="H1120" i="5"/>
  <c r="H1132" i="5"/>
  <c r="N1131" i="5"/>
  <c r="P1130" i="5"/>
  <c r="R1129" i="5"/>
  <c r="H1128" i="5"/>
  <c r="J1127" i="5"/>
  <c r="N1126" i="5"/>
  <c r="H1125" i="5"/>
  <c r="N1124" i="5"/>
  <c r="J1123" i="5"/>
  <c r="N1122" i="5"/>
  <c r="J1121" i="5"/>
  <c r="P1120" i="5"/>
  <c r="L1119" i="5"/>
  <c r="P1133" i="5"/>
  <c r="R1132" i="5"/>
  <c r="N1130" i="5"/>
  <c r="P1129" i="5"/>
  <c r="R1128" i="5"/>
  <c r="F1128" i="5"/>
  <c r="P1125" i="5"/>
  <c r="R1123" i="5"/>
  <c r="H1123" i="5"/>
  <c r="R1121" i="5"/>
  <c r="F1120" i="5"/>
  <c r="N1133" i="5"/>
  <c r="F1132" i="5"/>
  <c r="L1131" i="5"/>
  <c r="L1130" i="5"/>
  <c r="N1129" i="5"/>
  <c r="H1127" i="5"/>
  <c r="L1126" i="5"/>
  <c r="F1125" i="5"/>
  <c r="L1124" i="5"/>
  <c r="P1123" i="5"/>
  <c r="L1122" i="5"/>
  <c r="H1121" i="5"/>
  <c r="N1120" i="5"/>
  <c r="J1119" i="5"/>
  <c r="P1132" i="5"/>
  <c r="H1131" i="5"/>
  <c r="R1127" i="5"/>
  <c r="N1125" i="5"/>
  <c r="J1124" i="5"/>
  <c r="F1123" i="5"/>
  <c r="P1121" i="5"/>
  <c r="R1119" i="5"/>
  <c r="H1119" i="5"/>
  <c r="L1133" i="5"/>
  <c r="L1132" i="5"/>
  <c r="R1131" i="5"/>
  <c r="J1130" i="5"/>
  <c r="L1129" i="5"/>
  <c r="N1128" i="5"/>
  <c r="F1127" i="5"/>
  <c r="J1126" i="5"/>
  <c r="L1125" i="5"/>
  <c r="R1124" i="5"/>
  <c r="N1123" i="5"/>
  <c r="J1122" i="5"/>
  <c r="F1121" i="5"/>
  <c r="L1120" i="5"/>
  <c r="P1119" i="5"/>
  <c r="J1133" i="5"/>
  <c r="F1131" i="5"/>
  <c r="H1130" i="5"/>
  <c r="J1129" i="5"/>
  <c r="L1128" i="5"/>
  <c r="P1127" i="5"/>
  <c r="F1126" i="5"/>
  <c r="H1124" i="5"/>
  <c r="R1122" i="5"/>
  <c r="N1121" i="5"/>
  <c r="J1120" i="5"/>
  <c r="F1119" i="5"/>
  <c r="H1133" i="5"/>
  <c r="J1132" i="5"/>
  <c r="P1131" i="5"/>
  <c r="N1127" i="5"/>
  <c r="P1126" i="5"/>
  <c r="J1125" i="5"/>
  <c r="P1124" i="5"/>
  <c r="L1123" i="5"/>
  <c r="H1122" i="5"/>
  <c r="L1121" i="5"/>
  <c r="R1120" i="5"/>
  <c r="N1119" i="5"/>
  <c r="K1123" i="5"/>
  <c r="K1121" i="5"/>
  <c r="O1131" i="5"/>
  <c r="K1132" i="5"/>
  <c r="O1129" i="5"/>
  <c r="I1124" i="5"/>
  <c r="K1122" i="5"/>
  <c r="M1133" i="5"/>
  <c r="M1124" i="5"/>
  <c r="M1122" i="5"/>
  <c r="O1133" i="5"/>
  <c r="M1120" i="5"/>
  <c r="Q1130" i="5"/>
  <c r="K1125" i="5"/>
  <c r="M1123" i="5"/>
  <c r="O1125" i="5"/>
  <c r="O1123" i="5"/>
  <c r="O1121" i="5"/>
  <c r="M1126" i="5"/>
  <c r="O1124" i="5"/>
  <c r="Q1126" i="5"/>
  <c r="Q1124" i="5"/>
  <c r="Q1122" i="5"/>
  <c r="O1127" i="5"/>
  <c r="Q1125" i="5"/>
  <c r="G1129" i="5"/>
  <c r="G1127" i="5"/>
  <c r="G1125" i="5"/>
  <c r="O1132" i="5"/>
  <c r="Q1128" i="5"/>
  <c r="G1128" i="5"/>
  <c r="I1130" i="5"/>
  <c r="G1132" i="5"/>
  <c r="I1128" i="5"/>
  <c r="I1126" i="5"/>
  <c r="O1119" i="5"/>
  <c r="G1131" i="5"/>
  <c r="I1129" i="5"/>
  <c r="G1121" i="5"/>
  <c r="K1131" i="5"/>
  <c r="G1119" i="5"/>
  <c r="K1129" i="5"/>
  <c r="K1127" i="5"/>
  <c r="Q1120" i="5"/>
  <c r="G1133" i="5"/>
  <c r="G1120" i="5"/>
  <c r="K1130" i="5"/>
  <c r="I1122" i="5"/>
  <c r="K1133" i="5"/>
  <c r="I1120" i="5"/>
  <c r="M1130" i="5"/>
  <c r="K1119" i="5"/>
  <c r="M1128" i="5"/>
  <c r="G1123" i="5"/>
  <c r="I1121" i="5"/>
  <c r="M1131" i="5"/>
  <c r="Q1123" i="5"/>
  <c r="Q1121" i="5"/>
  <c r="Q1119" i="5"/>
  <c r="G1130" i="5"/>
  <c r="G1126" i="5"/>
  <c r="G1124" i="5"/>
  <c r="Q1132" i="5"/>
  <c r="I1131" i="5"/>
  <c r="I1127" i="5"/>
  <c r="I1125" i="5"/>
  <c r="G1122" i="5"/>
  <c r="I1133" i="5"/>
  <c r="I1119" i="5"/>
  <c r="K1128" i="5"/>
  <c r="K1126" i="5"/>
  <c r="I1123" i="5"/>
  <c r="I1132" i="5"/>
  <c r="M1129" i="5"/>
  <c r="M1127" i="5"/>
  <c r="K1124" i="5"/>
  <c r="K1120" i="5"/>
  <c r="O1130" i="5"/>
  <c r="M1132" i="5"/>
  <c r="O1128" i="5"/>
  <c r="M1125" i="5"/>
  <c r="M1121" i="5"/>
  <c r="Q1131" i="5"/>
  <c r="M1119" i="5"/>
  <c r="Q1129" i="5"/>
  <c r="O1126" i="5"/>
  <c r="O1122" i="5"/>
  <c r="Q1133" i="5"/>
  <c r="O1120" i="5"/>
  <c r="Q1127" i="5"/>
  <c r="N803" i="5"/>
  <c r="N802" i="5"/>
  <c r="N801" i="5"/>
  <c r="N800" i="5"/>
  <c r="N799" i="5"/>
  <c r="N798" i="5"/>
  <c r="N797" i="5"/>
  <c r="N796" i="5"/>
  <c r="N795" i="5"/>
  <c r="N794" i="5"/>
  <c r="N793" i="5"/>
  <c r="N792" i="5"/>
  <c r="N791" i="5"/>
  <c r="N790" i="5"/>
  <c r="N789" i="5"/>
  <c r="L803" i="5"/>
  <c r="L802" i="5"/>
  <c r="L801" i="5"/>
  <c r="L800" i="5"/>
  <c r="L799" i="5"/>
  <c r="L798" i="5"/>
  <c r="L797" i="5"/>
  <c r="L796" i="5"/>
  <c r="L795" i="5"/>
  <c r="L794" i="5"/>
  <c r="L793" i="5"/>
  <c r="L792" i="5"/>
  <c r="L791" i="5"/>
  <c r="L790" i="5"/>
  <c r="L789" i="5"/>
  <c r="J803" i="5"/>
  <c r="J802" i="5"/>
  <c r="J801" i="5"/>
  <c r="J800" i="5"/>
  <c r="J799" i="5"/>
  <c r="J798" i="5"/>
  <c r="J797" i="5"/>
  <c r="J796" i="5"/>
  <c r="J795" i="5"/>
  <c r="J794" i="5"/>
  <c r="J793" i="5"/>
  <c r="J792" i="5"/>
  <c r="J791" i="5"/>
  <c r="J790" i="5"/>
  <c r="J789" i="5"/>
  <c r="H803" i="5"/>
  <c r="H802" i="5"/>
  <c r="H801" i="5"/>
  <c r="H800" i="5"/>
  <c r="H799" i="5"/>
  <c r="H798" i="5"/>
  <c r="H797" i="5"/>
  <c r="H796" i="5"/>
  <c r="H795" i="5"/>
  <c r="H794" i="5"/>
  <c r="H793" i="5"/>
  <c r="H792" i="5"/>
  <c r="H791" i="5"/>
  <c r="H790" i="5"/>
  <c r="H789" i="5"/>
  <c r="F803" i="5"/>
  <c r="F802" i="5"/>
  <c r="F801" i="5"/>
  <c r="F800" i="5"/>
  <c r="F799" i="5"/>
  <c r="F798" i="5"/>
  <c r="F797" i="5"/>
  <c r="F796" i="5"/>
  <c r="F795" i="5"/>
  <c r="F794" i="5"/>
  <c r="F793" i="5"/>
  <c r="F792" i="5"/>
  <c r="F791" i="5"/>
  <c r="F790" i="5"/>
  <c r="F789" i="5"/>
  <c r="R803" i="5"/>
  <c r="R802" i="5"/>
  <c r="R801" i="5"/>
  <c r="R800" i="5"/>
  <c r="R799" i="5"/>
  <c r="R798" i="5"/>
  <c r="R797" i="5"/>
  <c r="R796" i="5"/>
  <c r="R795" i="5"/>
  <c r="R794" i="5"/>
  <c r="R793" i="5"/>
  <c r="R792" i="5"/>
  <c r="R791" i="5"/>
  <c r="R790" i="5"/>
  <c r="R789" i="5"/>
  <c r="P803" i="5"/>
  <c r="P802" i="5"/>
  <c r="P801" i="5"/>
  <c r="P800" i="5"/>
  <c r="P799" i="5"/>
  <c r="P798" i="5"/>
  <c r="P797" i="5"/>
  <c r="P796" i="5"/>
  <c r="P795" i="5"/>
  <c r="P794" i="5"/>
  <c r="P793" i="5"/>
  <c r="P792" i="5"/>
  <c r="P791" i="5"/>
  <c r="P790" i="5"/>
  <c r="P789" i="5"/>
  <c r="G798" i="5"/>
  <c r="M792" i="5"/>
  <c r="O803" i="5"/>
  <c r="O792" i="5"/>
  <c r="Q803" i="5"/>
  <c r="K802" i="5"/>
  <c r="M797" i="5"/>
  <c r="O802" i="5"/>
  <c r="G801" i="5"/>
  <c r="O796" i="5"/>
  <c r="K793" i="5"/>
  <c r="I799" i="5"/>
  <c r="O793" i="5"/>
  <c r="Q793" i="5"/>
  <c r="O791" i="5"/>
  <c r="M789" i="5"/>
  <c r="O798" i="5"/>
  <c r="Q790" i="5"/>
  <c r="G803" i="5"/>
  <c r="Q797" i="5"/>
  <c r="M794" i="5"/>
  <c r="G790" i="5"/>
  <c r="K800" i="5"/>
  <c r="Q794" i="5"/>
  <c r="G796" i="5"/>
  <c r="I796" i="5"/>
  <c r="M802" i="5"/>
  <c r="Q799" i="5"/>
  <c r="G793" i="5"/>
  <c r="Q802" i="5"/>
  <c r="G800" i="5"/>
  <c r="O795" i="5"/>
  <c r="I791" i="5"/>
  <c r="M801" i="5"/>
  <c r="G797" i="5"/>
  <c r="I797" i="5"/>
  <c r="M790" i="5"/>
  <c r="M798" i="5"/>
  <c r="O790" i="5"/>
  <c r="I794" i="5"/>
  <c r="Q789" i="5"/>
  <c r="I801" i="5"/>
  <c r="Q796" i="5"/>
  <c r="K792" i="5"/>
  <c r="M803" i="5"/>
  <c r="G789" i="5"/>
  <c r="I798" i="5"/>
  <c r="I802" i="5"/>
  <c r="K798" i="5"/>
  <c r="Q792" i="5"/>
  <c r="Q800" i="5"/>
  <c r="Q791" i="5"/>
  <c r="K795" i="5"/>
  <c r="G792" i="5"/>
  <c r="I803" i="5"/>
  <c r="G799" i="5"/>
  <c r="M793" i="5"/>
  <c r="G802" i="5"/>
  <c r="K799" i="5"/>
  <c r="I789" i="5"/>
  <c r="M799" i="5"/>
  <c r="G795" i="5"/>
  <c r="G794" i="5"/>
  <c r="M796" i="5"/>
  <c r="I793" i="5"/>
  <c r="I800" i="5"/>
  <c r="O794" i="5"/>
  <c r="I790" i="5"/>
  <c r="M800" i="5"/>
  <c r="K790" i="5"/>
  <c r="O800" i="5"/>
  <c r="K797" i="5"/>
  <c r="I795" i="5"/>
  <c r="O797" i="5"/>
  <c r="K794" i="5"/>
  <c r="G791" i="5"/>
  <c r="K801" i="5"/>
  <c r="Q795" i="5"/>
  <c r="K791" i="5"/>
  <c r="O801" i="5"/>
  <c r="M791" i="5"/>
  <c r="Q801" i="5"/>
  <c r="O799" i="5"/>
  <c r="K789" i="5"/>
  <c r="K796" i="5"/>
  <c r="O789" i="5"/>
  <c r="Q798" i="5"/>
  <c r="M795" i="5"/>
  <c r="I792" i="5"/>
  <c r="K803" i="5"/>
  <c r="N1283" i="5"/>
  <c r="N1282" i="5"/>
  <c r="N1281" i="5"/>
  <c r="N1280" i="5"/>
  <c r="N1279" i="5"/>
  <c r="N1278" i="5"/>
  <c r="N1277" i="5"/>
  <c r="N1276" i="5"/>
  <c r="N1275" i="5"/>
  <c r="N1274" i="5"/>
  <c r="N1273" i="5"/>
  <c r="N1272" i="5"/>
  <c r="N1271" i="5"/>
  <c r="N1270" i="5"/>
  <c r="N1269" i="5"/>
  <c r="L1283" i="5"/>
  <c r="L1282" i="5"/>
  <c r="L1281" i="5"/>
  <c r="L1280" i="5"/>
  <c r="L1279" i="5"/>
  <c r="L1278" i="5"/>
  <c r="L1277" i="5"/>
  <c r="L1276" i="5"/>
  <c r="L1275" i="5"/>
  <c r="L1274" i="5"/>
  <c r="L1273" i="5"/>
  <c r="L1272" i="5"/>
  <c r="L1271" i="5"/>
  <c r="L1270" i="5"/>
  <c r="L1269" i="5"/>
  <c r="J1283" i="5"/>
  <c r="J1282" i="5"/>
  <c r="J1281" i="5"/>
  <c r="J1280" i="5"/>
  <c r="J1279" i="5"/>
  <c r="J1278" i="5"/>
  <c r="J1277" i="5"/>
  <c r="J1276" i="5"/>
  <c r="J1275" i="5"/>
  <c r="J1274" i="5"/>
  <c r="J1273" i="5"/>
  <c r="J1272" i="5"/>
  <c r="J1271" i="5"/>
  <c r="J1270" i="5"/>
  <c r="J1269" i="5"/>
  <c r="H1283" i="5"/>
  <c r="H1282" i="5"/>
  <c r="H1281" i="5"/>
  <c r="H1280" i="5"/>
  <c r="H1279" i="5"/>
  <c r="H1278" i="5"/>
  <c r="H1277" i="5"/>
  <c r="H1276" i="5"/>
  <c r="H1275" i="5"/>
  <c r="H1274" i="5"/>
  <c r="H1273" i="5"/>
  <c r="H1272" i="5"/>
  <c r="H1271" i="5"/>
  <c r="H1270" i="5"/>
  <c r="H1269" i="5"/>
  <c r="F1283" i="5"/>
  <c r="F1282" i="5"/>
  <c r="F1281" i="5"/>
  <c r="F1280" i="5"/>
  <c r="F1279" i="5"/>
  <c r="F1278" i="5"/>
  <c r="F1277" i="5"/>
  <c r="F1276" i="5"/>
  <c r="F1275" i="5"/>
  <c r="F1274" i="5"/>
  <c r="F1273" i="5"/>
  <c r="F1272" i="5"/>
  <c r="F1271" i="5"/>
  <c r="F1270" i="5"/>
  <c r="F1269" i="5"/>
  <c r="R1283" i="5"/>
  <c r="R1282" i="5"/>
  <c r="R1281" i="5"/>
  <c r="R1280" i="5"/>
  <c r="R1279" i="5"/>
  <c r="R1278" i="5"/>
  <c r="R1277" i="5"/>
  <c r="R1276" i="5"/>
  <c r="R1275" i="5"/>
  <c r="R1274" i="5"/>
  <c r="R1273" i="5"/>
  <c r="R1272" i="5"/>
  <c r="R1271" i="5"/>
  <c r="R1270" i="5"/>
  <c r="R1269" i="5"/>
  <c r="P1283" i="5"/>
  <c r="P1282" i="5"/>
  <c r="P1281" i="5"/>
  <c r="P1280" i="5"/>
  <c r="P1279" i="5"/>
  <c r="P1278" i="5"/>
  <c r="P1277" i="5"/>
  <c r="P1276" i="5"/>
  <c r="P1275" i="5"/>
  <c r="P1274" i="5"/>
  <c r="P1273" i="5"/>
  <c r="P1272" i="5"/>
  <c r="P1271" i="5"/>
  <c r="P1270" i="5"/>
  <c r="P1269" i="5"/>
  <c r="K1270" i="5"/>
  <c r="O1280" i="5"/>
  <c r="M1271" i="5"/>
  <c r="Q1281" i="5"/>
  <c r="O1272" i="5"/>
  <c r="Q1283" i="5"/>
  <c r="Q1273" i="5"/>
  <c r="G1276" i="5"/>
  <c r="I1277" i="5"/>
  <c r="I1282" i="5"/>
  <c r="K1278" i="5"/>
  <c r="I1269" i="5"/>
  <c r="M1279" i="5"/>
  <c r="G1275" i="5"/>
  <c r="G1274" i="5"/>
  <c r="M1276" i="5"/>
  <c r="G1272" i="5"/>
  <c r="I1283" i="5"/>
  <c r="G1279" i="5"/>
  <c r="G1270" i="5"/>
  <c r="K1280" i="5"/>
  <c r="M1272" i="5"/>
  <c r="O1283" i="5"/>
  <c r="I1276" i="5"/>
  <c r="I1275" i="5"/>
  <c r="O1277" i="5"/>
  <c r="I1273" i="5"/>
  <c r="I1280" i="5"/>
  <c r="I1271" i="5"/>
  <c r="M1281" i="5"/>
  <c r="O1273" i="5"/>
  <c r="K1277" i="5"/>
  <c r="K1276" i="5"/>
  <c r="O1269" i="5"/>
  <c r="Q1278" i="5"/>
  <c r="K1274" i="5"/>
  <c r="G1271" i="5"/>
  <c r="K1281" i="5"/>
  <c r="K1272" i="5"/>
  <c r="M1283" i="5"/>
  <c r="Q1274" i="5"/>
  <c r="K1269" i="5"/>
  <c r="M1278" i="5"/>
  <c r="M1277" i="5"/>
  <c r="O1282" i="5"/>
  <c r="G1281" i="5"/>
  <c r="M1275" i="5"/>
  <c r="I1272" i="5"/>
  <c r="K1283" i="5"/>
  <c r="M1273" i="5"/>
  <c r="G1277" i="5"/>
  <c r="K1282" i="5"/>
  <c r="O1279" i="5"/>
  <c r="M1269" i="5"/>
  <c r="O1278" i="5"/>
  <c r="Q1270" i="5"/>
  <c r="G1283" i="5"/>
  <c r="O1276" i="5"/>
  <c r="K1273" i="5"/>
  <c r="O1274" i="5"/>
  <c r="G1269" i="5"/>
  <c r="I1278" i="5"/>
  <c r="M1270" i="5"/>
  <c r="Q1280" i="5"/>
  <c r="M1282" i="5"/>
  <c r="Q1279" i="5"/>
  <c r="G1273" i="5"/>
  <c r="Q1277" i="5"/>
  <c r="M1274" i="5"/>
  <c r="Q1275" i="5"/>
  <c r="G1282" i="5"/>
  <c r="K1279" i="5"/>
  <c r="O1271" i="5"/>
  <c r="O1270" i="5"/>
  <c r="I1274" i="5"/>
  <c r="Q1282" i="5"/>
  <c r="G1280" i="5"/>
  <c r="O1275" i="5"/>
  <c r="G1278" i="5"/>
  <c r="I1270" i="5"/>
  <c r="M1280" i="5"/>
  <c r="Q1272" i="5"/>
  <c r="Q1271" i="5"/>
  <c r="K1275" i="5"/>
  <c r="Q1269" i="5"/>
  <c r="I1281" i="5"/>
  <c r="Q1276" i="5"/>
  <c r="I1279" i="5"/>
  <c r="K1271" i="5"/>
  <c r="O1281" i="5"/>
  <c r="R1118" i="5"/>
  <c r="N1117" i="5"/>
  <c r="J1116" i="5"/>
  <c r="F1115" i="5"/>
  <c r="P1113" i="5"/>
  <c r="R1111" i="5"/>
  <c r="H1111" i="5"/>
  <c r="R1109" i="5"/>
  <c r="F1108" i="5"/>
  <c r="P1106" i="5"/>
  <c r="F1106" i="5"/>
  <c r="H1104" i="5"/>
  <c r="H1118" i="5"/>
  <c r="L1117" i="5"/>
  <c r="R1116" i="5"/>
  <c r="N1115" i="5"/>
  <c r="J1114" i="5"/>
  <c r="F1113" i="5"/>
  <c r="L1112" i="5"/>
  <c r="P1111" i="5"/>
  <c r="L1110" i="5"/>
  <c r="H1109" i="5"/>
  <c r="N1108" i="5"/>
  <c r="J1107" i="5"/>
  <c r="N1106" i="5"/>
  <c r="J1105" i="5"/>
  <c r="P1104" i="5"/>
  <c r="P1118" i="5"/>
  <c r="F1118" i="5"/>
  <c r="H1116" i="5"/>
  <c r="R1114" i="5"/>
  <c r="N1113" i="5"/>
  <c r="J1112" i="5"/>
  <c r="F1111" i="5"/>
  <c r="P1109" i="5"/>
  <c r="R1107" i="5"/>
  <c r="H1107" i="5"/>
  <c r="R1105" i="5"/>
  <c r="F1104" i="5"/>
  <c r="N1118" i="5"/>
  <c r="J1117" i="5"/>
  <c r="P1116" i="5"/>
  <c r="L1115" i="5"/>
  <c r="H1114" i="5"/>
  <c r="L1113" i="5"/>
  <c r="R1112" i="5"/>
  <c r="N1111" i="5"/>
  <c r="J1110" i="5"/>
  <c r="F1109" i="5"/>
  <c r="L1108" i="5"/>
  <c r="P1107" i="5"/>
  <c r="L1106" i="5"/>
  <c r="H1105" i="5"/>
  <c r="N1104" i="5"/>
  <c r="R1117" i="5"/>
  <c r="F1116" i="5"/>
  <c r="P1114" i="5"/>
  <c r="F1114" i="5"/>
  <c r="H1112" i="5"/>
  <c r="R1110" i="5"/>
  <c r="N1109" i="5"/>
  <c r="J1108" i="5"/>
  <c r="F1107" i="5"/>
  <c r="P1105" i="5"/>
  <c r="L1118" i="5"/>
  <c r="H1117" i="5"/>
  <c r="N1116" i="5"/>
  <c r="J1115" i="5"/>
  <c r="N1114" i="5"/>
  <c r="J1113" i="5"/>
  <c r="P1112" i="5"/>
  <c r="L1111" i="5"/>
  <c r="H1110" i="5"/>
  <c r="L1109" i="5"/>
  <c r="R1108" i="5"/>
  <c r="N1107" i="5"/>
  <c r="J1106" i="5"/>
  <c r="F1105" i="5"/>
  <c r="L1104" i="5"/>
  <c r="P1117" i="5"/>
  <c r="R1115" i="5"/>
  <c r="H1115" i="5"/>
  <c r="R1113" i="5"/>
  <c r="F1112" i="5"/>
  <c r="P1110" i="5"/>
  <c r="F1110" i="5"/>
  <c r="H1108" i="5"/>
  <c r="R1106" i="5"/>
  <c r="N1105" i="5"/>
  <c r="J1104" i="5"/>
  <c r="J1118" i="5"/>
  <c r="F1117" i="5"/>
  <c r="L1116" i="5"/>
  <c r="P1115" i="5"/>
  <c r="L1114" i="5"/>
  <c r="H1113" i="5"/>
  <c r="N1112" i="5"/>
  <c r="J1111" i="5"/>
  <c r="N1110" i="5"/>
  <c r="J1109" i="5"/>
  <c r="P1108" i="5"/>
  <c r="L1107" i="5"/>
  <c r="H1106" i="5"/>
  <c r="L1105" i="5"/>
  <c r="R1104" i="5"/>
  <c r="K1106" i="5"/>
  <c r="I1112" i="5"/>
  <c r="I1110" i="5"/>
  <c r="K1109" i="5"/>
  <c r="I1114" i="5"/>
  <c r="G1110" i="5"/>
  <c r="M1107" i="5"/>
  <c r="I1117" i="5"/>
  <c r="K1113" i="5"/>
  <c r="K1111" i="5"/>
  <c r="M1110" i="5"/>
  <c r="G1105" i="5"/>
  <c r="K1115" i="5"/>
  <c r="I1111" i="5"/>
  <c r="I1104" i="5"/>
  <c r="M1114" i="5"/>
  <c r="M1112" i="5"/>
  <c r="O1111" i="5"/>
  <c r="I1106" i="5"/>
  <c r="M1116" i="5"/>
  <c r="K1112" i="5"/>
  <c r="K1105" i="5"/>
  <c r="O1115" i="5"/>
  <c r="M1117" i="5"/>
  <c r="O1113" i="5"/>
  <c r="Q1112" i="5"/>
  <c r="K1107" i="5"/>
  <c r="M1118" i="5"/>
  <c r="K1104" i="5"/>
  <c r="M1113" i="5"/>
  <c r="M1106" i="5"/>
  <c r="Q1116" i="5"/>
  <c r="M1104" i="5"/>
  <c r="Q1114" i="5"/>
  <c r="Q1104" i="5"/>
  <c r="G1115" i="5"/>
  <c r="M1108" i="5"/>
  <c r="K1117" i="5"/>
  <c r="O1114" i="5"/>
  <c r="G1104" i="5"/>
  <c r="O1107" i="5"/>
  <c r="Q1118" i="5"/>
  <c r="O1105" i="5"/>
  <c r="Q1117" i="5"/>
  <c r="I1116" i="5"/>
  <c r="O1109" i="5"/>
  <c r="M1105" i="5"/>
  <c r="Q1115" i="5"/>
  <c r="G1117" i="5"/>
  <c r="Q1108" i="5"/>
  <c r="Q1106" i="5"/>
  <c r="G1107" i="5"/>
  <c r="I1118" i="5"/>
  <c r="Q1110" i="5"/>
  <c r="O1106" i="5"/>
  <c r="I1105" i="5"/>
  <c r="G1111" i="5"/>
  <c r="G1109" i="5"/>
  <c r="I1108" i="5"/>
  <c r="G1113" i="5"/>
  <c r="Q1107" i="5"/>
  <c r="O1104" i="5"/>
  <c r="Q1113" i="5"/>
  <c r="Q1111" i="5"/>
  <c r="O1108" i="5"/>
  <c r="O1117" i="5"/>
  <c r="G1116" i="5"/>
  <c r="G1114" i="5"/>
  <c r="Q1109" i="5"/>
  <c r="Q1105" i="5"/>
  <c r="G1118" i="5"/>
  <c r="I1115" i="5"/>
  <c r="G1112" i="5"/>
  <c r="G1108" i="5"/>
  <c r="G1106" i="5"/>
  <c r="K1116" i="5"/>
  <c r="I1113" i="5"/>
  <c r="I1109" i="5"/>
  <c r="I1107" i="5"/>
  <c r="K1118" i="5"/>
  <c r="K1114" i="5"/>
  <c r="K1110" i="5"/>
  <c r="K1108" i="5"/>
  <c r="M1115" i="5"/>
  <c r="M1111" i="5"/>
  <c r="M1109" i="5"/>
  <c r="O1116" i="5"/>
  <c r="O1112" i="5"/>
  <c r="O1110" i="5"/>
  <c r="O1118" i="5"/>
  <c r="AL7" i="6"/>
  <c r="R1403" i="5"/>
  <c r="R1402" i="5"/>
  <c r="R1401" i="5"/>
  <c r="R1400" i="5"/>
  <c r="R1399" i="5"/>
  <c r="R1398" i="5"/>
  <c r="R1397" i="5"/>
  <c r="R1396" i="5"/>
  <c r="R1395" i="5"/>
  <c r="R1394" i="5"/>
  <c r="F1393" i="5"/>
  <c r="H1392" i="5"/>
  <c r="J1391" i="5"/>
  <c r="N1390" i="5"/>
  <c r="P1389" i="5"/>
  <c r="P1403" i="5"/>
  <c r="P1402" i="5"/>
  <c r="P1401" i="5"/>
  <c r="P1400" i="5"/>
  <c r="P1399" i="5"/>
  <c r="P1398" i="5"/>
  <c r="P1397" i="5"/>
  <c r="P1396" i="5"/>
  <c r="P1395" i="5"/>
  <c r="P1394" i="5"/>
  <c r="R1393" i="5"/>
  <c r="F1392" i="5"/>
  <c r="L1390" i="5"/>
  <c r="N1389" i="5"/>
  <c r="N1403" i="5"/>
  <c r="N1402" i="5"/>
  <c r="N1401" i="5"/>
  <c r="N1400" i="5"/>
  <c r="N1399" i="5"/>
  <c r="N1398" i="5"/>
  <c r="N1397" i="5"/>
  <c r="N1396" i="5"/>
  <c r="N1395" i="5"/>
  <c r="N1394" i="5"/>
  <c r="P1393" i="5"/>
  <c r="R1392" i="5"/>
  <c r="H1391" i="5"/>
  <c r="J1390" i="5"/>
  <c r="L1403" i="5"/>
  <c r="L1402" i="5"/>
  <c r="L1401" i="5"/>
  <c r="L1400" i="5"/>
  <c r="L1399" i="5"/>
  <c r="L1398" i="5"/>
  <c r="L1397" i="5"/>
  <c r="L1396" i="5"/>
  <c r="L1395" i="5"/>
  <c r="L1394" i="5"/>
  <c r="N1393" i="5"/>
  <c r="P1392" i="5"/>
  <c r="R1391" i="5"/>
  <c r="F1391" i="5"/>
  <c r="H1390" i="5"/>
  <c r="L1389" i="5"/>
  <c r="J1403" i="5"/>
  <c r="J1402" i="5"/>
  <c r="J1401" i="5"/>
  <c r="J1400" i="5"/>
  <c r="J1399" i="5"/>
  <c r="J1398" i="5"/>
  <c r="J1397" i="5"/>
  <c r="J1396" i="5"/>
  <c r="J1395" i="5"/>
  <c r="J1394" i="5"/>
  <c r="N1392" i="5"/>
  <c r="J1389" i="5"/>
  <c r="H1403" i="5"/>
  <c r="H1402" i="5"/>
  <c r="H1401" i="5"/>
  <c r="H1400" i="5"/>
  <c r="H1399" i="5"/>
  <c r="H1398" i="5"/>
  <c r="H1397" i="5"/>
  <c r="H1396" i="5"/>
  <c r="H1395" i="5"/>
  <c r="H1394" i="5"/>
  <c r="L1393" i="5"/>
  <c r="L1392" i="5"/>
  <c r="P1391" i="5"/>
  <c r="R1390" i="5"/>
  <c r="F1390" i="5"/>
  <c r="H1389" i="5"/>
  <c r="F1403" i="5"/>
  <c r="F1402" i="5"/>
  <c r="F1401" i="5"/>
  <c r="F1400" i="5"/>
  <c r="F1399" i="5"/>
  <c r="F1398" i="5"/>
  <c r="F1397" i="5"/>
  <c r="F1396" i="5"/>
  <c r="F1395" i="5"/>
  <c r="J1393" i="5"/>
  <c r="N1391" i="5"/>
  <c r="P1390" i="5"/>
  <c r="F1389" i="5"/>
  <c r="F1394" i="5"/>
  <c r="H1393" i="5"/>
  <c r="J1392" i="5"/>
  <c r="L1391" i="5"/>
  <c r="R1389" i="5"/>
  <c r="O1391" i="5"/>
  <c r="I1394" i="5"/>
  <c r="O1395" i="5"/>
  <c r="I1390" i="5"/>
  <c r="M1400" i="5"/>
  <c r="G1398" i="5"/>
  <c r="I1397" i="5"/>
  <c r="G1394" i="5"/>
  <c r="I1393" i="5"/>
  <c r="Q1392" i="5"/>
  <c r="K1395" i="5"/>
  <c r="Q1396" i="5"/>
  <c r="K1391" i="5"/>
  <c r="O1401" i="5"/>
  <c r="I1399" i="5"/>
  <c r="I1389" i="5"/>
  <c r="K1398" i="5"/>
  <c r="I1395" i="5"/>
  <c r="K1394" i="5"/>
  <c r="G1395" i="5"/>
  <c r="M1396" i="5"/>
  <c r="G1399" i="5"/>
  <c r="G1390" i="5"/>
  <c r="M1392" i="5"/>
  <c r="O1403" i="5"/>
  <c r="K1400" i="5"/>
  <c r="I1402" i="5"/>
  <c r="M1399" i="5"/>
  <c r="K1396" i="5"/>
  <c r="M1395" i="5"/>
  <c r="I1396" i="5"/>
  <c r="O1397" i="5"/>
  <c r="I1400" i="5"/>
  <c r="I1391" i="5"/>
  <c r="O1393" i="5"/>
  <c r="M1401" i="5"/>
  <c r="K1390" i="5"/>
  <c r="O1400" i="5"/>
  <c r="M1397" i="5"/>
  <c r="O1396" i="5"/>
  <c r="K1397" i="5"/>
  <c r="O1389" i="5"/>
  <c r="Q1398" i="5"/>
  <c r="G1391" i="5"/>
  <c r="K1401" i="5"/>
  <c r="Q1394" i="5"/>
  <c r="K1392" i="5"/>
  <c r="M1403" i="5"/>
  <c r="M1391" i="5"/>
  <c r="Q1401" i="5"/>
  <c r="M1402" i="5"/>
  <c r="O1398" i="5"/>
  <c r="Q1397" i="5"/>
  <c r="K1402" i="5"/>
  <c r="M1398" i="5"/>
  <c r="O1402" i="5"/>
  <c r="G1401" i="5"/>
  <c r="I1392" i="5"/>
  <c r="K1403" i="5"/>
  <c r="G1397" i="5"/>
  <c r="M1393" i="5"/>
  <c r="O1392" i="5"/>
  <c r="Q1403" i="5"/>
  <c r="M1389" i="5"/>
  <c r="Q1399" i="5"/>
  <c r="Q1389" i="5"/>
  <c r="G1400" i="5"/>
  <c r="K1389" i="5"/>
  <c r="O1399" i="5"/>
  <c r="Q1390" i="5"/>
  <c r="G1403" i="5"/>
  <c r="K1393" i="5"/>
  <c r="G1389" i="5"/>
  <c r="I1398" i="5"/>
  <c r="O1394" i="5"/>
  <c r="Q1393" i="5"/>
  <c r="O1390" i="5"/>
  <c r="Q1402" i="5"/>
  <c r="I1401" i="5"/>
  <c r="M1390" i="5"/>
  <c r="Q1400" i="5"/>
  <c r="G1393" i="5"/>
  <c r="M1394" i="5"/>
  <c r="G1402" i="5"/>
  <c r="K1399" i="5"/>
  <c r="Q1395" i="5"/>
  <c r="G1396" i="5"/>
  <c r="Q1391" i="5"/>
  <c r="G1392" i="5"/>
  <c r="I1403" i="5"/>
  <c r="AL10" i="6"/>
  <c r="AK14" i="6"/>
  <c r="J893" i="5"/>
  <c r="F892" i="5"/>
  <c r="L891" i="5"/>
  <c r="R890" i="5"/>
  <c r="J890" i="5"/>
  <c r="P889" i="5"/>
  <c r="H889" i="5"/>
  <c r="N888" i="5"/>
  <c r="F888" i="5"/>
  <c r="L887" i="5"/>
  <c r="R886" i="5"/>
  <c r="J886" i="5"/>
  <c r="P885" i="5"/>
  <c r="H885" i="5"/>
  <c r="N884" i="5"/>
  <c r="F884" i="5"/>
  <c r="L883" i="5"/>
  <c r="R882" i="5"/>
  <c r="J882" i="5"/>
  <c r="P881" i="5"/>
  <c r="H881" i="5"/>
  <c r="N880" i="5"/>
  <c r="F880" i="5"/>
  <c r="L879" i="5"/>
  <c r="R893" i="5"/>
  <c r="N892" i="5"/>
  <c r="H893" i="5"/>
  <c r="L892" i="5"/>
  <c r="R891" i="5"/>
  <c r="J891" i="5"/>
  <c r="P890" i="5"/>
  <c r="H890" i="5"/>
  <c r="N889" i="5"/>
  <c r="F889" i="5"/>
  <c r="L888" i="5"/>
  <c r="R887" i="5"/>
  <c r="J887" i="5"/>
  <c r="P886" i="5"/>
  <c r="H886" i="5"/>
  <c r="N885" i="5"/>
  <c r="F885" i="5"/>
  <c r="L884" i="5"/>
  <c r="R883" i="5"/>
  <c r="J883" i="5"/>
  <c r="P882" i="5"/>
  <c r="H882" i="5"/>
  <c r="N881" i="5"/>
  <c r="F881" i="5"/>
  <c r="L880" i="5"/>
  <c r="R879" i="5"/>
  <c r="J879" i="5"/>
  <c r="P893" i="5"/>
  <c r="F893" i="5"/>
  <c r="N893" i="5"/>
  <c r="J892" i="5"/>
  <c r="P891" i="5"/>
  <c r="H891" i="5"/>
  <c r="N890" i="5"/>
  <c r="F890" i="5"/>
  <c r="L889" i="5"/>
  <c r="R888" i="5"/>
  <c r="J888" i="5"/>
  <c r="P887" i="5"/>
  <c r="H887" i="5"/>
  <c r="N886" i="5"/>
  <c r="F886" i="5"/>
  <c r="L885" i="5"/>
  <c r="R884" i="5"/>
  <c r="J884" i="5"/>
  <c r="P883" i="5"/>
  <c r="H883" i="5"/>
  <c r="N882" i="5"/>
  <c r="F882" i="5"/>
  <c r="L881" i="5"/>
  <c r="R880" i="5"/>
  <c r="J880" i="5"/>
  <c r="P879" i="5"/>
  <c r="H879" i="5"/>
  <c r="R892" i="5"/>
  <c r="L893" i="5"/>
  <c r="H892" i="5"/>
  <c r="N891" i="5"/>
  <c r="F891" i="5"/>
  <c r="L890" i="5"/>
  <c r="R889" i="5"/>
  <c r="J889" i="5"/>
  <c r="P888" i="5"/>
  <c r="H888" i="5"/>
  <c r="N887" i="5"/>
  <c r="F887" i="5"/>
  <c r="L886" i="5"/>
  <c r="R885" i="5"/>
  <c r="J885" i="5"/>
  <c r="P884" i="5"/>
  <c r="H884" i="5"/>
  <c r="N883" i="5"/>
  <c r="F883" i="5"/>
  <c r="L882" i="5"/>
  <c r="R881" i="5"/>
  <c r="J881" i="5"/>
  <c r="P880" i="5"/>
  <c r="H880" i="5"/>
  <c r="N879" i="5"/>
  <c r="F879" i="5"/>
  <c r="P892" i="5"/>
  <c r="G882" i="5"/>
  <c r="I893" i="5"/>
  <c r="G889" i="5"/>
  <c r="G880" i="5"/>
  <c r="K890" i="5"/>
  <c r="O883" i="5"/>
  <c r="M882" i="5"/>
  <c r="G885" i="5"/>
  <c r="Q881" i="5"/>
  <c r="O892" i="5"/>
  <c r="Q888" i="5"/>
  <c r="I883" i="5"/>
  <c r="I890" i="5"/>
  <c r="I881" i="5"/>
  <c r="M891" i="5"/>
  <c r="G887" i="5"/>
  <c r="Q884" i="5"/>
  <c r="I886" i="5"/>
  <c r="G884" i="5"/>
  <c r="O879" i="5"/>
  <c r="G891" i="5"/>
  <c r="K884" i="5"/>
  <c r="G881" i="5"/>
  <c r="K891" i="5"/>
  <c r="K882" i="5"/>
  <c r="M893" i="5"/>
  <c r="K889" i="5"/>
  <c r="I888" i="5"/>
  <c r="K887" i="5"/>
  <c r="I885" i="5"/>
  <c r="Q880" i="5"/>
  <c r="G893" i="5"/>
  <c r="M885" i="5"/>
  <c r="I882" i="5"/>
  <c r="K893" i="5"/>
  <c r="M883" i="5"/>
  <c r="O891" i="5"/>
  <c r="M890" i="5"/>
  <c r="K879" i="5"/>
  <c r="M888" i="5"/>
  <c r="K886" i="5"/>
  <c r="G883" i="5"/>
  <c r="O886" i="5"/>
  <c r="K883" i="5"/>
  <c r="O884" i="5"/>
  <c r="O893" i="5"/>
  <c r="K892" i="5"/>
  <c r="O889" i="5"/>
  <c r="M887" i="5"/>
  <c r="I884" i="5"/>
  <c r="Q887" i="5"/>
  <c r="M884" i="5"/>
  <c r="Q885" i="5"/>
  <c r="G879" i="5"/>
  <c r="M880" i="5"/>
  <c r="Q890" i="5"/>
  <c r="M892" i="5"/>
  <c r="O888" i="5"/>
  <c r="K885" i="5"/>
  <c r="Q879" i="5"/>
  <c r="G890" i="5"/>
  <c r="O885" i="5"/>
  <c r="G888" i="5"/>
  <c r="G892" i="5"/>
  <c r="O881" i="5"/>
  <c r="M879" i="5"/>
  <c r="Q889" i="5"/>
  <c r="M886" i="5"/>
  <c r="Q892" i="5"/>
  <c r="I891" i="5"/>
  <c r="Q886" i="5"/>
  <c r="I889" i="5"/>
  <c r="K881" i="5"/>
  <c r="I880" i="5"/>
  <c r="Q882" i="5"/>
  <c r="O880" i="5"/>
  <c r="O887" i="5"/>
  <c r="I892" i="5"/>
  <c r="M889" i="5"/>
  <c r="K880" i="5"/>
  <c r="O890" i="5"/>
  <c r="M881" i="5"/>
  <c r="Q891" i="5"/>
  <c r="O882" i="5"/>
  <c r="Q893" i="5"/>
  <c r="Q883" i="5"/>
  <c r="G886" i="5"/>
  <c r="I887" i="5"/>
  <c r="I879" i="5"/>
  <c r="K888" i="5"/>
  <c r="P983" i="5"/>
  <c r="P982" i="5"/>
  <c r="P981" i="5"/>
  <c r="P980" i="5"/>
  <c r="P979" i="5"/>
  <c r="P978" i="5"/>
  <c r="P977" i="5"/>
  <c r="P976" i="5"/>
  <c r="P975" i="5"/>
  <c r="P974" i="5"/>
  <c r="P973" i="5"/>
  <c r="P972" i="5"/>
  <c r="P971" i="5"/>
  <c r="P970" i="5"/>
  <c r="P969" i="5"/>
  <c r="N983" i="5"/>
  <c r="N982" i="5"/>
  <c r="N981" i="5"/>
  <c r="N980" i="5"/>
  <c r="N979" i="5"/>
  <c r="N978" i="5"/>
  <c r="N977" i="5"/>
  <c r="N976" i="5"/>
  <c r="N975" i="5"/>
  <c r="N974" i="5"/>
  <c r="N973" i="5"/>
  <c r="N972" i="5"/>
  <c r="N971" i="5"/>
  <c r="N970" i="5"/>
  <c r="N969" i="5"/>
  <c r="L983" i="5"/>
  <c r="L982" i="5"/>
  <c r="L981" i="5"/>
  <c r="L980" i="5"/>
  <c r="L979" i="5"/>
  <c r="L978" i="5"/>
  <c r="L977" i="5"/>
  <c r="L976" i="5"/>
  <c r="L975" i="5"/>
  <c r="L974" i="5"/>
  <c r="L973" i="5"/>
  <c r="L972" i="5"/>
  <c r="L971" i="5"/>
  <c r="L970" i="5"/>
  <c r="L969" i="5"/>
  <c r="J983" i="5"/>
  <c r="J982" i="5"/>
  <c r="J981" i="5"/>
  <c r="J980" i="5"/>
  <c r="J979" i="5"/>
  <c r="J978" i="5"/>
  <c r="J977" i="5"/>
  <c r="J976" i="5"/>
  <c r="J975" i="5"/>
  <c r="J974" i="5"/>
  <c r="J973" i="5"/>
  <c r="J972" i="5"/>
  <c r="J971" i="5"/>
  <c r="J970" i="5"/>
  <c r="J969" i="5"/>
  <c r="H983" i="5"/>
  <c r="H982" i="5"/>
  <c r="H981" i="5"/>
  <c r="H980" i="5"/>
  <c r="H979" i="5"/>
  <c r="H978" i="5"/>
  <c r="H977" i="5"/>
  <c r="H976" i="5"/>
  <c r="H975" i="5"/>
  <c r="H974" i="5"/>
  <c r="H973" i="5"/>
  <c r="H972" i="5"/>
  <c r="H971" i="5"/>
  <c r="H970" i="5"/>
  <c r="H969" i="5"/>
  <c r="F983" i="5"/>
  <c r="F982" i="5"/>
  <c r="F981" i="5"/>
  <c r="F980" i="5"/>
  <c r="F979" i="5"/>
  <c r="F978" i="5"/>
  <c r="F977" i="5"/>
  <c r="F976" i="5"/>
  <c r="F975" i="5"/>
  <c r="F974" i="5"/>
  <c r="F973" i="5"/>
  <c r="F972" i="5"/>
  <c r="F971" i="5"/>
  <c r="F970" i="5"/>
  <c r="F969" i="5"/>
  <c r="R983" i="5"/>
  <c r="R982" i="5"/>
  <c r="R981" i="5"/>
  <c r="R980" i="5"/>
  <c r="R979" i="5"/>
  <c r="R978" i="5"/>
  <c r="R977" i="5"/>
  <c r="R976" i="5"/>
  <c r="R975" i="5"/>
  <c r="R974" i="5"/>
  <c r="R973" i="5"/>
  <c r="R972" i="5"/>
  <c r="R971" i="5"/>
  <c r="R970" i="5"/>
  <c r="R969" i="5"/>
  <c r="M977" i="5"/>
  <c r="I974" i="5"/>
  <c r="K974" i="5"/>
  <c r="I972" i="5"/>
  <c r="K983" i="5"/>
  <c r="K971" i="5"/>
  <c r="O981" i="5"/>
  <c r="I982" i="5"/>
  <c r="K978" i="5"/>
  <c r="Q972" i="5"/>
  <c r="M969" i="5"/>
  <c r="O978" i="5"/>
  <c r="K975" i="5"/>
  <c r="M975" i="5"/>
  <c r="K973" i="5"/>
  <c r="M972" i="5"/>
  <c r="O983" i="5"/>
  <c r="I969" i="5"/>
  <c r="M979" i="5"/>
  <c r="G975" i="5"/>
  <c r="M982" i="5"/>
  <c r="Q979" i="5"/>
  <c r="M976" i="5"/>
  <c r="O976" i="5"/>
  <c r="M974" i="5"/>
  <c r="O973" i="5"/>
  <c r="K970" i="5"/>
  <c r="O980" i="5"/>
  <c r="I976" i="5"/>
  <c r="O970" i="5"/>
  <c r="O977" i="5"/>
  <c r="Q977" i="5"/>
  <c r="O975" i="5"/>
  <c r="Q974" i="5"/>
  <c r="M971" i="5"/>
  <c r="Q981" i="5"/>
  <c r="K977" i="5"/>
  <c r="Q971" i="5"/>
  <c r="O969" i="5"/>
  <c r="Q978" i="5"/>
  <c r="Q982" i="5"/>
  <c r="G980" i="5"/>
  <c r="Q976" i="5"/>
  <c r="G977" i="5"/>
  <c r="O972" i="5"/>
  <c r="Q983" i="5"/>
  <c r="K969" i="5"/>
  <c r="M978" i="5"/>
  <c r="G974" i="5"/>
  <c r="O982" i="5"/>
  <c r="G981" i="5"/>
  <c r="Q969" i="5"/>
  <c r="I981" i="5"/>
  <c r="G979" i="5"/>
  <c r="G969" i="5"/>
  <c r="I978" i="5"/>
  <c r="Q973" i="5"/>
  <c r="K982" i="5"/>
  <c r="O979" i="5"/>
  <c r="I975" i="5"/>
  <c r="Q970" i="5"/>
  <c r="G983" i="5"/>
  <c r="G972" i="5"/>
  <c r="I983" i="5"/>
  <c r="I980" i="5"/>
  <c r="G982" i="5"/>
  <c r="K979" i="5"/>
  <c r="G976" i="5"/>
  <c r="M970" i="5"/>
  <c r="Q980" i="5"/>
  <c r="K976" i="5"/>
  <c r="G973" i="5"/>
  <c r="I973" i="5"/>
  <c r="G971" i="5"/>
  <c r="K981" i="5"/>
  <c r="I970" i="5"/>
  <c r="M980" i="5"/>
  <c r="I977" i="5"/>
  <c r="O971" i="5"/>
  <c r="Q975" i="5"/>
  <c r="G978" i="5"/>
  <c r="I979" i="5"/>
  <c r="G970" i="5"/>
  <c r="K980" i="5"/>
  <c r="I971" i="5"/>
  <c r="M981" i="5"/>
  <c r="K972" i="5"/>
  <c r="M983" i="5"/>
  <c r="M973" i="5"/>
  <c r="O974" i="5"/>
  <c r="P998" i="5"/>
  <c r="P997" i="5"/>
  <c r="P996" i="5"/>
  <c r="P995" i="5"/>
  <c r="P994" i="5"/>
  <c r="P993" i="5"/>
  <c r="P992" i="5"/>
  <c r="P991" i="5"/>
  <c r="P990" i="5"/>
  <c r="P989" i="5"/>
  <c r="P988" i="5"/>
  <c r="P987" i="5"/>
  <c r="P986" i="5"/>
  <c r="P985" i="5"/>
  <c r="P984" i="5"/>
  <c r="N998" i="5"/>
  <c r="N997" i="5"/>
  <c r="N996" i="5"/>
  <c r="N995" i="5"/>
  <c r="N994" i="5"/>
  <c r="N993" i="5"/>
  <c r="N992" i="5"/>
  <c r="N991" i="5"/>
  <c r="N990" i="5"/>
  <c r="N989" i="5"/>
  <c r="N988" i="5"/>
  <c r="N987" i="5"/>
  <c r="N986" i="5"/>
  <c r="N985" i="5"/>
  <c r="N984" i="5"/>
  <c r="L998" i="5"/>
  <c r="L997" i="5"/>
  <c r="L996" i="5"/>
  <c r="L995" i="5"/>
  <c r="L994" i="5"/>
  <c r="L993" i="5"/>
  <c r="L992" i="5"/>
  <c r="L991" i="5"/>
  <c r="L990" i="5"/>
  <c r="L989" i="5"/>
  <c r="L988" i="5"/>
  <c r="L987" i="5"/>
  <c r="L986" i="5"/>
  <c r="L985" i="5"/>
  <c r="L984" i="5"/>
  <c r="J998" i="5"/>
  <c r="J997" i="5"/>
  <c r="J996" i="5"/>
  <c r="J995" i="5"/>
  <c r="J994" i="5"/>
  <c r="J993" i="5"/>
  <c r="J992" i="5"/>
  <c r="J991" i="5"/>
  <c r="J990" i="5"/>
  <c r="J989" i="5"/>
  <c r="J988" i="5"/>
  <c r="J987" i="5"/>
  <c r="J986" i="5"/>
  <c r="J985" i="5"/>
  <c r="J984" i="5"/>
  <c r="H998" i="5"/>
  <c r="H997" i="5"/>
  <c r="H996" i="5"/>
  <c r="H995" i="5"/>
  <c r="H994" i="5"/>
  <c r="H993" i="5"/>
  <c r="H992" i="5"/>
  <c r="H991" i="5"/>
  <c r="H990" i="5"/>
  <c r="H989" i="5"/>
  <c r="H988" i="5"/>
  <c r="H987" i="5"/>
  <c r="H986" i="5"/>
  <c r="H985" i="5"/>
  <c r="H984" i="5"/>
  <c r="F998" i="5"/>
  <c r="F997" i="5"/>
  <c r="F996" i="5"/>
  <c r="F995" i="5"/>
  <c r="F994" i="5"/>
  <c r="F993" i="5"/>
  <c r="F992" i="5"/>
  <c r="F991" i="5"/>
  <c r="F990" i="5"/>
  <c r="F989" i="5"/>
  <c r="F988" i="5"/>
  <c r="F987" i="5"/>
  <c r="F986" i="5"/>
  <c r="F985" i="5"/>
  <c r="F984" i="5"/>
  <c r="R998" i="5"/>
  <c r="R997" i="5"/>
  <c r="R996" i="5"/>
  <c r="R995" i="5"/>
  <c r="R994" i="5"/>
  <c r="R993" i="5"/>
  <c r="R992" i="5"/>
  <c r="R991" i="5"/>
  <c r="R990" i="5"/>
  <c r="R989" i="5"/>
  <c r="R988" i="5"/>
  <c r="R987" i="5"/>
  <c r="R986" i="5"/>
  <c r="R985" i="5"/>
  <c r="R984" i="5"/>
  <c r="O988" i="5"/>
  <c r="I997" i="5"/>
  <c r="M994" i="5"/>
  <c r="K997" i="5"/>
  <c r="O994" i="5"/>
  <c r="M992" i="5"/>
  <c r="O991" i="5"/>
  <c r="M989" i="5"/>
  <c r="I986" i="5"/>
  <c r="M996" i="5"/>
  <c r="Q989" i="5"/>
  <c r="K985" i="5"/>
  <c r="O995" i="5"/>
  <c r="M985" i="5"/>
  <c r="Q995" i="5"/>
  <c r="M984" i="5"/>
  <c r="O993" i="5"/>
  <c r="Q992" i="5"/>
  <c r="O990" i="5"/>
  <c r="K987" i="5"/>
  <c r="M998" i="5"/>
  <c r="G992" i="5"/>
  <c r="M986" i="5"/>
  <c r="Q996" i="5"/>
  <c r="O986" i="5"/>
  <c r="M997" i="5"/>
  <c r="Q994" i="5"/>
  <c r="Q984" i="5"/>
  <c r="G995" i="5"/>
  <c r="Q991" i="5"/>
  <c r="M988" i="5"/>
  <c r="G997" i="5"/>
  <c r="I993" i="5"/>
  <c r="O987" i="5"/>
  <c r="Q998" i="5"/>
  <c r="Q987" i="5"/>
  <c r="O985" i="5"/>
  <c r="Q997" i="5"/>
  <c r="I996" i="5"/>
  <c r="G994" i="5"/>
  <c r="O989" i="5"/>
  <c r="G984" i="5"/>
  <c r="K994" i="5"/>
  <c r="Q988" i="5"/>
  <c r="G990" i="5"/>
  <c r="Q986" i="5"/>
  <c r="G987" i="5"/>
  <c r="I998" i="5"/>
  <c r="I995" i="5"/>
  <c r="Q990" i="5"/>
  <c r="I985" i="5"/>
  <c r="M995" i="5"/>
  <c r="G991" i="5"/>
  <c r="I991" i="5"/>
  <c r="G989" i="5"/>
  <c r="I988" i="5"/>
  <c r="G986" i="5"/>
  <c r="K996" i="5"/>
  <c r="G993" i="5"/>
  <c r="K986" i="5"/>
  <c r="O996" i="5"/>
  <c r="I992" i="5"/>
  <c r="K992" i="5"/>
  <c r="I990" i="5"/>
  <c r="K989" i="5"/>
  <c r="I987" i="5"/>
  <c r="K998" i="5"/>
  <c r="I994" i="5"/>
  <c r="M987" i="5"/>
  <c r="O998" i="5"/>
  <c r="I984" i="5"/>
  <c r="K993" i="5"/>
  <c r="K984" i="5"/>
  <c r="M993" i="5"/>
  <c r="K991" i="5"/>
  <c r="M990" i="5"/>
  <c r="K988" i="5"/>
  <c r="G985" i="5"/>
  <c r="K995" i="5"/>
  <c r="Q985" i="5"/>
  <c r="G998" i="5"/>
  <c r="G988" i="5"/>
  <c r="I989" i="5"/>
  <c r="K990" i="5"/>
  <c r="M991" i="5"/>
  <c r="O992" i="5"/>
  <c r="O997" i="5"/>
  <c r="Q993" i="5"/>
  <c r="O984" i="5"/>
  <c r="G996" i="5"/>
  <c r="N1268" i="5"/>
  <c r="N1267" i="5"/>
  <c r="N1266" i="5"/>
  <c r="N1265" i="5"/>
  <c r="N1264" i="5"/>
  <c r="N1263" i="5"/>
  <c r="N1262" i="5"/>
  <c r="N1261" i="5"/>
  <c r="N1260" i="5"/>
  <c r="N1259" i="5"/>
  <c r="N1258" i="5"/>
  <c r="N1257" i="5"/>
  <c r="N1256" i="5"/>
  <c r="N1255" i="5"/>
  <c r="N1254" i="5"/>
  <c r="L1268" i="5"/>
  <c r="L1267" i="5"/>
  <c r="L1266" i="5"/>
  <c r="L1265" i="5"/>
  <c r="L1264" i="5"/>
  <c r="L1263" i="5"/>
  <c r="L1262" i="5"/>
  <c r="L1261" i="5"/>
  <c r="L1260" i="5"/>
  <c r="L1259" i="5"/>
  <c r="L1258" i="5"/>
  <c r="L1257" i="5"/>
  <c r="L1256" i="5"/>
  <c r="L1255" i="5"/>
  <c r="L1254" i="5"/>
  <c r="J1268" i="5"/>
  <c r="J1267" i="5"/>
  <c r="J1266" i="5"/>
  <c r="J1265" i="5"/>
  <c r="J1264" i="5"/>
  <c r="J1263" i="5"/>
  <c r="J1262" i="5"/>
  <c r="J1261" i="5"/>
  <c r="J1260" i="5"/>
  <c r="J1259" i="5"/>
  <c r="J1258" i="5"/>
  <c r="J1257" i="5"/>
  <c r="J1256" i="5"/>
  <c r="J1255" i="5"/>
  <c r="J1254" i="5"/>
  <c r="H1268" i="5"/>
  <c r="H1267" i="5"/>
  <c r="H1266" i="5"/>
  <c r="H1265" i="5"/>
  <c r="H1264" i="5"/>
  <c r="H1263" i="5"/>
  <c r="H1262" i="5"/>
  <c r="H1261" i="5"/>
  <c r="H1260" i="5"/>
  <c r="H1259" i="5"/>
  <c r="H1258" i="5"/>
  <c r="H1257" i="5"/>
  <c r="H1256" i="5"/>
  <c r="H1255" i="5"/>
  <c r="H1254" i="5"/>
  <c r="F1268" i="5"/>
  <c r="F1267" i="5"/>
  <c r="F1266" i="5"/>
  <c r="F1265" i="5"/>
  <c r="F1264" i="5"/>
  <c r="F1263" i="5"/>
  <c r="F1262" i="5"/>
  <c r="F1261" i="5"/>
  <c r="F1260" i="5"/>
  <c r="F1259" i="5"/>
  <c r="F1258" i="5"/>
  <c r="F1257" i="5"/>
  <c r="F1256" i="5"/>
  <c r="F1255" i="5"/>
  <c r="F1254" i="5"/>
  <c r="R1268" i="5"/>
  <c r="R1267" i="5"/>
  <c r="R1266" i="5"/>
  <c r="R1265" i="5"/>
  <c r="R1264" i="5"/>
  <c r="R1263" i="5"/>
  <c r="R1262" i="5"/>
  <c r="R1261" i="5"/>
  <c r="R1260" i="5"/>
  <c r="R1259" i="5"/>
  <c r="R1258" i="5"/>
  <c r="R1257" i="5"/>
  <c r="R1256" i="5"/>
  <c r="R1255" i="5"/>
  <c r="R1254" i="5"/>
  <c r="P1268" i="5"/>
  <c r="P1267" i="5"/>
  <c r="P1266" i="5"/>
  <c r="P1265" i="5"/>
  <c r="P1264" i="5"/>
  <c r="P1263" i="5"/>
  <c r="P1262" i="5"/>
  <c r="P1261" i="5"/>
  <c r="P1260" i="5"/>
  <c r="P1259" i="5"/>
  <c r="P1258" i="5"/>
  <c r="P1257" i="5"/>
  <c r="P1256" i="5"/>
  <c r="P1255" i="5"/>
  <c r="P1254" i="5"/>
  <c r="K1260" i="5"/>
  <c r="M1261" i="5"/>
  <c r="O1262" i="5"/>
  <c r="O1254" i="5"/>
  <c r="Q1263" i="5"/>
  <c r="O1267" i="5"/>
  <c r="G1266" i="5"/>
  <c r="Q1255" i="5"/>
  <c r="G1268" i="5"/>
  <c r="G1258" i="5"/>
  <c r="I1259" i="5"/>
  <c r="Q1254" i="5"/>
  <c r="G1265" i="5"/>
  <c r="G1264" i="5"/>
  <c r="I1256" i="5"/>
  <c r="M1266" i="5"/>
  <c r="G1262" i="5"/>
  <c r="M1256" i="5"/>
  <c r="Q1266" i="5"/>
  <c r="O1256" i="5"/>
  <c r="K1261" i="5"/>
  <c r="Q1267" i="5"/>
  <c r="I1266" i="5"/>
  <c r="I1265" i="5"/>
  <c r="K1257" i="5"/>
  <c r="M1268" i="5"/>
  <c r="G1254" i="5"/>
  <c r="I1263" i="5"/>
  <c r="O1257" i="5"/>
  <c r="Q1268" i="5"/>
  <c r="Q1257" i="5"/>
  <c r="M1262" i="5"/>
  <c r="G1257" i="5"/>
  <c r="I1268" i="5"/>
  <c r="G1256" i="5"/>
  <c r="K1266" i="5"/>
  <c r="M1258" i="5"/>
  <c r="G1267" i="5"/>
  <c r="K1264" i="5"/>
  <c r="Q1258" i="5"/>
  <c r="G1260" i="5"/>
  <c r="M1254" i="5"/>
  <c r="O1263" i="5"/>
  <c r="I1258" i="5"/>
  <c r="I1257" i="5"/>
  <c r="K1268" i="5"/>
  <c r="O1259" i="5"/>
  <c r="I1255" i="5"/>
  <c r="M1265" i="5"/>
  <c r="G1261" i="5"/>
  <c r="I1261" i="5"/>
  <c r="M1267" i="5"/>
  <c r="Q1264" i="5"/>
  <c r="K1259" i="5"/>
  <c r="K1258" i="5"/>
  <c r="Q1260" i="5"/>
  <c r="K1256" i="5"/>
  <c r="O1266" i="5"/>
  <c r="I1262" i="5"/>
  <c r="K1262" i="5"/>
  <c r="O1255" i="5"/>
  <c r="M1260" i="5"/>
  <c r="M1259" i="5"/>
  <c r="G1263" i="5"/>
  <c r="M1257" i="5"/>
  <c r="O1268" i="5"/>
  <c r="I1254" i="5"/>
  <c r="K1263" i="5"/>
  <c r="K1267" i="5"/>
  <c r="M1263" i="5"/>
  <c r="Q1256" i="5"/>
  <c r="O1261" i="5"/>
  <c r="O1260" i="5"/>
  <c r="I1264" i="5"/>
  <c r="O1258" i="5"/>
  <c r="I1267" i="5"/>
  <c r="M1264" i="5"/>
  <c r="K1254" i="5"/>
  <c r="O1264" i="5"/>
  <c r="G1259" i="5"/>
  <c r="Q1262" i="5"/>
  <c r="Q1261" i="5"/>
  <c r="G1255" i="5"/>
  <c r="K1265" i="5"/>
  <c r="Q1259" i="5"/>
  <c r="K1255" i="5"/>
  <c r="O1265" i="5"/>
  <c r="M1255" i="5"/>
  <c r="Q1265" i="5"/>
  <c r="I1260" i="5"/>
  <c r="R1043" i="5"/>
  <c r="J1043" i="5"/>
  <c r="P1042" i="5"/>
  <c r="H1042" i="5"/>
  <c r="N1041" i="5"/>
  <c r="F1041" i="5"/>
  <c r="L1040" i="5"/>
  <c r="R1039" i="5"/>
  <c r="J1039" i="5"/>
  <c r="P1038" i="5"/>
  <c r="H1038" i="5"/>
  <c r="N1037" i="5"/>
  <c r="F1037" i="5"/>
  <c r="L1036" i="5"/>
  <c r="R1035" i="5"/>
  <c r="P1043" i="5"/>
  <c r="H1043" i="5"/>
  <c r="N1042" i="5"/>
  <c r="F1042" i="5"/>
  <c r="L1041" i="5"/>
  <c r="R1040" i="5"/>
  <c r="J1040" i="5"/>
  <c r="P1039" i="5"/>
  <c r="H1039" i="5"/>
  <c r="N1038" i="5"/>
  <c r="F1038" i="5"/>
  <c r="L1037" i="5"/>
  <c r="N1043" i="5"/>
  <c r="F1043" i="5"/>
  <c r="L1042" i="5"/>
  <c r="R1041" i="5"/>
  <c r="J1041" i="5"/>
  <c r="P1040" i="5"/>
  <c r="H1040" i="5"/>
  <c r="N1039" i="5"/>
  <c r="F1039" i="5"/>
  <c r="L1038" i="5"/>
  <c r="R1037" i="5"/>
  <c r="L1043" i="5"/>
  <c r="R1042" i="5"/>
  <c r="J1042" i="5"/>
  <c r="P1041" i="5"/>
  <c r="H1041" i="5"/>
  <c r="N1040" i="5"/>
  <c r="F1040" i="5"/>
  <c r="L1039" i="5"/>
  <c r="R1038" i="5"/>
  <c r="J1038" i="5"/>
  <c r="P1037" i="5"/>
  <c r="H1037" i="5"/>
  <c r="P1035" i="5"/>
  <c r="P1034" i="5"/>
  <c r="P1033" i="5"/>
  <c r="P1032" i="5"/>
  <c r="P1031" i="5"/>
  <c r="P1030" i="5"/>
  <c r="P1029" i="5"/>
  <c r="R1036" i="5"/>
  <c r="N1035" i="5"/>
  <c r="N1034" i="5"/>
  <c r="N1033" i="5"/>
  <c r="N1032" i="5"/>
  <c r="N1031" i="5"/>
  <c r="N1030" i="5"/>
  <c r="N1029" i="5"/>
  <c r="P1036" i="5"/>
  <c r="L1035" i="5"/>
  <c r="L1034" i="5"/>
  <c r="L1033" i="5"/>
  <c r="L1032" i="5"/>
  <c r="L1031" i="5"/>
  <c r="L1030" i="5"/>
  <c r="L1029" i="5"/>
  <c r="N1036" i="5"/>
  <c r="J1035" i="5"/>
  <c r="J1034" i="5"/>
  <c r="J1033" i="5"/>
  <c r="J1032" i="5"/>
  <c r="J1031" i="5"/>
  <c r="J1030" i="5"/>
  <c r="J1029" i="5"/>
  <c r="J1036" i="5"/>
  <c r="H1035" i="5"/>
  <c r="H1034" i="5"/>
  <c r="H1033" i="5"/>
  <c r="H1032" i="5"/>
  <c r="H1031" i="5"/>
  <c r="H1030" i="5"/>
  <c r="H1029" i="5"/>
  <c r="H1036" i="5"/>
  <c r="F1035" i="5"/>
  <c r="F1034" i="5"/>
  <c r="F1033" i="5"/>
  <c r="F1032" i="5"/>
  <c r="F1031" i="5"/>
  <c r="F1030" i="5"/>
  <c r="F1029" i="5"/>
  <c r="F1036" i="5"/>
  <c r="J1037" i="5"/>
  <c r="R1034" i="5"/>
  <c r="R1033" i="5"/>
  <c r="R1032" i="5"/>
  <c r="R1031" i="5"/>
  <c r="R1030" i="5"/>
  <c r="R1029" i="5"/>
  <c r="K1032" i="5"/>
  <c r="M1043" i="5"/>
  <c r="G1029" i="5"/>
  <c r="I1038" i="5"/>
  <c r="I1042" i="5"/>
  <c r="K1038" i="5"/>
  <c r="G1035" i="5"/>
  <c r="K1035" i="5"/>
  <c r="G1032" i="5"/>
  <c r="I1043" i="5"/>
  <c r="G1039" i="5"/>
  <c r="M1033" i="5"/>
  <c r="G1042" i="5"/>
  <c r="K1039" i="5"/>
  <c r="I1029" i="5"/>
  <c r="M1039" i="5"/>
  <c r="I1036" i="5"/>
  <c r="M1036" i="5"/>
  <c r="I1033" i="5"/>
  <c r="I1040" i="5"/>
  <c r="O1034" i="5"/>
  <c r="I1030" i="5"/>
  <c r="M1040" i="5"/>
  <c r="K1030" i="5"/>
  <c r="O1040" i="5"/>
  <c r="K1037" i="5"/>
  <c r="O1037" i="5"/>
  <c r="K1034" i="5"/>
  <c r="G1031" i="5"/>
  <c r="K1041" i="5"/>
  <c r="Q1035" i="5"/>
  <c r="K1031" i="5"/>
  <c r="O1041" i="5"/>
  <c r="M1031" i="5"/>
  <c r="Q1041" i="5"/>
  <c r="K1029" i="5"/>
  <c r="M1038" i="5"/>
  <c r="O1029" i="5"/>
  <c r="Q1038" i="5"/>
  <c r="M1035" i="5"/>
  <c r="I1032" i="5"/>
  <c r="K1043" i="5"/>
  <c r="G1038" i="5"/>
  <c r="M1032" i="5"/>
  <c r="O1043" i="5"/>
  <c r="O1032" i="5"/>
  <c r="Q1043" i="5"/>
  <c r="K1042" i="5"/>
  <c r="O1039" i="5"/>
  <c r="O1042" i="5"/>
  <c r="G1041" i="5"/>
  <c r="O1036" i="5"/>
  <c r="K1033" i="5"/>
  <c r="I1039" i="5"/>
  <c r="O1033" i="5"/>
  <c r="Q1033" i="5"/>
  <c r="M1030" i="5"/>
  <c r="Q1040" i="5"/>
  <c r="Q1030" i="5"/>
  <c r="G1043" i="5"/>
  <c r="Q1037" i="5"/>
  <c r="M1034" i="5"/>
  <c r="G1030" i="5"/>
  <c r="K1040" i="5"/>
  <c r="Q1034" i="5"/>
  <c r="G1036" i="5"/>
  <c r="O1031" i="5"/>
  <c r="G1033" i="5"/>
  <c r="Q1042" i="5"/>
  <c r="G1040" i="5"/>
  <c r="O1035" i="5"/>
  <c r="I1031" i="5"/>
  <c r="M1041" i="5"/>
  <c r="G1037" i="5"/>
  <c r="I1037" i="5"/>
  <c r="Q1032" i="5"/>
  <c r="I1034" i="5"/>
  <c r="Q1029" i="5"/>
  <c r="I1041" i="5"/>
  <c r="Q1036" i="5"/>
  <c r="M1029" i="5"/>
  <c r="O1038" i="5"/>
  <c r="M1042" i="5"/>
  <c r="Q1039" i="5"/>
  <c r="O1030" i="5"/>
  <c r="Q1031" i="5"/>
  <c r="G1034" i="5"/>
  <c r="I1035" i="5"/>
  <c r="K1036" i="5"/>
  <c r="M1037" i="5"/>
  <c r="H1223" i="5"/>
  <c r="R1221" i="5"/>
  <c r="N1220" i="5"/>
  <c r="F1223" i="5"/>
  <c r="R1222" i="5"/>
  <c r="H1222" i="5"/>
  <c r="R1220" i="5"/>
  <c r="F1219" i="5"/>
  <c r="P1217" i="5"/>
  <c r="F1217" i="5"/>
  <c r="H1215" i="5"/>
  <c r="R1213" i="5"/>
  <c r="N1212" i="5"/>
  <c r="J1211" i="5"/>
  <c r="F1210" i="5"/>
  <c r="L1223" i="5"/>
  <c r="L1222" i="5"/>
  <c r="N1221" i="5"/>
  <c r="P1220" i="5"/>
  <c r="N1215" i="5"/>
  <c r="R1214" i="5"/>
  <c r="F1209" i="5"/>
  <c r="J1223" i="5"/>
  <c r="L1221" i="5"/>
  <c r="R1219" i="5"/>
  <c r="H1219" i="5"/>
  <c r="L1218" i="5"/>
  <c r="N1217" i="5"/>
  <c r="R1216" i="5"/>
  <c r="H1216" i="5"/>
  <c r="P1214" i="5"/>
  <c r="F1214" i="5"/>
  <c r="J1213" i="5"/>
  <c r="L1212" i="5"/>
  <c r="R1211" i="5"/>
  <c r="H1211" i="5"/>
  <c r="L1210" i="5"/>
  <c r="P1209" i="5"/>
  <c r="J1222" i="5"/>
  <c r="L1220" i="5"/>
  <c r="J1218" i="5"/>
  <c r="L1215" i="5"/>
  <c r="H1213" i="5"/>
  <c r="N1209" i="5"/>
  <c r="J1221" i="5"/>
  <c r="P1219" i="5"/>
  <c r="H1218" i="5"/>
  <c r="L1217" i="5"/>
  <c r="P1216" i="5"/>
  <c r="F1216" i="5"/>
  <c r="J1215" i="5"/>
  <c r="N1214" i="5"/>
  <c r="F1213" i="5"/>
  <c r="J1212" i="5"/>
  <c r="P1211" i="5"/>
  <c r="F1211" i="5"/>
  <c r="J1210" i="5"/>
  <c r="F1222" i="5"/>
  <c r="H1221" i="5"/>
  <c r="J1220" i="5"/>
  <c r="N1219" i="5"/>
  <c r="R1218" i="5"/>
  <c r="L1214" i="5"/>
  <c r="P1213" i="5"/>
  <c r="H1210" i="5"/>
  <c r="L1209" i="5"/>
  <c r="R1223" i="5"/>
  <c r="P1222" i="5"/>
  <c r="F1221" i="5"/>
  <c r="H1220" i="5"/>
  <c r="P1218" i="5"/>
  <c r="F1218" i="5"/>
  <c r="J1217" i="5"/>
  <c r="N1216" i="5"/>
  <c r="R1215" i="5"/>
  <c r="N1213" i="5"/>
  <c r="R1212" i="5"/>
  <c r="H1212" i="5"/>
  <c r="N1211" i="5"/>
  <c r="R1210" i="5"/>
  <c r="J1209" i="5"/>
  <c r="P1223" i="5"/>
  <c r="L1219" i="5"/>
  <c r="L1216" i="5"/>
  <c r="P1215" i="5"/>
  <c r="F1215" i="5"/>
  <c r="J1214" i="5"/>
  <c r="P1210" i="5"/>
  <c r="N1223" i="5"/>
  <c r="N1222" i="5"/>
  <c r="P1221" i="5"/>
  <c r="F1220" i="5"/>
  <c r="J1219" i="5"/>
  <c r="N1218" i="5"/>
  <c r="R1217" i="5"/>
  <c r="H1217" i="5"/>
  <c r="J1216" i="5"/>
  <c r="H1214" i="5"/>
  <c r="L1213" i="5"/>
  <c r="P1212" i="5"/>
  <c r="F1212" i="5"/>
  <c r="L1211" i="5"/>
  <c r="N1210" i="5"/>
  <c r="R1209" i="5"/>
  <c r="H1209" i="5"/>
  <c r="O1216" i="5"/>
  <c r="G1211" i="5"/>
  <c r="K1221" i="5"/>
  <c r="Q1217" i="5"/>
  <c r="Q1222" i="5"/>
  <c r="G1220" i="5"/>
  <c r="Q1209" i="5"/>
  <c r="I1221" i="5"/>
  <c r="M1214" i="5"/>
  <c r="G1212" i="5"/>
  <c r="I1223" i="5"/>
  <c r="O1215" i="5"/>
  <c r="I1213" i="5"/>
  <c r="K1214" i="5"/>
  <c r="G1219" i="5"/>
  <c r="M1215" i="5"/>
  <c r="I1220" i="5"/>
  <c r="I1211" i="5"/>
  <c r="M1221" i="5"/>
  <c r="M1212" i="5"/>
  <c r="O1223" i="5"/>
  <c r="I1222" i="5"/>
  <c r="K1218" i="5"/>
  <c r="Q1212" i="5"/>
  <c r="I1215" i="5"/>
  <c r="O1209" i="5"/>
  <c r="Q1218" i="5"/>
  <c r="K1223" i="5"/>
  <c r="K1212" i="5"/>
  <c r="M1223" i="5"/>
  <c r="O1213" i="5"/>
  <c r="I1209" i="5"/>
  <c r="M1219" i="5"/>
  <c r="G1215" i="5"/>
  <c r="K1216" i="5"/>
  <c r="O1222" i="5"/>
  <c r="G1221" i="5"/>
  <c r="M1213" i="5"/>
  <c r="Q1214" i="5"/>
  <c r="K1210" i="5"/>
  <c r="O1220" i="5"/>
  <c r="I1216" i="5"/>
  <c r="M1217" i="5"/>
  <c r="Q1210" i="5"/>
  <c r="G1223" i="5"/>
  <c r="O1214" i="5"/>
  <c r="G1217" i="5"/>
  <c r="M1211" i="5"/>
  <c r="Q1221" i="5"/>
  <c r="K1217" i="5"/>
  <c r="M1222" i="5"/>
  <c r="O1218" i="5"/>
  <c r="G1213" i="5"/>
  <c r="Q1215" i="5"/>
  <c r="G1209" i="5"/>
  <c r="I1218" i="5"/>
  <c r="O1212" i="5"/>
  <c r="Q1223" i="5"/>
  <c r="K1209" i="5"/>
  <c r="M1218" i="5"/>
  <c r="M1209" i="5"/>
  <c r="Q1219" i="5"/>
  <c r="I1214" i="5"/>
  <c r="I1212" i="5"/>
  <c r="G1218" i="5"/>
  <c r="G1222" i="5"/>
  <c r="K1219" i="5"/>
  <c r="Q1213" i="5"/>
  <c r="K1222" i="5"/>
  <c r="O1219" i="5"/>
  <c r="O1210" i="5"/>
  <c r="K1215" i="5"/>
  <c r="K1213" i="5"/>
  <c r="I1219" i="5"/>
  <c r="I1210" i="5"/>
  <c r="M1220" i="5"/>
  <c r="G1216" i="5"/>
  <c r="M1210" i="5"/>
  <c r="Q1220" i="5"/>
  <c r="Q1211" i="5"/>
  <c r="M1216" i="5"/>
  <c r="Q1216" i="5"/>
  <c r="G1210" i="5"/>
  <c r="K1220" i="5"/>
  <c r="K1211" i="5"/>
  <c r="O1221" i="5"/>
  <c r="I1217" i="5"/>
  <c r="O1211" i="5"/>
  <c r="G1214" i="5"/>
  <c r="O1217" i="5"/>
  <c r="R73" i="13" l="1"/>
  <c r="I5" i="9"/>
  <c r="Q72" i="13"/>
  <c r="H4" i="9"/>
  <c r="P67" i="13"/>
  <c r="G2" i="10"/>
  <c r="Q82" i="13"/>
  <c r="H14" i="9"/>
  <c r="P70" i="13"/>
  <c r="R78" i="13"/>
  <c r="I10" i="9"/>
  <c r="R85" i="13"/>
  <c r="I17" i="9"/>
  <c r="R75" i="13"/>
  <c r="R121" i="13" s="1"/>
  <c r="J7" i="9" s="1"/>
  <c r="K136" i="13" s="1"/>
  <c r="K140" i="13" s="1"/>
  <c r="K143" i="13" s="1"/>
  <c r="K146" i="13" s="1"/>
  <c r="Q77" i="13"/>
  <c r="H9" i="9"/>
  <c r="P71" i="13"/>
  <c r="G3" i="9"/>
  <c r="R81" i="13"/>
  <c r="I13" i="9"/>
  <c r="R74" i="13"/>
  <c r="R122" i="13" s="1"/>
  <c r="J6" i="9" s="1"/>
  <c r="K137" i="13" s="1"/>
  <c r="K141" i="13" s="1"/>
  <c r="K144" i="13" s="1"/>
  <c r="K147" i="13" s="1"/>
  <c r="Q76" i="13"/>
  <c r="H8" i="9"/>
  <c r="Q84" i="13"/>
  <c r="H16" i="9"/>
  <c r="Q83" i="13"/>
  <c r="H15" i="9"/>
  <c r="R79" i="13"/>
  <c r="I11" i="9"/>
  <c r="Q80" i="13"/>
  <c r="H12" i="9"/>
  <c r="AM10" i="6"/>
  <c r="AL14" i="6"/>
  <c r="D61" i="4"/>
  <c r="F68" i="4"/>
  <c r="F64" i="4"/>
  <c r="L68" i="4"/>
  <c r="B60" i="4"/>
  <c r="D70" i="4"/>
  <c r="B66" i="4"/>
  <c r="J72" i="4"/>
  <c r="D65" i="4"/>
  <c r="L62" i="4"/>
  <c r="F70" i="4"/>
  <c r="K68" i="4"/>
  <c r="K73" i="4"/>
  <c r="M63" i="4"/>
  <c r="M65" i="4"/>
  <c r="C64" i="4"/>
  <c r="E61" i="4"/>
  <c r="L1449" i="5"/>
  <c r="G67" i="4"/>
  <c r="G70" i="4"/>
  <c r="I60" i="4"/>
  <c r="I62" i="4"/>
  <c r="AG89" i="4"/>
  <c r="AF92" i="4"/>
  <c r="AF96" i="4"/>
  <c r="AF97" i="4"/>
  <c r="AF93" i="4"/>
  <c r="AF95" i="4"/>
  <c r="AF94" i="4"/>
  <c r="AF99" i="4"/>
  <c r="AF100" i="4"/>
  <c r="AF101" i="4"/>
  <c r="H73" i="4"/>
  <c r="J61" i="4"/>
  <c r="H72" i="4"/>
  <c r="D62" i="4"/>
  <c r="D72" i="4"/>
  <c r="Q1449" i="5"/>
  <c r="L67" i="4"/>
  <c r="O1449" i="5"/>
  <c r="J67" i="4"/>
  <c r="J65" i="4"/>
  <c r="K63" i="4"/>
  <c r="K65" i="4"/>
  <c r="C61" i="4"/>
  <c r="J1449" i="5"/>
  <c r="E67" i="4"/>
  <c r="E70" i="4"/>
  <c r="G60" i="4"/>
  <c r="G62" i="4"/>
  <c r="I66" i="4"/>
  <c r="I72" i="4"/>
  <c r="AM11" i="6"/>
  <c r="AL15" i="6"/>
  <c r="D60" i="4"/>
  <c r="L72" i="4"/>
  <c r="I1449" i="5"/>
  <c r="D67" i="4"/>
  <c r="G1449" i="5"/>
  <c r="B67" i="4"/>
  <c r="H70" i="4"/>
  <c r="D63" i="4"/>
  <c r="L60" i="4"/>
  <c r="J63" i="4"/>
  <c r="F66" i="4"/>
  <c r="M64" i="4"/>
  <c r="H1449" i="5"/>
  <c r="C67" i="4"/>
  <c r="C70" i="4"/>
  <c r="E60" i="4"/>
  <c r="E62" i="4"/>
  <c r="G66" i="4"/>
  <c r="G72" i="4"/>
  <c r="I68" i="4"/>
  <c r="I73" i="4"/>
  <c r="L65" i="4"/>
  <c r="J64" i="4"/>
  <c r="H65" i="4"/>
  <c r="F63" i="4"/>
  <c r="J66" i="4"/>
  <c r="F61" i="4"/>
  <c r="B61" i="4"/>
  <c r="D73" i="4"/>
  <c r="H62" i="4"/>
  <c r="J68" i="4"/>
  <c r="L61" i="4"/>
  <c r="K64" i="4"/>
  <c r="M61" i="4"/>
  <c r="F1449" i="5"/>
  <c r="C60" i="4"/>
  <c r="C62" i="4"/>
  <c r="E66" i="4"/>
  <c r="E72" i="4"/>
  <c r="G68" i="4"/>
  <c r="G73" i="4"/>
  <c r="I63" i="4"/>
  <c r="I65" i="4"/>
  <c r="AM7" i="6"/>
  <c r="H66" i="4"/>
  <c r="H61" i="4"/>
  <c r="B64" i="4"/>
  <c r="D66" i="4"/>
  <c r="B70" i="4"/>
  <c r="L73" i="4"/>
  <c r="B62" i="4"/>
  <c r="B65" i="4"/>
  <c r="K1449" i="5"/>
  <c r="F67" i="4"/>
  <c r="J70" i="4"/>
  <c r="K61" i="4"/>
  <c r="R1449" i="5"/>
  <c r="M67" i="4"/>
  <c r="M70" i="4"/>
  <c r="C66" i="4"/>
  <c r="C72" i="4"/>
  <c r="E68" i="4"/>
  <c r="E73" i="4"/>
  <c r="G63" i="4"/>
  <c r="G65" i="4"/>
  <c r="H63" i="4"/>
  <c r="J73" i="4"/>
  <c r="F72" i="4"/>
  <c r="H64" i="4"/>
  <c r="F62" i="4"/>
  <c r="H60" i="4"/>
  <c r="B73" i="4"/>
  <c r="P1449" i="5"/>
  <c r="K67" i="4"/>
  <c r="K70" i="4"/>
  <c r="M60" i="4"/>
  <c r="M62" i="4"/>
  <c r="C68" i="4"/>
  <c r="C73" i="4"/>
  <c r="E63" i="4"/>
  <c r="E65" i="4"/>
  <c r="I64" i="4"/>
  <c r="L70" i="4"/>
  <c r="F60" i="4"/>
  <c r="J62" i="4"/>
  <c r="D68" i="4"/>
  <c r="B68" i="4"/>
  <c r="L63" i="4"/>
  <c r="H68" i="4"/>
  <c r="K60" i="4"/>
  <c r="K62" i="4"/>
  <c r="M66" i="4"/>
  <c r="M72" i="4"/>
  <c r="C63" i="4"/>
  <c r="C65" i="4"/>
  <c r="G64" i="4"/>
  <c r="I61" i="4"/>
  <c r="AN6" i="6"/>
  <c r="J60" i="4"/>
  <c r="M1449" i="5"/>
  <c r="H67" i="4"/>
  <c r="F73" i="4"/>
  <c r="B63" i="4"/>
  <c r="F65" i="4"/>
  <c r="D64" i="4"/>
  <c r="L64" i="4"/>
  <c r="B72" i="4"/>
  <c r="L66" i="4"/>
  <c r="K66" i="4"/>
  <c r="K72" i="4"/>
  <c r="M68" i="4"/>
  <c r="M73" i="4"/>
  <c r="E64" i="4"/>
  <c r="G61" i="4"/>
  <c r="N1449" i="5"/>
  <c r="I67" i="4"/>
  <c r="I70" i="4"/>
  <c r="R80" i="13" l="1"/>
  <c r="I12" i="9"/>
  <c r="R76" i="13"/>
  <c r="I8" i="9"/>
  <c r="R77" i="13"/>
  <c r="I9" i="9"/>
  <c r="Q70" i="13"/>
  <c r="S73" i="13"/>
  <c r="J5" i="9"/>
  <c r="S79" i="13"/>
  <c r="J11" i="9"/>
  <c r="S74" i="13"/>
  <c r="S122" i="13" s="1"/>
  <c r="K6" i="9" s="1"/>
  <c r="L137" i="13" s="1"/>
  <c r="L141" i="13" s="1"/>
  <c r="L144" i="13" s="1"/>
  <c r="L147" i="13" s="1"/>
  <c r="S75" i="13"/>
  <c r="S121" i="13" s="1"/>
  <c r="K7" i="9" s="1"/>
  <c r="L136" i="13" s="1"/>
  <c r="L140" i="13" s="1"/>
  <c r="L143" i="13" s="1"/>
  <c r="L146" i="13" s="1"/>
  <c r="R82" i="13"/>
  <c r="I14" i="9"/>
  <c r="R83" i="13"/>
  <c r="I15" i="9"/>
  <c r="S81" i="13"/>
  <c r="J13" i="9"/>
  <c r="S85" i="13"/>
  <c r="J17" i="9"/>
  <c r="Q67" i="13"/>
  <c r="H2" i="10"/>
  <c r="R84" i="13"/>
  <c r="I16" i="9"/>
  <c r="Q71" i="13"/>
  <c r="H3" i="9"/>
  <c r="S78" i="13"/>
  <c r="J10" i="9"/>
  <c r="R72" i="13"/>
  <c r="I4" i="9"/>
  <c r="AO6" i="6"/>
  <c r="B20" i="8"/>
  <c r="C20" i="8" s="1"/>
  <c r="AN11" i="6"/>
  <c r="AM15" i="6"/>
  <c r="B15" i="8"/>
  <c r="B17" i="8"/>
  <c r="AN7" i="6"/>
  <c r="B22" i="8"/>
  <c r="C22" i="8" s="1"/>
  <c r="B16" i="8"/>
  <c r="B27" i="8"/>
  <c r="B23" i="8"/>
  <c r="B28" i="8"/>
  <c r="C28" i="8" s="1"/>
  <c r="B25" i="8"/>
  <c r="B18" i="8"/>
  <c r="B19" i="8"/>
  <c r="AG92" i="4"/>
  <c r="AG96" i="4"/>
  <c r="AG93" i="4"/>
  <c r="AG94" i="4"/>
  <c r="AG95" i="4"/>
  <c r="AG97" i="4"/>
  <c r="AG100" i="4"/>
  <c r="AG99" i="4"/>
  <c r="AG101" i="4"/>
  <c r="B21" i="8"/>
  <c r="AM14" i="6"/>
  <c r="AN10" i="6"/>
  <c r="S84" i="13" l="1"/>
  <c r="J16" i="9"/>
  <c r="S72" i="13"/>
  <c r="J4" i="9"/>
  <c r="R67" i="13"/>
  <c r="I2" i="10"/>
  <c r="S82" i="13"/>
  <c r="J14" i="9"/>
  <c r="T73" i="13"/>
  <c r="K5" i="9"/>
  <c r="S80" i="13"/>
  <c r="J12" i="9"/>
  <c r="T75" i="13"/>
  <c r="T121" i="13" s="1"/>
  <c r="L7" i="9" s="1"/>
  <c r="M136" i="13" s="1"/>
  <c r="M140" i="13" s="1"/>
  <c r="M143" i="13" s="1"/>
  <c r="M146" i="13" s="1"/>
  <c r="R70" i="13"/>
  <c r="T78" i="13"/>
  <c r="K10" i="9"/>
  <c r="T85" i="13"/>
  <c r="K17" i="9"/>
  <c r="R71" i="13"/>
  <c r="I3" i="9"/>
  <c r="T81" i="13"/>
  <c r="K13" i="9"/>
  <c r="T74" i="13"/>
  <c r="T122" i="13" s="1"/>
  <c r="L6" i="9" s="1"/>
  <c r="M137" i="13" s="1"/>
  <c r="M141" i="13" s="1"/>
  <c r="M144" i="13" s="1"/>
  <c r="M147" i="13" s="1"/>
  <c r="S77" i="13"/>
  <c r="J9" i="9"/>
  <c r="S83" i="13"/>
  <c r="J15" i="9"/>
  <c r="T79" i="13"/>
  <c r="K11" i="9"/>
  <c r="S76" i="13"/>
  <c r="J8" i="9"/>
  <c r="C15" i="8"/>
  <c r="C29" i="8"/>
  <c r="C30" i="8"/>
  <c r="C26" i="8"/>
  <c r="C24" i="8"/>
  <c r="AN14" i="6"/>
  <c r="AO10" i="6"/>
  <c r="C27" i="8"/>
  <c r="AO11" i="6"/>
  <c r="AN15" i="6"/>
  <c r="C25" i="8"/>
  <c r="AP6" i="6"/>
  <c r="C23" i="8"/>
  <c r="AO7" i="6"/>
  <c r="C18" i="8"/>
  <c r="C19" i="8"/>
  <c r="C17" i="8"/>
  <c r="C21" i="8"/>
  <c r="C16" i="8"/>
  <c r="U85" i="13" l="1"/>
  <c r="L17" i="9"/>
  <c r="T80" i="13"/>
  <c r="K12" i="9"/>
  <c r="T72" i="13"/>
  <c r="K4" i="9"/>
  <c r="T76" i="13"/>
  <c r="K8" i="9"/>
  <c r="U74" i="13"/>
  <c r="U122" i="13" s="1"/>
  <c r="M6" i="9" s="1"/>
  <c r="N137" i="13" s="1"/>
  <c r="N141" i="13" s="1"/>
  <c r="N144" i="13" s="1"/>
  <c r="N147" i="13" s="1"/>
  <c r="U78" i="13"/>
  <c r="L10" i="9"/>
  <c r="U73" i="13"/>
  <c r="L5" i="9"/>
  <c r="T84" i="13"/>
  <c r="K16" i="9"/>
  <c r="U79" i="13"/>
  <c r="L11" i="9"/>
  <c r="U81" i="13"/>
  <c r="L13" i="9"/>
  <c r="S70" i="13"/>
  <c r="T82" i="13"/>
  <c r="K14" i="9"/>
  <c r="T83" i="13"/>
  <c r="K15" i="9"/>
  <c r="S71" i="13"/>
  <c r="J3" i="9"/>
  <c r="U75" i="13"/>
  <c r="U121" i="13" s="1"/>
  <c r="M7" i="9" s="1"/>
  <c r="N136" i="13" s="1"/>
  <c r="N140" i="13" s="1"/>
  <c r="N143" i="13" s="1"/>
  <c r="N146" i="13" s="1"/>
  <c r="S67" i="13"/>
  <c r="J2" i="10"/>
  <c r="T77" i="13"/>
  <c r="K9" i="9"/>
  <c r="AO15" i="6"/>
  <c r="AP11" i="6"/>
  <c r="AQ6" i="6"/>
  <c r="AP10" i="6"/>
  <c r="AO14" i="6"/>
  <c r="AP7" i="6"/>
  <c r="U77" i="13" l="1"/>
  <c r="L9" i="9"/>
  <c r="V79" i="13"/>
  <c r="M11" i="9"/>
  <c r="V85" i="13"/>
  <c r="M17" i="9"/>
  <c r="T67" i="13"/>
  <c r="K2" i="10"/>
  <c r="U82" i="13"/>
  <c r="L14" i="9"/>
  <c r="U84" i="13"/>
  <c r="L16" i="9"/>
  <c r="U76" i="13"/>
  <c r="L8" i="9"/>
  <c r="U83" i="13"/>
  <c r="L15" i="9"/>
  <c r="V74" i="13"/>
  <c r="V122" i="13" s="1"/>
  <c r="N6" i="9" s="1"/>
  <c r="O137" i="13" s="1"/>
  <c r="O141" i="13" s="1"/>
  <c r="O144" i="13" s="1"/>
  <c r="O147" i="13" s="1"/>
  <c r="V75" i="13"/>
  <c r="V121" i="13" s="1"/>
  <c r="N7" i="9" s="1"/>
  <c r="O136" i="13" s="1"/>
  <c r="O140" i="13" s="1"/>
  <c r="O143" i="13" s="1"/>
  <c r="O146" i="13" s="1"/>
  <c r="T70" i="13"/>
  <c r="V73" i="13"/>
  <c r="M5" i="9"/>
  <c r="U72" i="13"/>
  <c r="L4" i="9"/>
  <c r="T71" i="13"/>
  <c r="K3" i="9"/>
  <c r="V81" i="13"/>
  <c r="M13" i="9"/>
  <c r="V78" i="13"/>
  <c r="M10" i="9"/>
  <c r="U80" i="13"/>
  <c r="L12" i="9"/>
  <c r="AR6" i="6"/>
  <c r="AP15" i="6"/>
  <c r="AQ11" i="6"/>
  <c r="AP14" i="6"/>
  <c r="AQ10" i="6"/>
  <c r="AQ7" i="6"/>
  <c r="U71" i="13" l="1"/>
  <c r="L3" i="9"/>
  <c r="V80" i="13"/>
  <c r="M12" i="9"/>
  <c r="V72" i="13"/>
  <c r="M4" i="9"/>
  <c r="W74" i="13"/>
  <c r="W122" i="13" s="1"/>
  <c r="O6" i="9" s="1"/>
  <c r="P137" i="13" s="1"/>
  <c r="P141" i="13" s="1"/>
  <c r="P144" i="13" s="1"/>
  <c r="P147" i="13" s="1"/>
  <c r="V82" i="13"/>
  <c r="M14" i="9"/>
  <c r="V77" i="13"/>
  <c r="M9" i="9"/>
  <c r="U67" i="13"/>
  <c r="L2" i="10"/>
  <c r="W78" i="13"/>
  <c r="N10" i="9"/>
  <c r="W73" i="13"/>
  <c r="N5" i="9"/>
  <c r="V83" i="13"/>
  <c r="M15" i="9"/>
  <c r="W81" i="13"/>
  <c r="N13" i="9"/>
  <c r="U70" i="13"/>
  <c r="V76" i="13"/>
  <c r="M8" i="9"/>
  <c r="W85" i="13"/>
  <c r="N17" i="9"/>
  <c r="W75" i="13"/>
  <c r="W121" i="13" s="1"/>
  <c r="O7" i="9" s="1"/>
  <c r="P136" i="13" s="1"/>
  <c r="P140" i="13" s="1"/>
  <c r="P143" i="13" s="1"/>
  <c r="P146" i="13" s="1"/>
  <c r="V84" i="13"/>
  <c r="M16" i="9"/>
  <c r="W79" i="13"/>
  <c r="N11" i="9"/>
  <c r="AQ14" i="6"/>
  <c r="AR10" i="6"/>
  <c r="AR11" i="6"/>
  <c r="AQ15" i="6"/>
  <c r="AS6" i="6"/>
  <c r="AR7" i="6"/>
  <c r="X79" i="13" l="1"/>
  <c r="O11" i="9"/>
  <c r="W76" i="13"/>
  <c r="N8" i="9"/>
  <c r="X73" i="13"/>
  <c r="O5" i="9"/>
  <c r="W82" i="13"/>
  <c r="N14" i="9"/>
  <c r="V71" i="13"/>
  <c r="M3" i="9"/>
  <c r="V70" i="13"/>
  <c r="X74" i="13"/>
  <c r="X122" i="13" s="1"/>
  <c r="P6" i="9" s="1"/>
  <c r="Q137" i="13" s="1"/>
  <c r="Q141" i="13" s="1"/>
  <c r="Q144" i="13" s="1"/>
  <c r="Q147" i="13" s="1"/>
  <c r="W84" i="13"/>
  <c r="N16" i="9"/>
  <c r="X81" i="13"/>
  <c r="O13" i="9"/>
  <c r="V67" i="13"/>
  <c r="M2" i="10"/>
  <c r="W72" i="13"/>
  <c r="N4" i="9"/>
  <c r="X78" i="13"/>
  <c r="O10" i="9"/>
  <c r="X75" i="13"/>
  <c r="X121" i="13" s="1"/>
  <c r="P7" i="9" s="1"/>
  <c r="Q136" i="13" s="1"/>
  <c r="Q140" i="13" s="1"/>
  <c r="Q143" i="13" s="1"/>
  <c r="Q146" i="13" s="1"/>
  <c r="X85" i="13"/>
  <c r="O17" i="9"/>
  <c r="W83" i="13"/>
  <c r="N15" i="9"/>
  <c r="W77" i="13"/>
  <c r="N9" i="9"/>
  <c r="W80" i="13"/>
  <c r="N12" i="9"/>
  <c r="AR15" i="6"/>
  <c r="AS11" i="6"/>
  <c r="AS7" i="6"/>
  <c r="AS10" i="6"/>
  <c r="AR14" i="6"/>
  <c r="AT6" i="6"/>
  <c r="X80" i="13" l="1"/>
  <c r="O12" i="9"/>
  <c r="Y75" i="13"/>
  <c r="Y121" i="13" s="1"/>
  <c r="Q7" i="9" s="1"/>
  <c r="R136" i="13" s="1"/>
  <c r="R140" i="13" s="1"/>
  <c r="R143" i="13" s="1"/>
  <c r="R146" i="13" s="1"/>
  <c r="Y81" i="13"/>
  <c r="P13" i="9"/>
  <c r="W71" i="13"/>
  <c r="N3" i="9"/>
  <c r="X77" i="13"/>
  <c r="O9" i="9"/>
  <c r="X82" i="13"/>
  <c r="O14" i="9"/>
  <c r="Y73" i="13"/>
  <c r="P5" i="9"/>
  <c r="X84" i="13"/>
  <c r="O16" i="9"/>
  <c r="X72" i="13"/>
  <c r="O4" i="9"/>
  <c r="Y74" i="13"/>
  <c r="Y122" i="13" s="1"/>
  <c r="Q6" i="9" s="1"/>
  <c r="R137" i="13" s="1"/>
  <c r="R141" i="13" s="1"/>
  <c r="R144" i="13" s="1"/>
  <c r="R147" i="13" s="1"/>
  <c r="Y78" i="13"/>
  <c r="P10" i="9"/>
  <c r="X83" i="13"/>
  <c r="O15" i="9"/>
  <c r="Y85" i="13"/>
  <c r="P17" i="9"/>
  <c r="W67" i="13"/>
  <c r="N2" i="10"/>
  <c r="W70" i="13"/>
  <c r="X76" i="13"/>
  <c r="O8" i="9"/>
  <c r="Y79" i="13"/>
  <c r="P11" i="9"/>
  <c r="AU6" i="6"/>
  <c r="AT10" i="6"/>
  <c r="AS14" i="6"/>
  <c r="AT7" i="6"/>
  <c r="AS15" i="6"/>
  <c r="AT11" i="6"/>
  <c r="Z79" i="13" l="1"/>
  <c r="Q11" i="9"/>
  <c r="Z85" i="13"/>
  <c r="Q17" i="9"/>
  <c r="Y72" i="13"/>
  <c r="P4" i="9"/>
  <c r="Y77" i="13"/>
  <c r="P9" i="9"/>
  <c r="Y80" i="13"/>
  <c r="P12" i="9"/>
  <c r="Y84" i="13"/>
  <c r="P16" i="9"/>
  <c r="Y76" i="13"/>
  <c r="P8" i="9"/>
  <c r="X71" i="13"/>
  <c r="O3" i="9"/>
  <c r="X70" i="13"/>
  <c r="Z73" i="13"/>
  <c r="Q5" i="9"/>
  <c r="Z81" i="13"/>
  <c r="Q13" i="9"/>
  <c r="Y83" i="13"/>
  <c r="P15" i="9"/>
  <c r="Z78" i="13"/>
  <c r="Q10" i="9"/>
  <c r="X67" i="13"/>
  <c r="O2" i="10"/>
  <c r="Z74" i="13"/>
  <c r="Z122" i="13" s="1"/>
  <c r="R6" i="9" s="1"/>
  <c r="S137" i="13" s="1"/>
  <c r="S141" i="13" s="1"/>
  <c r="S144" i="13" s="1"/>
  <c r="S147" i="13" s="1"/>
  <c r="Y82" i="13"/>
  <c r="P14" i="9"/>
  <c r="Z75" i="13"/>
  <c r="Z121" i="13" s="1"/>
  <c r="R7" i="9" s="1"/>
  <c r="S136" i="13" s="1"/>
  <c r="S140" i="13" s="1"/>
  <c r="S143" i="13" s="1"/>
  <c r="S146" i="13" s="1"/>
  <c r="AU10" i="6"/>
  <c r="AT14" i="6"/>
  <c r="AU11" i="6"/>
  <c r="AT15" i="6"/>
  <c r="AU7" i="6"/>
  <c r="AV6" i="6"/>
  <c r="Z82" i="13" l="1"/>
  <c r="Q14" i="9"/>
  <c r="AA75" i="13"/>
  <c r="AA121" i="13" s="1"/>
  <c r="S7" i="9" s="1"/>
  <c r="T136" i="13" s="1"/>
  <c r="T140" i="13" s="1"/>
  <c r="T143" i="13" s="1"/>
  <c r="T146" i="13" s="1"/>
  <c r="Y70" i="13"/>
  <c r="Y71" i="13"/>
  <c r="P3" i="9"/>
  <c r="Z83" i="13"/>
  <c r="Q15" i="9"/>
  <c r="AA74" i="13"/>
  <c r="AA122" i="13" s="1"/>
  <c r="S6" i="9" s="1"/>
  <c r="T137" i="13" s="1"/>
  <c r="T141" i="13" s="1"/>
  <c r="T144" i="13" s="1"/>
  <c r="T147" i="13" s="1"/>
  <c r="Z76" i="13"/>
  <c r="Q8" i="9"/>
  <c r="Z72" i="13"/>
  <c r="Q4" i="9"/>
  <c r="Z77" i="13"/>
  <c r="Q9" i="9"/>
  <c r="AA81" i="13"/>
  <c r="R13" i="9"/>
  <c r="Y67" i="13"/>
  <c r="P2" i="10"/>
  <c r="AA73" i="13"/>
  <c r="R5" i="9"/>
  <c r="Z84" i="13"/>
  <c r="Q16" i="9"/>
  <c r="AA85" i="13"/>
  <c r="R17" i="9"/>
  <c r="AA78" i="13"/>
  <c r="R10" i="9"/>
  <c r="Z80" i="13"/>
  <c r="Q12" i="9"/>
  <c r="AA79" i="13"/>
  <c r="R11" i="9"/>
  <c r="AW6" i="6"/>
  <c r="AV11" i="6"/>
  <c r="AU15" i="6"/>
  <c r="AV7" i="6"/>
  <c r="AV10" i="6"/>
  <c r="AU14" i="6"/>
  <c r="AB79" i="13" l="1"/>
  <c r="S11" i="9"/>
  <c r="AA84" i="13"/>
  <c r="R16" i="9"/>
  <c r="AA77" i="13"/>
  <c r="R9" i="9"/>
  <c r="AA83" i="13"/>
  <c r="R15" i="9"/>
  <c r="AA82" i="13"/>
  <c r="R14" i="9"/>
  <c r="Z71" i="13"/>
  <c r="Q3" i="9"/>
  <c r="AB73" i="13"/>
  <c r="S5" i="9"/>
  <c r="AA72" i="13"/>
  <c r="R4" i="9"/>
  <c r="AB78" i="13"/>
  <c r="S10" i="9"/>
  <c r="AA76" i="13"/>
  <c r="R8" i="9"/>
  <c r="Z70" i="13"/>
  <c r="AB85" i="13"/>
  <c r="S17" i="9"/>
  <c r="AA80" i="13"/>
  <c r="R12" i="9"/>
  <c r="Z67" i="13"/>
  <c r="Q2" i="10"/>
  <c r="AB81" i="13"/>
  <c r="S13" i="9"/>
  <c r="AB74" i="13"/>
  <c r="AB122" i="13" s="1"/>
  <c r="T6" i="9" s="1"/>
  <c r="U137" i="13" s="1"/>
  <c r="U141" i="13" s="1"/>
  <c r="U144" i="13" s="1"/>
  <c r="U147" i="13" s="1"/>
  <c r="AB75" i="13"/>
  <c r="AB121" i="13" s="1"/>
  <c r="T7" i="9" s="1"/>
  <c r="U136" i="13" s="1"/>
  <c r="U140" i="13" s="1"/>
  <c r="U143" i="13" s="1"/>
  <c r="U146" i="13" s="1"/>
  <c r="AW7" i="6"/>
  <c r="AW11" i="6"/>
  <c r="AV15" i="6"/>
  <c r="AW10" i="6"/>
  <c r="AV14" i="6"/>
  <c r="AX6" i="6"/>
  <c r="AC75" i="13" l="1"/>
  <c r="AC121" i="13" s="1"/>
  <c r="U7" i="9" s="1"/>
  <c r="V136" i="13" s="1"/>
  <c r="V140" i="13" s="1"/>
  <c r="V143" i="13" s="1"/>
  <c r="V146" i="13" s="1"/>
  <c r="AC78" i="13"/>
  <c r="T10" i="9"/>
  <c r="AB72" i="13"/>
  <c r="S4" i="9"/>
  <c r="AC81" i="13"/>
  <c r="T13" i="9"/>
  <c r="AC73" i="13"/>
  <c r="T5" i="9"/>
  <c r="AB77" i="13"/>
  <c r="S9" i="9"/>
  <c r="AC74" i="13"/>
  <c r="AC122" i="13" s="1"/>
  <c r="U6" i="9" s="1"/>
  <c r="V137" i="13" s="1"/>
  <c r="V141" i="13" s="1"/>
  <c r="V144" i="13" s="1"/>
  <c r="V147" i="13" s="1"/>
  <c r="AC85" i="13"/>
  <c r="T17" i="9"/>
  <c r="AA70" i="13"/>
  <c r="AB83" i="13"/>
  <c r="S15" i="9"/>
  <c r="AA67" i="13"/>
  <c r="R2" i="10"/>
  <c r="AB76" i="13"/>
  <c r="S8" i="9"/>
  <c r="AA71" i="13"/>
  <c r="R3" i="9"/>
  <c r="AB84" i="13"/>
  <c r="S16" i="9"/>
  <c r="AB80" i="13"/>
  <c r="S12" i="9"/>
  <c r="AB82" i="13"/>
  <c r="S14" i="9"/>
  <c r="AC79" i="13"/>
  <c r="T11" i="9"/>
  <c r="AY6" i="6"/>
  <c r="AX7" i="6"/>
  <c r="AX11" i="6"/>
  <c r="AW15" i="6"/>
  <c r="AW14" i="6"/>
  <c r="AX10" i="6"/>
  <c r="AD79" i="13" l="1"/>
  <c r="U11" i="9"/>
  <c r="AB71" i="13"/>
  <c r="S3" i="9"/>
  <c r="AB70" i="13"/>
  <c r="AD73" i="13"/>
  <c r="U5" i="9"/>
  <c r="AD75" i="13"/>
  <c r="AD121" i="13" s="1"/>
  <c r="V7" i="9" s="1"/>
  <c r="W136" i="13" s="1"/>
  <c r="W140" i="13" s="1"/>
  <c r="W143" i="13" s="1"/>
  <c r="W146" i="13" s="1"/>
  <c r="AC82" i="13"/>
  <c r="T14" i="9"/>
  <c r="AD81" i="13"/>
  <c r="U13" i="9"/>
  <c r="AC76" i="13"/>
  <c r="T8" i="9"/>
  <c r="AB67" i="13"/>
  <c r="S2" i="10"/>
  <c r="AC72" i="13"/>
  <c r="T4" i="9"/>
  <c r="AD85" i="13"/>
  <c r="U17" i="9"/>
  <c r="AC80" i="13"/>
  <c r="T12" i="9"/>
  <c r="AD74" i="13"/>
  <c r="AD122" i="13" s="1"/>
  <c r="V6" i="9" s="1"/>
  <c r="W137" i="13" s="1"/>
  <c r="W141" i="13" s="1"/>
  <c r="W144" i="13" s="1"/>
  <c r="W147" i="13" s="1"/>
  <c r="AC84" i="13"/>
  <c r="T16" i="9"/>
  <c r="AC83" i="13"/>
  <c r="T15" i="9"/>
  <c r="AC77" i="13"/>
  <c r="T9" i="9"/>
  <c r="AD78" i="13"/>
  <c r="U10" i="9"/>
  <c r="AY7" i="6"/>
  <c r="AY11" i="6"/>
  <c r="AX15" i="6"/>
  <c r="AX14" i="6"/>
  <c r="AY10" i="6"/>
  <c r="AZ6" i="6"/>
  <c r="AD83" i="13" l="1"/>
  <c r="U15" i="9"/>
  <c r="V17" i="9"/>
  <c r="AE85" i="13"/>
  <c r="AE81" i="13"/>
  <c r="V13" i="9"/>
  <c r="AC70" i="13"/>
  <c r="AD76" i="13"/>
  <c r="U8" i="9"/>
  <c r="AD80" i="13"/>
  <c r="U12" i="9"/>
  <c r="AD84" i="13"/>
  <c r="U16" i="9"/>
  <c r="AD82" i="13"/>
  <c r="U14" i="9"/>
  <c r="AD77" i="13"/>
  <c r="U9" i="9"/>
  <c r="AE73" i="13"/>
  <c r="V5" i="9"/>
  <c r="AD72" i="13"/>
  <c r="U4" i="9"/>
  <c r="AC71" i="13"/>
  <c r="T3" i="9"/>
  <c r="V10" i="9"/>
  <c r="AE78" i="13"/>
  <c r="AE74" i="13"/>
  <c r="AE122" i="13" s="1"/>
  <c r="W6" i="9" s="1"/>
  <c r="X137" i="13" s="1"/>
  <c r="X141" i="13" s="1"/>
  <c r="X144" i="13" s="1"/>
  <c r="AC67" i="13"/>
  <c r="T2" i="10"/>
  <c r="AE75" i="13"/>
  <c r="AE121" i="13" s="1"/>
  <c r="W7" i="9" s="1"/>
  <c r="X136" i="13" s="1"/>
  <c r="X140" i="13" s="1"/>
  <c r="X143" i="13" s="1"/>
  <c r="AE79" i="13"/>
  <c r="V11" i="9"/>
  <c r="AY14" i="6"/>
  <c r="AZ10" i="6"/>
  <c r="AY15" i="6"/>
  <c r="AZ11" i="6"/>
  <c r="AZ7" i="6"/>
  <c r="BA6" i="6"/>
  <c r="AF75" i="13" l="1"/>
  <c r="AF121" i="13" s="1"/>
  <c r="X7" i="9" s="1"/>
  <c r="Y136" i="13" s="1"/>
  <c r="AD67" i="13"/>
  <c r="U2" i="10"/>
  <c r="AE72" i="13"/>
  <c r="V4" i="9"/>
  <c r="V16" i="9"/>
  <c r="AE84" i="13"/>
  <c r="AF81" i="13"/>
  <c r="W13" i="9"/>
  <c r="AE82" i="13"/>
  <c r="V14" i="9"/>
  <c r="AF74" i="13"/>
  <c r="AF122" i="13" s="1"/>
  <c r="X6" i="9" s="1"/>
  <c r="Y137" i="13" s="1"/>
  <c r="AF85" i="13"/>
  <c r="W17" i="9"/>
  <c r="AD71" i="13"/>
  <c r="U3" i="9"/>
  <c r="AD70" i="13"/>
  <c r="AF78" i="13"/>
  <c r="W10" i="9"/>
  <c r="AF73" i="13"/>
  <c r="W5" i="9"/>
  <c r="V12" i="9"/>
  <c r="AE80" i="13"/>
  <c r="W11" i="9"/>
  <c r="AF79" i="13"/>
  <c r="V9" i="9"/>
  <c r="AE77" i="13"/>
  <c r="AE76" i="13"/>
  <c r="V8" i="9"/>
  <c r="V15" i="9"/>
  <c r="AE83" i="13"/>
  <c r="BA7" i="6"/>
  <c r="BB6" i="6"/>
  <c r="AZ15" i="6"/>
  <c r="BA11" i="6"/>
  <c r="AZ14" i="6"/>
  <c r="BA10" i="6"/>
  <c r="AF84" i="13" l="1"/>
  <c r="W16" i="9"/>
  <c r="AG74" i="13"/>
  <c r="AG122" i="13" s="1"/>
  <c r="Y6" i="9" s="1"/>
  <c r="Z137" i="13" s="1"/>
  <c r="AG73" i="13"/>
  <c r="X5" i="9"/>
  <c r="AG78" i="13"/>
  <c r="X10" i="9"/>
  <c r="AF72" i="13"/>
  <c r="W4" i="9"/>
  <c r="AF76" i="13"/>
  <c r="W8" i="9"/>
  <c r="AF77" i="13"/>
  <c r="W9" i="9"/>
  <c r="X11" i="9"/>
  <c r="AG79" i="13"/>
  <c r="AE70" i="13"/>
  <c r="AF82" i="13"/>
  <c r="W14" i="9"/>
  <c r="AF83" i="13"/>
  <c r="W15" i="9"/>
  <c r="AF80" i="13"/>
  <c r="W12" i="9"/>
  <c r="AG85" i="13"/>
  <c r="X17" i="9"/>
  <c r="AE67" i="13"/>
  <c r="V2" i="10"/>
  <c r="AE71" i="13"/>
  <c r="V3" i="9"/>
  <c r="AG81" i="13"/>
  <c r="X13" i="9"/>
  <c r="AG75" i="13"/>
  <c r="AG121" i="13" s="1"/>
  <c r="Y7" i="9" s="1"/>
  <c r="Z136" i="13" s="1"/>
  <c r="BB10" i="6"/>
  <c r="BA14" i="6"/>
  <c r="BA15" i="6"/>
  <c r="BB11" i="6"/>
  <c r="BB7" i="6"/>
  <c r="BC6" i="6"/>
  <c r="AH79" i="13" l="1"/>
  <c r="Y11" i="9"/>
  <c r="AH78" i="13"/>
  <c r="Y10" i="9"/>
  <c r="AF71" i="13"/>
  <c r="W3" i="9"/>
  <c r="AG83" i="13"/>
  <c r="X15" i="9"/>
  <c r="AG77" i="13"/>
  <c r="X9" i="9"/>
  <c r="AH73" i="13"/>
  <c r="Y5" i="9"/>
  <c r="AH81" i="13"/>
  <c r="Y13" i="9"/>
  <c r="AF67" i="13"/>
  <c r="W2" i="10"/>
  <c r="AG76" i="13"/>
  <c r="X8" i="9"/>
  <c r="AF70" i="13"/>
  <c r="AG80" i="13"/>
  <c r="X12" i="9"/>
  <c r="AG82" i="13"/>
  <c r="X14" i="9"/>
  <c r="AH74" i="13"/>
  <c r="AH122" i="13" s="1"/>
  <c r="Z6" i="9" s="1"/>
  <c r="AA137" i="13" s="1"/>
  <c r="AH75" i="13"/>
  <c r="AH121" i="13" s="1"/>
  <c r="Z7" i="9" s="1"/>
  <c r="AA136" i="13" s="1"/>
  <c r="AH85" i="13"/>
  <c r="Y17" i="9"/>
  <c r="AG72" i="13"/>
  <c r="X4" i="9"/>
  <c r="AG84" i="13"/>
  <c r="X16" i="9"/>
  <c r="BC7" i="6"/>
  <c r="BD6" i="6"/>
  <c r="BB15" i="6"/>
  <c r="BC11" i="6"/>
  <c r="BC10" i="6"/>
  <c r="BB14" i="6"/>
  <c r="AH82" i="13" l="1"/>
  <c r="Y14" i="9"/>
  <c r="AH80" i="13"/>
  <c r="Y12" i="9"/>
  <c r="AI81" i="13"/>
  <c r="Z13" i="9"/>
  <c r="AG71" i="13"/>
  <c r="X3" i="9"/>
  <c r="AH83" i="13"/>
  <c r="Y15" i="9"/>
  <c r="AG67" i="13"/>
  <c r="X2" i="10"/>
  <c r="AI75" i="13"/>
  <c r="AI121" i="13" s="1"/>
  <c r="AA7" i="9" s="1"/>
  <c r="AB136" i="13" s="1"/>
  <c r="AI73" i="13"/>
  <c r="Z5" i="9"/>
  <c r="AH72" i="13"/>
  <c r="Y4" i="9"/>
  <c r="AI85" i="13"/>
  <c r="Z17" i="9"/>
  <c r="AG70" i="13"/>
  <c r="AI78" i="13"/>
  <c r="Z10" i="9"/>
  <c r="AH84" i="13"/>
  <c r="Y16" i="9"/>
  <c r="AI74" i="13"/>
  <c r="AI122" i="13" s="1"/>
  <c r="AA6" i="9" s="1"/>
  <c r="AB137" i="13" s="1"/>
  <c r="AH76" i="13"/>
  <c r="Y8" i="9"/>
  <c r="AH77" i="13"/>
  <c r="Y9" i="9"/>
  <c r="AI79" i="13"/>
  <c r="Z11" i="9"/>
  <c r="BD10" i="6"/>
  <c r="BC14" i="6"/>
  <c r="BD11" i="6"/>
  <c r="BC15" i="6"/>
  <c r="BD7" i="6"/>
  <c r="BE6" i="6"/>
  <c r="AJ78" i="13" l="1"/>
  <c r="AA10" i="9"/>
  <c r="AI76" i="13"/>
  <c r="Z8" i="9"/>
  <c r="AH70" i="13"/>
  <c r="AJ75" i="13"/>
  <c r="AJ121" i="13" s="1"/>
  <c r="AB7" i="9" s="1"/>
  <c r="AC136" i="13" s="1"/>
  <c r="AJ81" i="13"/>
  <c r="AA13" i="9"/>
  <c r="AJ73" i="13"/>
  <c r="AA5" i="9"/>
  <c r="AI77" i="13"/>
  <c r="Z9" i="9"/>
  <c r="AJ74" i="13"/>
  <c r="AJ122" i="13" s="1"/>
  <c r="AB6" i="9" s="1"/>
  <c r="AC137" i="13" s="1"/>
  <c r="AH67" i="13"/>
  <c r="Y2" i="10"/>
  <c r="AH71" i="13"/>
  <c r="Y3" i="9"/>
  <c r="AJ85" i="13"/>
  <c r="AA17" i="9"/>
  <c r="AI80" i="13"/>
  <c r="Z12" i="9"/>
  <c r="AJ79" i="13"/>
  <c r="AA11" i="9"/>
  <c r="AI84" i="13"/>
  <c r="Z16" i="9"/>
  <c r="AI72" i="13"/>
  <c r="Z4" i="9"/>
  <c r="AI83" i="13"/>
  <c r="Z15" i="9"/>
  <c r="AI82" i="13"/>
  <c r="Z14" i="9"/>
  <c r="BF6" i="6"/>
  <c r="BE7" i="6"/>
  <c r="BE11" i="6"/>
  <c r="BD15" i="6"/>
  <c r="BE10" i="6"/>
  <c r="BD14" i="6"/>
  <c r="AJ83" i="13" l="1"/>
  <c r="AA15" i="9"/>
  <c r="AK85" i="13"/>
  <c r="AB17" i="9"/>
  <c r="AJ77" i="13"/>
  <c r="AA9" i="9"/>
  <c r="AI70" i="13"/>
  <c r="AK74" i="13"/>
  <c r="AK122" i="13" s="1"/>
  <c r="AC6" i="9" s="1"/>
  <c r="AD137" i="13" s="1"/>
  <c r="AK75" i="13"/>
  <c r="AK121" i="13" s="1"/>
  <c r="AC7" i="9" s="1"/>
  <c r="AD136" i="13" s="1"/>
  <c r="AI71" i="13"/>
  <c r="Z3" i="9"/>
  <c r="AJ76" i="13"/>
  <c r="AA8" i="9"/>
  <c r="AJ80" i="13"/>
  <c r="AA12" i="9"/>
  <c r="AJ72" i="13"/>
  <c r="AA4" i="9"/>
  <c r="AJ84" i="13"/>
  <c r="AA16" i="9"/>
  <c r="AK73" i="13"/>
  <c r="AB5" i="9"/>
  <c r="AJ82" i="13"/>
  <c r="AA14" i="9"/>
  <c r="AK79" i="13"/>
  <c r="AB11" i="9"/>
  <c r="AI67" i="13"/>
  <c r="Z2" i="10"/>
  <c r="AK81" i="13"/>
  <c r="AB13" i="9"/>
  <c r="AK78" i="13"/>
  <c r="AB10" i="9"/>
  <c r="BF10" i="6"/>
  <c r="BE14" i="6"/>
  <c r="BF11" i="6"/>
  <c r="BE15" i="6"/>
  <c r="BF7" i="6"/>
  <c r="BG6" i="6"/>
  <c r="AK76" i="13" l="1"/>
  <c r="AB8" i="9"/>
  <c r="AK84" i="13"/>
  <c r="AB16" i="9"/>
  <c r="AJ71" i="13"/>
  <c r="AA3" i="9"/>
  <c r="AK77" i="13"/>
  <c r="AB9" i="9"/>
  <c r="AL81" i="13"/>
  <c r="AC13" i="9"/>
  <c r="AJ70" i="13"/>
  <c r="AL73" i="13"/>
  <c r="AC5" i="9"/>
  <c r="AL79" i="13"/>
  <c r="AC11" i="9"/>
  <c r="AL75" i="13"/>
  <c r="AL121" i="13" s="1"/>
  <c r="AD7" i="9" s="1"/>
  <c r="AE136" i="13" s="1"/>
  <c r="AJ67" i="13"/>
  <c r="AA2" i="10"/>
  <c r="AK72" i="13"/>
  <c r="AB4" i="9"/>
  <c r="AL85" i="13"/>
  <c r="AC17" i="9"/>
  <c r="AL78" i="13"/>
  <c r="AC10" i="9"/>
  <c r="AK82" i="13"/>
  <c r="AB14" i="9"/>
  <c r="AK80" i="13"/>
  <c r="AB12" i="9"/>
  <c r="AL74" i="13"/>
  <c r="AL122" i="13" s="1"/>
  <c r="AD6" i="9" s="1"/>
  <c r="AE137" i="13" s="1"/>
  <c r="AK83" i="13"/>
  <c r="AB15" i="9"/>
  <c r="BH6" i="6"/>
  <c r="BG7" i="6"/>
  <c r="BF14" i="6"/>
  <c r="BG10" i="6"/>
  <c r="BG11" i="6"/>
  <c r="BF15" i="6"/>
  <c r="AM74" i="13" l="1"/>
  <c r="AM122" i="13" s="1"/>
  <c r="AE6" i="9" s="1"/>
  <c r="AF137" i="13" s="1"/>
  <c r="AM85" i="13"/>
  <c r="AD17" i="9"/>
  <c r="AL80" i="13"/>
  <c r="AC12" i="9"/>
  <c r="AL72" i="13"/>
  <c r="AC4" i="9"/>
  <c r="AM73" i="13"/>
  <c r="AD5" i="9"/>
  <c r="AK71" i="13"/>
  <c r="AB3" i="9"/>
  <c r="AL77" i="13"/>
  <c r="AC9" i="9"/>
  <c r="AL82" i="13"/>
  <c r="AC14" i="9"/>
  <c r="AK70" i="13"/>
  <c r="AM79" i="13"/>
  <c r="AD11" i="9"/>
  <c r="AK67" i="13"/>
  <c r="AB2" i="10"/>
  <c r="AL84" i="13"/>
  <c r="AC16" i="9"/>
  <c r="AL83" i="13"/>
  <c r="AC15" i="9"/>
  <c r="AM78" i="13"/>
  <c r="AD10" i="9"/>
  <c r="AM75" i="13"/>
  <c r="AM121" i="13" s="1"/>
  <c r="AE7" i="9" s="1"/>
  <c r="AF136" i="13" s="1"/>
  <c r="AM81" i="13"/>
  <c r="AD13" i="9"/>
  <c r="AL76" i="13"/>
  <c r="AC8" i="9"/>
  <c r="BH7" i="6"/>
  <c r="BH11" i="6"/>
  <c r="BG15" i="6"/>
  <c r="BG14" i="6"/>
  <c r="BH10" i="6"/>
  <c r="BI6" i="6"/>
  <c r="AM84" i="13" l="1"/>
  <c r="AD16" i="9"/>
  <c r="AN75" i="13"/>
  <c r="AN121" i="13" s="1"/>
  <c r="AF7" i="9" s="1"/>
  <c r="AG136" i="13" s="1"/>
  <c r="AL67" i="13"/>
  <c r="AC2" i="10"/>
  <c r="AM77" i="13"/>
  <c r="AD9" i="9"/>
  <c r="AM80" i="13"/>
  <c r="AD12" i="9"/>
  <c r="AM82" i="13"/>
  <c r="AD14" i="9"/>
  <c r="AM72" i="13"/>
  <c r="AD4" i="9"/>
  <c r="AL71" i="13"/>
  <c r="AC3" i="9"/>
  <c r="AN81" i="13"/>
  <c r="AE13" i="9"/>
  <c r="AN78" i="13"/>
  <c r="AE10" i="9"/>
  <c r="AN79" i="13"/>
  <c r="AE11" i="9"/>
  <c r="AN85" i="13"/>
  <c r="AE17" i="9"/>
  <c r="AM76" i="13"/>
  <c r="AD8" i="9"/>
  <c r="AM83" i="13"/>
  <c r="AD15" i="9"/>
  <c r="AL70" i="13"/>
  <c r="AN73" i="13"/>
  <c r="AE5" i="9"/>
  <c r="AN74" i="13"/>
  <c r="AN122" i="13" s="1"/>
  <c r="AF6" i="9" s="1"/>
  <c r="AG137" i="13" s="1"/>
  <c r="BH15" i="6"/>
  <c r="BI11" i="6"/>
  <c r="BI7" i="6"/>
  <c r="BJ6" i="6"/>
  <c r="BH14" i="6"/>
  <c r="BI10" i="6"/>
  <c r="AO85" i="13" l="1"/>
  <c r="AG17" i="9" s="1"/>
  <c r="AF17" i="9"/>
  <c r="AO79" i="13"/>
  <c r="AG11" i="9" s="1"/>
  <c r="AF11" i="9"/>
  <c r="AN72" i="13"/>
  <c r="AE4" i="9"/>
  <c r="AM67" i="13"/>
  <c r="AD2" i="10"/>
  <c r="AO73" i="13"/>
  <c r="AG5" i="9" s="1"/>
  <c r="AF5" i="9"/>
  <c r="AN77" i="13"/>
  <c r="AE9" i="9"/>
  <c r="AM71" i="13"/>
  <c r="AD3" i="9"/>
  <c r="AN83" i="13"/>
  <c r="AE15" i="9"/>
  <c r="AN82" i="13"/>
  <c r="AE14" i="9"/>
  <c r="AM70" i="13"/>
  <c r="AO78" i="13"/>
  <c r="AG10" i="9" s="1"/>
  <c r="AF10" i="9"/>
  <c r="AO75" i="13"/>
  <c r="AO121" i="13" s="1"/>
  <c r="AG7" i="9" s="1"/>
  <c r="AH136" i="13" s="1"/>
  <c r="AO74" i="13"/>
  <c r="AO122" i="13" s="1"/>
  <c r="AG6" i="9" s="1"/>
  <c r="AH137" i="13" s="1"/>
  <c r="AN76" i="13"/>
  <c r="AE8" i="9"/>
  <c r="AO81" i="13"/>
  <c r="AG13" i="9" s="1"/>
  <c r="AF13" i="9"/>
  <c r="AN80" i="13"/>
  <c r="AE12" i="9"/>
  <c r="AN84" i="13"/>
  <c r="AE16" i="9"/>
  <c r="BJ10" i="6"/>
  <c r="BI14" i="6"/>
  <c r="BK6" i="6"/>
  <c r="BJ7" i="6"/>
  <c r="BI15" i="6"/>
  <c r="BJ11" i="6"/>
  <c r="AO80" i="13" l="1"/>
  <c r="AG12" i="9" s="1"/>
  <c r="AF12" i="9"/>
  <c r="AN71" i="13"/>
  <c r="AE3" i="9"/>
  <c r="AO72" i="13"/>
  <c r="AG4" i="9" s="1"/>
  <c r="AF4" i="9"/>
  <c r="AN67" i="13"/>
  <c r="AE2" i="10"/>
  <c r="AO83" i="13"/>
  <c r="AG15" i="9" s="1"/>
  <c r="AF15" i="9"/>
  <c r="AO76" i="13"/>
  <c r="AG8" i="9" s="1"/>
  <c r="AF8" i="9"/>
  <c r="AN70" i="13"/>
  <c r="AO77" i="13"/>
  <c r="AG9" i="9" s="1"/>
  <c r="AF9" i="9"/>
  <c r="AO84" i="13"/>
  <c r="AG16" i="9" s="1"/>
  <c r="AF16" i="9"/>
  <c r="AO82" i="13"/>
  <c r="AG14" i="9" s="1"/>
  <c r="AF14" i="9"/>
  <c r="BK7" i="6"/>
  <c r="BJ15" i="6"/>
  <c r="BK11" i="6"/>
  <c r="BK10" i="6"/>
  <c r="BK14" i="6" s="1"/>
  <c r="BJ14" i="6"/>
  <c r="AO67" i="13" l="1"/>
  <c r="AG2" i="10" s="1"/>
  <c r="AF2" i="10"/>
  <c r="AO71" i="13"/>
  <c r="AG3" i="9" s="1"/>
  <c r="AF3" i="9"/>
  <c r="AO70" i="13"/>
  <c r="BK15" i="6"/>
</calcChain>
</file>

<file path=xl/sharedStrings.xml><?xml version="1.0" encoding="utf-8"?>
<sst xmlns="http://schemas.openxmlformats.org/spreadsheetml/2006/main" count="7762" uniqueCount="652">
  <si>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</si>
  <si>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</si>
  <si>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</si>
  <si>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</si>
  <si>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</si>
  <si>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</si>
  <si>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</si>
  <si>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</si>
  <si>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</si>
  <si>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</si>
  <si>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</si>
  <si>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</si>
  <si>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</si>
  <si>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</si>
  <si>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</si>
  <si>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</si>
  <si>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</si>
  <si>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</si>
  <si>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</si>
  <si>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</si>
  <si>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</si>
  <si>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</si>
  <si>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</si>
  <si>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</si>
  <si>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Connecticut</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</si>
  <si>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</si>
  <si>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</si>
  <si>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</si>
  <si>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</si>
  <si>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</si>
  <si>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</si>
  <si>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</si>
  <si>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</si>
  <si>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</si>
  <si>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</si>
  <si>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</si>
  <si>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</si>
  <si>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</si>
  <si>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</si>
  <si>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</si>
  <si>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</si>
  <si>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</si>
  <si>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</si>
  <si>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</si>
  <si>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</si>
  <si>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</si>
  <si>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</si>
  <si>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</si>
  <si>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</si>
  <si>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</si>
  <si>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</si>
  <si>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</si>
  <si>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</si>
  <si>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</si>
  <si>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</si>
  <si>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</si>
  <si>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</si>
  <si>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</si>
  <si>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</si>
  <si>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</si>
  <si>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</si>
  <si>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</si>
  <si>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</si>
  <si>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</si>
  <si>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</si>
  <si>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</si>
  <si>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</si>
  <si>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</si>
  <si>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</si>
  <si>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</si>
  <si>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</si>
  <si>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</si>
  <si>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</si>
  <si>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</si>
  <si>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</si>
  <si>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</si>
  <si>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</si>
  <si>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</si>
  <si>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</si>
  <si>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</si>
  <si>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</si>
  <si>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</si>
  <si>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</si>
  <si>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</si>
  <si>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</si>
  <si>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</si>
  <si>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</si>
  <si>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</si>
  <si>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</si>
  <si>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</si>
  <si>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</si>
  <si>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</si>
  <si>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</si>
  <si>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</si>
  <si>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</si>
  <si>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</si>
  <si>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</si>
  <si>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</si>
  <si>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</si>
  <si>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</si>
  <si>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</si>
  <si>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</si>
  <si>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</si>
  <si>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</si>
  <si>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</si>
  <si>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</si>
  <si>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</si>
  <si>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</si>
  <si>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</si>
  <si>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</si>
  <si>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</si>
  <si>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</si>
  <si>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</si>
  <si>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</si>
  <si>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</si>
  <si>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</si>
  <si>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</si>
  <si>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</si>
  <si>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</si>
  <si>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</si>
  <si>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</si>
  <si>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</si>
  <si>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</si>
  <si>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</si>
  <si>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</si>
  <si>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</si>
  <si>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</si>
  <si>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</si>
  <si>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</si>
  <si>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</si>
  <si>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</si>
  <si>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</si>
  <si>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</si>
  <si>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</si>
  <si>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</si>
  <si>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</si>
  <si>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</si>
  <si>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</si>
  <si>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</si>
  <si>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</si>
  <si>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</si>
  <si>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</si>
  <si>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</si>
  <si>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</si>
  <si>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</si>
  <si>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</si>
  <si>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</si>
  <si>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</si>
  <si>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</si>
  <si>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</si>
  <si>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</si>
  <si>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</si>
  <si>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</si>
  <si>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</si>
  <si>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</si>
  <si>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</si>
  <si>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</si>
  <si>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</si>
  <si>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</si>
  <si>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</si>
  <si>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</si>
  <si>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</si>
  <si>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</si>
  <si>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</si>
  <si>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</si>
  <si>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</si>
  <si>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</si>
  <si>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</si>
  <si>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</si>
  <si>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</si>
  <si>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</si>
  <si>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</si>
  <si>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</si>
  <si>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</si>
  <si>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</si>
  <si>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</si>
  <si>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</si>
  <si>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</si>
  <si>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</si>
  <si>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</si>
  <si>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</si>
  <si>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</si>
  <si>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</si>
  <si>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</si>
  <si>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</si>
  <si>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</si>
  <si>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</si>
  <si>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</si>
  <si>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</si>
  <si>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</si>
  <si>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</si>
  <si>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</si>
  <si>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</si>
  <si>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</si>
  <si>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</si>
  <si>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</si>
  <si>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</si>
  <si>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</si>
  <si>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</si>
  <si>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</si>
  <si>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</si>
  <si>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</si>
  <si>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</si>
  <si>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</si>
  <si>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</si>
  <si>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</si>
  <si>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</si>
  <si>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</si>
  <si>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</si>
  <si>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</si>
  <si>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</si>
  <si>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</si>
  <si>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</si>
  <si>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</si>
  <si>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</si>
  <si>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</si>
  <si>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</si>
  <si>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</si>
  <si>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</si>
  <si>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</si>
  <si>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</si>
  <si>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</si>
  <si>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</si>
  <si>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</si>
  <si>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</si>
  <si>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</si>
  <si>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</si>
  <si>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</si>
  <si>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</si>
  <si>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</si>
  <si>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</si>
  <si>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</si>
  <si>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</si>
  <si>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</si>
  <si>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</si>
  <si>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</si>
  <si>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</si>
  <si>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</si>
  <si>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</si>
  <si>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</si>
  <si>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</si>
  <si>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</si>
  <si>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</si>
  <si>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</si>
  <si>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</si>
  <si>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</si>
  <si>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</si>
  <si>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</si>
  <si>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</si>
  <si>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</si>
  <si>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</si>
  <si>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</si>
  <si>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</si>
  <si>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</si>
  <si>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</si>
  <si>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</si>
  <si>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</si>
  <si>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</si>
  <si>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</si>
  <si>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</si>
  <si>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</si>
  <si>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</si>
  <si>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</si>
  <si>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</si>
  <si>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</si>
  <si>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</si>
  <si>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</si>
  <si>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</si>
  <si>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</si>
  <si>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</si>
  <si>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</si>
  <si>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</si>
  <si>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</si>
  <si>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</si>
  <si>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</si>
  <si>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</si>
  <si>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</si>
  <si>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</si>
  <si>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</si>
  <si>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</si>
  <si>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</si>
  <si>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</si>
  <si>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</si>
  <si>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</si>
  <si>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</si>
  <si>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</si>
  <si>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</si>
  <si>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</si>
  <si>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</si>
  <si>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</si>
  <si>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</si>
  <si>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</si>
  <si>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</si>
  <si>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</si>
  <si>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</si>
  <si>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</si>
  <si>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</si>
  <si>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</si>
  <si>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</si>
  <si>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</si>
  <si>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</si>
  <si>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</si>
  <si>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</si>
  <si>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</si>
  <si>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</si>
  <si>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</si>
  <si>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</si>
  <si>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</si>
  <si>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</si>
  <si>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</si>
  <si>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</si>
  <si>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</si>
  <si>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</si>
  <si>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</si>
  <si>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</si>
  <si>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</si>
  <si>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</si>
  <si>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</si>
  <si>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</si>
  <si>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</si>
  <si>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</si>
  <si>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</si>
  <si>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</si>
  <si>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</si>
  <si>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</si>
  <si>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</si>
  <si>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</si>
  <si>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</si>
  <si>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</si>
  <si>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</si>
  <si>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</si>
  <si>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</si>
  <si>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</si>
  <si>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</si>
  <si>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</si>
  <si>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</si>
  <si>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</si>
  <si>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</si>
  <si>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</si>
  <si>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</si>
  <si>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</si>
  <si>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</si>
  <si>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</si>
  <si>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</si>
  <si>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</si>
  <si>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</si>
  <si>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</si>
  <si>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</si>
  <si>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</si>
  <si>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</si>
  <si>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</si>
  <si>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</si>
  <si>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</si>
  <si>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</si>
  <si>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</si>
  <si>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</si>
  <si>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</si>
  <si>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</si>
  <si>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</si>
  <si>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</si>
  <si>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</si>
  <si>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</si>
  <si>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</si>
  <si>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</si>
  <si>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</si>
  <si>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</si>
  <si>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</si>
  <si>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</si>
  <si>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</si>
  <si>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</si>
  <si>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</si>
  <si>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</si>
  <si>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</si>
  <si>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</si>
  <si>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</si>
  <si>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</si>
  <si>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</si>
  <si>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</si>
  <si>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</si>
  <si>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</si>
  <si>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</si>
  <si>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</si>
  <si>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</si>
  <si>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</si>
  <si>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</si>
  <si>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</si>
  <si>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</si>
  <si>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</si>
  <si>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</si>
  <si>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</si>
  <si>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</si>
  <si>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</si>
  <si>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</si>
  <si>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</si>
  <si>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</si>
  <si>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</si>
  <si>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</si>
  <si>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</si>
  <si>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</si>
  <si>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</si>
  <si>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</si>
  <si>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</si>
  <si>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</si>
  <si>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</si>
  <si>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</si>
  <si>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</si>
  <si>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</si>
  <si>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</si>
  <si>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</si>
  <si>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</si>
  <si>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</si>
  <si>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</si>
  <si>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</si>
  <si>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</si>
  <si>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</si>
  <si>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</si>
  <si>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</si>
  <si>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</si>
  <si>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</si>
  <si>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</si>
  <si>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</si>
  <si>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</si>
  <si>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</si>
  <si>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</si>
  <si>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</si>
  <si>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</si>
  <si>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</si>
  <si>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</si>
  <si>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</si>
  <si>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</si>
  <si>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</si>
  <si>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</si>
  <si>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</si>
  <si>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</si>
  <si>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</si>
  <si>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</si>
  <si>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</si>
  <si>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</si>
  <si>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</si>
  <si>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</si>
  <si>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</si>
  <si>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</si>
  <si>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</si>
  <si>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</si>
  <si>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</si>
  <si>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</si>
  <si>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</si>
  <si>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</si>
  <si>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</si>
  <si>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</si>
  <si>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</si>
  <si>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</si>
  <si>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</si>
  <si>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</si>
  <si>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</si>
  <si>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</si>
  <si>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</si>
  <si>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</si>
  <si>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</si>
  <si>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</si>
  <si>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</si>
  <si>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</si>
  <si>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</si>
  <si>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</si>
  <si>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</si>
  <si>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</si>
  <si>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</si>
  <si>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</si>
  <si>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</si>
  <si>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</si>
  <si>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</si>
  <si>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</si>
  <si>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</si>
  <si>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</si>
  <si>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</si>
  <si>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</si>
  <si>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</si>
  <si>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</si>
  <si>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</si>
  <si>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</si>
  <si>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</si>
  <si>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</si>
  <si>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</si>
  <si>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</si>
  <si>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</si>
  <si>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</si>
  <si>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</si>
  <si>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</si>
  <si>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</si>
  <si>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</si>
  <si>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</si>
  <si>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</si>
  <si>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</si>
  <si>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</si>
  <si>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</si>
  <si>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</si>
  <si>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</si>
  <si>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</si>
  <si>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</si>
  <si>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</si>
  <si>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</si>
  <si>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</si>
  <si>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</si>
  <si>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</si>
  <si>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</si>
  <si>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</si>
  <si>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</si>
  <si>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</si>
  <si>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</si>
  <si>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</si>
  <si>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</si>
  <si>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</si>
  <si>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</si>
  <si>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</si>
  <si>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</si>
  <si>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</si>
  <si>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</si>
  <si>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</si>
  <si>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</si>
  <si>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</si>
  <si>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</si>
  <si>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</si>
  <si>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</si>
  <si>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</si>
  <si>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</si>
  <si>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</si>
  <si>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</si>
  <si>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</si>
  <si>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</si>
  <si>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</si>
  <si>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</si>
  <si>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</si>
  <si>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</si>
  <si>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</si>
  <si>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</si>
  <si>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</si>
  <si>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</si>
  <si>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</si>
  <si>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</si>
  <si>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</si>
  <si>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</si>
  <si>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</si>
  <si>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</si>
  <si>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</si>
  <si>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</si>
  <si>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</si>
  <si>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</si>
  <si>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</si>
  <si>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</si>
  <si>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</si>
  <si>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</si>
  <si>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</si>
  <si>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</si>
  <si>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</si>
  <si>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</si>
  <si>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</si>
  <si>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</si>
  <si>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</si>
  <si>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</si>
  <si>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</si>
  <si>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</si>
  <si>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</si>
  <si>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</si>
  <si>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</si>
  <si>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</si>
  <si>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</si>
  <si>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</si>
  <si>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</si>
  <si>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</si>
  <si>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</si>
  <si>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</si>
  <si>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Where BAU 2020 generation does not meet EIA SEDS, we multiply generation by the gap</t>
  </si>
  <si>
    <t>Example: NM generation is 8.1% greater in the EPS BAU than it is in EIA SEDS during calibration. We therefore allow for generation to increase by the gap</t>
  </si>
  <si>
    <t>Only change the green cells</t>
  </si>
  <si>
    <t>Total generation in STATE (2020): EPS BAU</t>
  </si>
  <si>
    <t>MWh</t>
  </si>
  <si>
    <t>Generation in STATE (2019) SEDS</t>
  </si>
  <si>
    <t>Gap (%)</t>
  </si>
  <si>
    <t>Gap (MWh)</t>
  </si>
  <si>
    <t>The state should be…</t>
  </si>
  <si>
    <t>IMPORTS</t>
  </si>
  <si>
    <t>Here are the proportions of imported values (exports are not proportioned by fuel)</t>
  </si>
  <si>
    <t>Import Proportions</t>
  </si>
  <si>
    <t>Value added to imports:</t>
  </si>
  <si>
    <t>Gap to be added (MWh)</t>
  </si>
  <si>
    <t>Value to be added to exports</t>
  </si>
  <si>
    <t>Imported Electricity (MW*hour)</t>
  </si>
  <si>
    <t>Exported Electricity (MW*hour)</t>
  </si>
  <si>
    <t>Electricity Exports (MWh)</t>
  </si>
  <si>
    <t>Unit: 2012 USD/MWh</t>
  </si>
  <si>
    <t>Imported Electricity Price</t>
  </si>
  <si>
    <t>Exported Electricity Price</t>
  </si>
  <si>
    <t>Oregon Electricity Net Import Export Estimates 2012-2019</t>
  </si>
  <si>
    <t xml:space="preserve">Compiled on </t>
  </si>
  <si>
    <t>By</t>
  </si>
  <si>
    <t>Stephanie Kruse</t>
  </si>
  <si>
    <t>2018 **</t>
  </si>
  <si>
    <t>Fuel Type Category Name *</t>
  </si>
  <si>
    <t>Consumption Total (MWh)</t>
  </si>
  <si>
    <t>Generation Total (MWh)</t>
  </si>
  <si>
    <t>Net Import / Export (MWh)</t>
  </si>
  <si>
    <t>Biogenic</t>
  </si>
  <si>
    <t>Biomass</t>
  </si>
  <si>
    <t>Non-Biogenic</t>
  </si>
  <si>
    <t>Petroleum</t>
  </si>
  <si>
    <t>Unknown</t>
  </si>
  <si>
    <t xml:space="preserve">Notes: </t>
  </si>
  <si>
    <t>Electricity consumption data is from ODOE's Electricity Resource Mix data set. https://www.oregon.gov/energy/energy-oregon/Pages/Electricity-Mix-in-Oregon.aspx</t>
  </si>
  <si>
    <t>Electricity generation data was retrieved from the EIA SEDS program. https://www.eia.gov/state/seds/seds-data-complete.php?sid=US</t>
  </si>
  <si>
    <t xml:space="preserve">Net / Import Export (MWh) column: Values in parenthesis indicate imports to Oregon and positive values indicate exports from Oregon.  </t>
  </si>
  <si>
    <t>* Fuel Type Categories vary slightly from EIA data set so that ODOE ERM data and EIA data align. Biogenic is also called Waste and Non-Biogenic includes Biogas and Municipal non biogenic solid waste</t>
  </si>
  <si>
    <t>** 2018 Import/Export column data  is from 2020 Biennial Energy Report and differs from the rest of the data because the more in depth analysis considers (mainly industrial) combined heat and power generation data. https://energyinfo.oregon.gov/ber</t>
  </si>
  <si>
    <t>https://www.eia.gov/energyexplained/biomass/#:~:text=Biomass%E2%80%94renewable%20energy%20from%20plants,comes%20from%20plants%20and%20animals.&amp;text=The%20use%20of%20biomass%20fuels,emissions%20from%20fossil%20fuel%20use.</t>
  </si>
  <si>
    <t>https://www.oregon.gov/energy/energy-oregon/Pages/Solar.aspx</t>
  </si>
  <si>
    <t>**"Solar photovoltaic (PV) cells are the most common technology for generating electricity from solar energy". Solar thermal is therefore assumed to be zero.</t>
  </si>
  <si>
    <t>*municipal solid waste in the table directly above is aggregated biogenic and non-biogenic ODOE data.</t>
  </si>
  <si>
    <t>Electricity Fraction Mix - Consumption</t>
  </si>
  <si>
    <t>Electricity Fraction Mix - Generation</t>
  </si>
  <si>
    <t>Total without Unknown</t>
  </si>
  <si>
    <t>Total with Unknown</t>
  </si>
  <si>
    <t>Consumption Total w/o Unknown (MWh)</t>
  </si>
  <si>
    <t>Consumption Total with Unknown (MWh)</t>
  </si>
  <si>
    <t>*</t>
  </si>
  <si>
    <t>**</t>
  </si>
  <si>
    <t>ODOE data included an Unknown category. This data was distributed into 'Consumption Total with Unknown (MWh)' column based on the electricity consumption mix from the known energy sources.</t>
  </si>
  <si>
    <t>Import (MWh)</t>
  </si>
  <si>
    <t>Export (MWh)</t>
  </si>
  <si>
    <t>Net Import/Export (MWh)</t>
  </si>
  <si>
    <t>Unknown' value was originally missing in table above for years 2015 through 2019. This value was calculated by subtracting the total from the summed values above.</t>
  </si>
  <si>
    <t>Values that do not originate from the data given, and do not equal the results from the data analysis. Use the results from our analysis.</t>
  </si>
  <si>
    <t>Exports</t>
  </si>
  <si>
    <t>Average 2012 through 2019 data. Keep steady imports and exports for BAU following 2019.</t>
  </si>
  <si>
    <t>hard coal - after % reduction</t>
  </si>
  <si>
    <t>hard coal - before % reduction</t>
  </si>
  <si>
    <t>amount reduced by</t>
  </si>
  <si>
    <t>ratio of solar : wind = 1 : 1.9184</t>
  </si>
  <si>
    <t>solar</t>
  </si>
  <si>
    <t>wind</t>
  </si>
  <si>
    <t>New import totals for solar and wind (new ratio added to already existing solar PV and onshore wind)</t>
  </si>
  <si>
    <t>**refer to 'IRPcalcs' tab in elec/BECF for calculations</t>
  </si>
  <si>
    <t>slope = rise/run</t>
  </si>
  <si>
    <t>Percentage hard coal imports reduced by</t>
  </si>
  <si>
    <t>HB2021 Bill</t>
  </si>
  <si>
    <t>Fraction reduction of coal by the year</t>
  </si>
  <si>
    <t>Before Increased Imports</t>
  </si>
  <si>
    <t>After Increased Imports</t>
  </si>
  <si>
    <t>*% decline in emissions between 2020 and 2038, assume equal to % decline in BAU coal imports = 60.2381%</t>
  </si>
  <si>
    <t>New BAU import totals for solar and wind (new ratio added to already existing solar PV and onshore wind)</t>
  </si>
  <si>
    <t>Percent Change - solar PV</t>
  </si>
  <si>
    <t>Percent Change - onshore wind</t>
  </si>
  <si>
    <t>FoPITY 5 - solar PV</t>
  </si>
  <si>
    <t>FoPITY 5 - onshore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</si>
</sst>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
    <numFmt numFmtId="167" formatCode="_(* #,##0_);_(* \(#,##0\);_(* &quot;-&quot;??_);_(@_)"/>
    <numFmt numFmtId="168" formatCode="0.0000%"/>
  </numFmts>
  <fonts count="39">
    <font>
      <sz val="11"/>
      <color theme="1"/>
      <name val="Arial"/>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b/>
      <sz val="11"/>
      <color rgb="FFFF0000"/>
      <name val="Arial"/>
      <family val="2"/>
    </font>
    <font>
      <u/>
      <sz val="11"/>
      <color theme="10"/>
      <name val="Arial"/>
      <family val="2"/>
    </font>
    <font>
      <sz val="11"/>
      <color theme="1"/>
      <name val="Arial"/>
      <family val="2"/>
    </font>
    <font>
      <b/>
      <sz val="11"/>
      <color theme="1"/>
      <name val="Calibri"/>
      <family val="2"/>
      <scheme val="minor"/>
    </font>
    <font>
      <b/>
      <sz val="11"/>
      <name val="Calibri"/>
      <family val="2"/>
    </font>
    <font>
      <sz val="10"/>
      <name val="Arial"/>
      <family val="2"/>
    </font>
    <font>
      <b/>
      <u/>
      <sz val="11"/>
      <color theme="1"/>
      <name val="Arial"/>
      <family val="2"/>
    </font>
    <font>
      <b/>
      <u/>
      <sz val="11"/>
      <color theme="1"/>
      <name val="Calibri"/>
      <family val="2"/>
    </font>
    <font>
      <sz val="11"/>
      <color theme="1"/>
      <name val="Arial"/>
      <family val="2"/>
    </font>
    <font>
      <b/>
      <u/>
      <sz val="14"/>
      <color theme="1"/>
      <name val="Calibri"/>
      <family val="2"/>
    </font>
  </fonts>
  <fills count="19">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25">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
    <xf numFmtId="0" fontId="0" fillId="0" borderId="7"/>
    <xf numFmtId="0" fontId="30" fillId="0" borderId="7" applyNumberFormat="0" applyFill="0" applyBorder="0" applyAlignment="0" applyProtection="0"/>
    <xf numFmtId="43" fontId="31" fillId="0" borderId="0" applyFont="0" applyFill="0" applyBorder="0" applyAlignment="0" applyProtection="0"/>
    <xf numFmtId="9" fontId="37" fillId="0" borderId="0" applyFont="0" applyFill="0" applyBorder="0" applyAlignment="0" applyProtection="0"/>
  </cellStyleXfs>
  <cellXfs count="193">
    <xf numFmtId="0" fontId="0" fillId="0" borderId="0" xfId="0" applyBorder="1"/>
    <xf numFmtId="0" fontId="2" fillId="0" borderId="0" xfId="0" applyFont="1" applyBorder="1"/>
    <xf numFmtId="0" fontId="1" fillId="2" borderId="1" xfId="0" applyFont="1" applyFill="1" applyBorder="1"/>
    <xf numFmtId="0" fontId="2" fillId="2" borderId="1" xfId="0" applyFont="1" applyFill="1" applyBorder="1"/>
    <xf numFmtId="0" fontId="2" fillId="0" borderId="0" xfId="0" applyFont="1" applyBorder="1" applyAlignment="1">
      <alignment horizontal="left"/>
    </xf>
    <xf numFmtId="0" fontId="6" fillId="0" borderId="0" xfId="0" applyFont="1" applyBorder="1"/>
    <xf numFmtId="11" fontId="2" fillId="0" borderId="0" xfId="0" applyNumberFormat="1" applyFont="1" applyBorder="1"/>
    <xf numFmtId="164" fontId="2" fillId="0" borderId="0" xfId="0" applyNumberFormat="1" applyFont="1" applyBorder="1"/>
    <xf numFmtId="0" fontId="7" fillId="0" borderId="2" xfId="0" applyFont="1" applyBorder="1"/>
    <xf numFmtId="0" fontId="7" fillId="3" borderId="2" xfId="0" applyFont="1" applyFill="1" applyBorder="1"/>
    <xf numFmtId="0" fontId="8" fillId="0" borderId="0" xfId="0" applyFont="1" applyBorder="1"/>
    <xf numFmtId="0" fontId="7" fillId="0" borderId="2" xfId="0" applyFont="1" applyBorder="1" applyAlignment="1">
      <alignment horizontal="right"/>
    </xf>
    <xf numFmtId="0" fontId="9" fillId="0" borderId="2" xfId="0" applyFont="1" applyBorder="1"/>
    <xf numFmtId="0" fontId="9" fillId="0" borderId="0" xfId="0" applyFont="1" applyBorder="1"/>
    <xf numFmtId="0" fontId="2" fillId="0" borderId="0" xfId="0" applyFont="1" applyBorder="1" applyAlignment="1">
      <alignment wrapText="1"/>
    </xf>
    <xf numFmtId="0" fontId="10" fillId="0" borderId="0" xfId="0" applyFont="1" applyBorder="1"/>
    <xf numFmtId="0" fontId="11" fillId="0" borderId="3" xfId="0" applyFont="1" applyBorder="1" applyAlignment="1">
      <alignment wrapText="1"/>
    </xf>
    <xf numFmtId="0" fontId="12" fillId="0" borderId="0" xfId="0" applyFont="1" applyBorder="1"/>
    <xf numFmtId="0" fontId="13" fillId="0" borderId="0" xfId="0" applyFont="1" applyBorder="1"/>
    <xf numFmtId="0" fontId="14" fillId="0" borderId="0" xfId="0" applyFont="1" applyBorder="1" applyAlignment="1">
      <alignment horizontal="left"/>
    </xf>
    <xf numFmtId="0" fontId="11"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3" fontId="11" fillId="0" borderId="4" xfId="0" applyNumberFormat="1" applyFont="1" applyBorder="1" applyAlignment="1">
      <alignment horizontal="right" wrapText="1"/>
    </xf>
    <xf numFmtId="165" fontId="11" fillId="0" borderId="4" xfId="0" applyNumberFormat="1" applyFont="1" applyBorder="1" applyAlignment="1">
      <alignment horizontal="right" wrapText="1"/>
    </xf>
    <xf numFmtId="0" fontId="15" fillId="0" borderId="0" xfId="0" applyFont="1" applyBorder="1"/>
    <xf numFmtId="0" fontId="1" fillId="0" borderId="0" xfId="0" applyFont="1" applyBorder="1" applyAlignment="1">
      <alignment horizontal="left"/>
    </xf>
    <xf numFmtId="0" fontId="4" fillId="0" borderId="0" xfId="0" applyFont="1" applyBorder="1"/>
    <xf numFmtId="0" fontId="16" fillId="0" borderId="0" xfId="0" applyFont="1" applyBorder="1"/>
    <xf numFmtId="0" fontId="17" fillId="0" borderId="0" xfId="0" applyFont="1" applyBorder="1"/>
    <xf numFmtId="0" fontId="18" fillId="4" borderId="0" xfId="0" applyFont="1" applyFill="1" applyBorder="1"/>
    <xf numFmtId="164" fontId="3" fillId="0" borderId="0" xfId="0" applyNumberFormat="1" applyFont="1" applyBorder="1" applyAlignment="1">
      <alignment horizontal="right"/>
    </xf>
    <xf numFmtId="0" fontId="3" fillId="0" borderId="0" xfId="0" applyFont="1" applyBorder="1" applyAlignment="1">
      <alignment horizontal="right"/>
    </xf>
    <xf numFmtId="0" fontId="4" fillId="3" borderId="0" xfId="0" applyFont="1" applyFill="1" applyBorder="1"/>
    <xf numFmtId="164" fontId="5" fillId="0" borderId="0" xfId="0" applyNumberFormat="1" applyFont="1" applyBorder="1"/>
    <xf numFmtId="0" fontId="5" fillId="3" borderId="0" xfId="0" applyFont="1" applyFill="1" applyBorder="1"/>
    <xf numFmtId="0" fontId="4" fillId="5" borderId="0" xfId="0" applyFont="1" applyFill="1" applyBorder="1"/>
    <xf numFmtId="0" fontId="19" fillId="0" borderId="0" xfId="0" applyFont="1" applyBorder="1"/>
    <xf numFmtId="0" fontId="5" fillId="5" borderId="0" xfId="0" applyFont="1" applyFill="1" applyBorder="1"/>
    <xf numFmtId="0" fontId="5" fillId="0" borderId="0" xfId="0" applyFont="1" applyBorder="1"/>
    <xf numFmtId="0" fontId="20" fillId="6" borderId="1" xfId="0" applyFont="1" applyFill="1" applyBorder="1"/>
    <xf numFmtId="0" fontId="3" fillId="6" borderId="1" xfId="0" applyFont="1" applyFill="1" applyBorder="1"/>
    <xf numFmtId="0" fontId="3" fillId="0" borderId="0" xfId="0" applyFont="1" applyBorder="1"/>
    <xf numFmtId="0" fontId="20" fillId="0" borderId="0" xfId="0" applyFont="1" applyBorder="1"/>
    <xf numFmtId="0" fontId="21" fillId="0" borderId="0" xfId="0" applyFont="1" applyBorder="1"/>
    <xf numFmtId="0" fontId="20" fillId="7" borderId="1" xfId="0" applyFont="1" applyFill="1" applyBorder="1"/>
    <xf numFmtId="0" fontId="2" fillId="3" borderId="1" xfId="0" applyFont="1" applyFill="1" applyBorder="1"/>
    <xf numFmtId="0" fontId="22" fillId="8" borderId="0" xfId="0" applyFont="1" applyFill="1" applyBorder="1"/>
    <xf numFmtId="0" fontId="23" fillId="0" borderId="0" xfId="0" applyFont="1" applyBorder="1"/>
    <xf numFmtId="0" fontId="24" fillId="0" borderId="0" xfId="0" applyFont="1" applyBorder="1"/>
    <xf numFmtId="0" fontId="23" fillId="0" borderId="0" xfId="0" applyFont="1" applyBorder="1" applyAlignment="1">
      <alignment horizontal="right"/>
    </xf>
    <xf numFmtId="0" fontId="24" fillId="0" borderId="0" xfId="0" applyFont="1" applyBorder="1" applyAlignment="1">
      <alignment horizontal="right"/>
    </xf>
    <xf numFmtId="0" fontId="14" fillId="8" borderId="1" xfId="0" applyFont="1" applyFill="1" applyBorder="1" applyAlignment="1">
      <alignment horizontal="left"/>
    </xf>
    <xf numFmtId="0" fontId="20" fillId="9" borderId="8" xfId="0" applyFont="1" applyFill="1" applyBorder="1" applyAlignment="1">
      <alignment horizontal="center"/>
    </xf>
    <xf numFmtId="0" fontId="20" fillId="9" borderId="9" xfId="0" applyFont="1" applyFill="1" applyBorder="1" applyAlignment="1">
      <alignment horizontal="center"/>
    </xf>
    <xf numFmtId="0" fontId="3" fillId="10" borderId="10" xfId="0" applyFont="1" applyFill="1" applyBorder="1" applyAlignment="1">
      <alignment horizontal="left"/>
    </xf>
    <xf numFmtId="0" fontId="3" fillId="10" borderId="11" xfId="0" applyFont="1" applyFill="1" applyBorder="1" applyAlignment="1">
      <alignment horizontal="left"/>
    </xf>
    <xf numFmtId="0" fontId="3" fillId="11" borderId="11" xfId="0" applyFont="1" applyFill="1" applyBorder="1" applyAlignment="1">
      <alignment horizontal="right"/>
    </xf>
    <xf numFmtId="0" fontId="20" fillId="0" borderId="0" xfId="0" applyFont="1" applyBorder="1" applyAlignment="1">
      <alignment horizontal="right"/>
    </xf>
    <xf numFmtId="0" fontId="3" fillId="0" borderId="0" xfId="0" applyFont="1" applyBorder="1" applyAlignment="1">
      <alignment horizontal="left"/>
    </xf>
    <xf numFmtId="0" fontId="1" fillId="0" borderId="0" xfId="0" applyFont="1" applyBorder="1" applyAlignment="1">
      <alignment horizontal="left" wrapText="1"/>
    </xf>
    <xf numFmtId="11" fontId="4" fillId="0" borderId="0" xfId="0" applyNumberFormat="1" applyFont="1" applyBorder="1"/>
    <xf numFmtId="0" fontId="1" fillId="0" borderId="0" xfId="0" applyFont="1" applyBorder="1" applyAlignment="1">
      <alignment wrapText="1"/>
    </xf>
    <xf numFmtId="0" fontId="2" fillId="3" borderId="0" xfId="0" applyFont="1" applyFill="1" applyBorder="1"/>
    <xf numFmtId="166" fontId="2" fillId="0" borderId="0" xfId="0" applyNumberFormat="1" applyFont="1" applyBorder="1"/>
    <xf numFmtId="2" fontId="2" fillId="0" borderId="0" xfId="0" applyNumberFormat="1" applyFont="1" applyBorder="1"/>
    <xf numFmtId="43" fontId="2" fillId="0" borderId="0" xfId="0" applyNumberFormat="1" applyFont="1" applyBorder="1"/>
    <xf numFmtId="11" fontId="0" fillId="0" borderId="0" xfId="0" applyNumberFormat="1" applyBorder="1"/>
    <xf numFmtId="0" fontId="1" fillId="0" borderId="0" xfId="0" applyFont="1" applyBorder="1"/>
    <xf numFmtId="0" fontId="1" fillId="3" borderId="0" xfId="0" applyFont="1" applyFill="1" applyBorder="1"/>
    <xf numFmtId="0" fontId="25" fillId="0" borderId="0" xfId="0" applyFont="1" applyBorder="1"/>
    <xf numFmtId="0" fontId="26" fillId="0" borderId="0" xfId="0" applyFont="1" applyBorder="1"/>
    <xf numFmtId="0" fontId="28" fillId="0" borderId="0" xfId="0" applyFont="1" applyBorder="1"/>
    <xf numFmtId="0" fontId="27" fillId="0" borderId="0" xfId="0" applyFont="1" applyBorder="1"/>
    <xf numFmtId="0" fontId="0" fillId="0" borderId="7" xfId="0"/>
    <xf numFmtId="0" fontId="0" fillId="12" borderId="0" xfId="0" applyFill="1" applyBorder="1"/>
    <xf numFmtId="0" fontId="29" fillId="12" borderId="0" xfId="0" applyFont="1" applyFill="1" applyBorder="1"/>
    <xf numFmtId="0" fontId="28" fillId="0" borderId="12" xfId="0" applyFont="1" applyBorder="1"/>
    <xf numFmtId="0" fontId="0" fillId="14" borderId="7" xfId="0" applyFill="1"/>
    <xf numFmtId="0" fontId="27" fillId="0" borderId="16" xfId="0" applyFont="1" applyBorder="1"/>
    <xf numFmtId="0" fontId="27" fillId="0" borderId="18" xfId="0" applyFont="1" applyBorder="1"/>
    <xf numFmtId="0" fontId="0" fillId="0" borderId="18" xfId="0" applyBorder="1"/>
    <xf numFmtId="0" fontId="0" fillId="13" borderId="12" xfId="0" applyFill="1" applyBorder="1"/>
    <xf numFmtId="0" fontId="0" fillId="13" borderId="19" xfId="0" applyFill="1" applyBorder="1"/>
    <xf numFmtId="0" fontId="28" fillId="14" borderId="19" xfId="0" applyFont="1" applyFill="1" applyBorder="1"/>
    <xf numFmtId="0" fontId="27" fillId="0" borderId="7" xfId="0" applyFont="1"/>
    <xf numFmtId="0" fontId="0" fillId="14" borderId="20" xfId="0" applyFill="1" applyBorder="1"/>
    <xf numFmtId="0" fontId="0" fillId="14" borderId="16" xfId="0" applyFill="1" applyBorder="1"/>
    <xf numFmtId="0" fontId="28" fillId="14" borderId="13" xfId="0" applyFont="1" applyFill="1" applyBorder="1"/>
    <xf numFmtId="0" fontId="27" fillId="14" borderId="14" xfId="0" applyFont="1" applyFill="1" applyBorder="1"/>
    <xf numFmtId="0" fontId="27" fillId="14" borderId="21" xfId="0" applyFont="1" applyFill="1" applyBorder="1"/>
    <xf numFmtId="0" fontId="0" fillId="14" borderId="22" xfId="0" applyFill="1" applyBorder="1"/>
    <xf numFmtId="0" fontId="28" fillId="14" borderId="7" xfId="0" applyFont="1" applyFill="1"/>
    <xf numFmtId="0" fontId="28" fillId="14" borderId="23" xfId="0" applyFont="1" applyFill="1" applyBorder="1"/>
    <xf numFmtId="0" fontId="2" fillId="14" borderId="22" xfId="0" applyFont="1" applyFill="1" applyBorder="1" applyAlignment="1">
      <alignment horizontal="left"/>
    </xf>
    <xf numFmtId="11" fontId="2" fillId="14" borderId="7" xfId="0" applyNumberFormat="1" applyFont="1" applyFill="1"/>
    <xf numFmtId="11" fontId="0" fillId="14" borderId="23" xfId="0" applyNumberFormat="1" applyFill="1" applyBorder="1"/>
    <xf numFmtId="0" fontId="28" fillId="15" borderId="13" xfId="0" applyFont="1" applyFill="1" applyBorder="1"/>
    <xf numFmtId="0" fontId="0" fillId="15" borderId="14" xfId="0" applyFill="1" applyBorder="1"/>
    <xf numFmtId="0" fontId="0" fillId="15" borderId="21" xfId="0" applyFill="1" applyBorder="1"/>
    <xf numFmtId="0" fontId="28" fillId="14" borderId="14" xfId="0" applyFont="1" applyFill="1" applyBorder="1"/>
    <xf numFmtId="0" fontId="0" fillId="14" borderId="21" xfId="0" applyFill="1" applyBorder="1"/>
    <xf numFmtId="11" fontId="0" fillId="14" borderId="7" xfId="0" applyNumberFormat="1" applyFill="1"/>
    <xf numFmtId="0" fontId="0" fillId="14" borderId="23" xfId="0" applyFill="1" applyBorder="1"/>
    <xf numFmtId="0" fontId="2" fillId="14" borderId="17" xfId="0" applyFont="1" applyFill="1" applyBorder="1" applyAlignment="1">
      <alignment horizontal="left"/>
    </xf>
    <xf numFmtId="11" fontId="0" fillId="14" borderId="24" xfId="0" applyNumberFormat="1" applyFill="1" applyBorder="1"/>
    <xf numFmtId="0" fontId="0" fillId="14" borderId="18" xfId="0" applyFill="1" applyBorder="1"/>
    <xf numFmtId="0" fontId="1" fillId="14" borderId="15" xfId="0" applyFont="1" applyFill="1" applyBorder="1" applyAlignment="1">
      <alignment horizontal="left"/>
    </xf>
    <xf numFmtId="0" fontId="0" fillId="0" borderId="0" xfId="0" applyBorder="1"/>
    <xf numFmtId="14" fontId="2" fillId="0" borderId="0" xfId="0" applyNumberFormat="1" applyFont="1" applyBorder="1"/>
    <xf numFmtId="0" fontId="0" fillId="0" borderId="0" xfId="0" applyBorder="1"/>
    <xf numFmtId="1" fontId="0" fillId="0" borderId="7" xfId="0" applyNumberFormat="1"/>
    <xf numFmtId="14" fontId="0" fillId="0" borderId="7" xfId="0" applyNumberFormat="1"/>
    <xf numFmtId="0" fontId="0" fillId="0" borderId="12" xfId="0" applyBorder="1" applyAlignment="1">
      <alignment wrapText="1"/>
    </xf>
    <xf numFmtId="0" fontId="33" fillId="0" borderId="12" xfId="0" applyFont="1" applyBorder="1" applyAlignment="1">
      <alignment wrapText="1"/>
    </xf>
    <xf numFmtId="1" fontId="33" fillId="0" borderId="12" xfId="0" applyNumberFormat="1" applyFont="1" applyBorder="1" applyAlignment="1">
      <alignment wrapText="1"/>
    </xf>
    <xf numFmtId="0" fontId="0" fillId="0" borderId="12" xfId="0" applyBorder="1" applyProtection="1">
      <protection locked="0"/>
    </xf>
    <xf numFmtId="167" fontId="0" fillId="0" borderId="12" xfId="2" applyNumberFormat="1" applyFont="1" applyBorder="1" applyProtection="1">
      <protection locked="0"/>
    </xf>
    <xf numFmtId="167" fontId="34" fillId="0" borderId="12" xfId="2" quotePrefix="1" applyNumberFormat="1" applyFont="1" applyFill="1" applyBorder="1"/>
    <xf numFmtId="167" fontId="0" fillId="0" borderId="12" xfId="2" applyNumberFormat="1" applyFont="1" applyBorder="1"/>
    <xf numFmtId="167" fontId="0" fillId="0" borderId="12" xfId="2" applyNumberFormat="1" applyFont="1" applyFill="1" applyBorder="1"/>
    <xf numFmtId="167" fontId="0" fillId="0" borderId="12" xfId="2" applyNumberFormat="1" applyFont="1" applyFill="1" applyBorder="1" applyProtection="1">
      <protection locked="0"/>
    </xf>
    <xf numFmtId="0" fontId="32" fillId="0" borderId="12" xfId="0" applyFont="1" applyBorder="1" applyProtection="1">
      <protection locked="0"/>
    </xf>
    <xf numFmtId="167" fontId="32" fillId="0" borderId="12" xfId="2" applyNumberFormat="1" applyFont="1" applyFill="1" applyBorder="1" applyProtection="1">
      <protection locked="0"/>
    </xf>
    <xf numFmtId="167" fontId="32" fillId="0" borderId="12" xfId="2" applyNumberFormat="1" applyFont="1" applyBorder="1" applyProtection="1">
      <protection locked="0"/>
    </xf>
    <xf numFmtId="167" fontId="32" fillId="0" borderId="12" xfId="2" applyNumberFormat="1" applyFont="1" applyBorder="1"/>
    <xf numFmtId="0" fontId="2" fillId="0" borderId="7" xfId="0" applyFont="1" applyFill="1" applyBorder="1" applyAlignment="1">
      <alignment horizontal="left"/>
    </xf>
    <xf numFmtId="0" fontId="0" fillId="0" borderId="7" xfId="0" applyBorder="1"/>
    <xf numFmtId="43" fontId="0" fillId="0" borderId="7" xfId="2" applyFont="1" applyBorder="1"/>
    <xf numFmtId="2" fontId="0" fillId="0" borderId="7" xfId="2" applyNumberFormat="1" applyFont="1" applyBorder="1"/>
    <xf numFmtId="0" fontId="30" fillId="0" borderId="7" xfId="1" applyFill="1" applyBorder="1" applyAlignment="1">
      <alignment horizontal="left"/>
    </xf>
    <xf numFmtId="0" fontId="0" fillId="0" borderId="0" xfId="0" applyBorder="1" applyAlignment="1">
      <alignment horizontal="right"/>
    </xf>
    <xf numFmtId="0" fontId="0" fillId="0" borderId="0" xfId="0" applyBorder="1"/>
    <xf numFmtId="167" fontId="0" fillId="0" borderId="7" xfId="0" applyNumberFormat="1"/>
    <xf numFmtId="2" fontId="0" fillId="0" borderId="7" xfId="0" applyNumberFormat="1" applyFill="1" applyBorder="1"/>
    <xf numFmtId="2" fontId="0" fillId="0" borderId="7" xfId="0" applyNumberFormat="1" applyBorder="1"/>
    <xf numFmtId="0" fontId="0" fillId="0" borderId="7" xfId="0" quotePrefix="1" applyFont="1"/>
    <xf numFmtId="1" fontId="27" fillId="0" borderId="7" xfId="0" applyNumberFormat="1" applyFont="1"/>
    <xf numFmtId="167" fontId="32" fillId="16" borderId="12" xfId="2" applyNumberFormat="1" applyFont="1" applyFill="1" applyBorder="1"/>
    <xf numFmtId="0" fontId="27" fillId="16" borderId="7" xfId="0" applyFont="1" applyFill="1"/>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21" xfId="0" applyFont="1" applyBorder="1" applyAlignment="1">
      <alignment horizontal="left" wrapText="1"/>
    </xf>
    <xf numFmtId="2" fontId="0" fillId="0" borderId="22" xfId="2" applyNumberFormat="1" applyFont="1" applyBorder="1"/>
    <xf numFmtId="2" fontId="0" fillId="0" borderId="23" xfId="0" applyNumberFormat="1" applyBorder="1"/>
    <xf numFmtId="2" fontId="0" fillId="0" borderId="17" xfId="2" applyNumberFormat="1" applyFont="1" applyBorder="1"/>
    <xf numFmtId="2" fontId="0" fillId="0" borderId="24" xfId="2" applyNumberFormat="1" applyFont="1" applyBorder="1"/>
    <xf numFmtId="2" fontId="0" fillId="0" borderId="24" xfId="0" applyNumberFormat="1" applyBorder="1"/>
    <xf numFmtId="2" fontId="0" fillId="0" borderId="18" xfId="0" applyNumberFormat="1" applyBorder="1"/>
    <xf numFmtId="2" fontId="0" fillId="0" borderId="22" xfId="0" applyNumberFormat="1" applyBorder="1"/>
    <xf numFmtId="2" fontId="0" fillId="0" borderId="17" xfId="0" applyNumberFormat="1" applyBorder="1"/>
    <xf numFmtId="2" fontId="27" fillId="0" borderId="7" xfId="0" applyNumberFormat="1" applyFont="1" applyBorder="1"/>
    <xf numFmtId="0" fontId="35" fillId="0" borderId="0" xfId="0" applyFont="1" applyBorder="1"/>
    <xf numFmtId="2" fontId="0" fillId="17" borderId="7" xfId="0" applyNumberFormat="1" applyFill="1" applyBorder="1"/>
    <xf numFmtId="0" fontId="2" fillId="17" borderId="0" xfId="0" applyFont="1" applyFill="1" applyBorder="1"/>
    <xf numFmtId="2" fontId="0" fillId="18" borderId="23" xfId="0" applyNumberFormat="1" applyFill="1" applyBorder="1"/>
    <xf numFmtId="0" fontId="2" fillId="18" borderId="0" xfId="0" applyFont="1" applyFill="1" applyBorder="1"/>
    <xf numFmtId="2" fontId="2" fillId="3" borderId="1" xfId="0" applyNumberFormat="1" applyFont="1" applyFill="1" applyBorder="1"/>
    <xf numFmtId="2" fontId="4" fillId="0" borderId="0" xfId="0" applyNumberFormat="1" applyFont="1" applyBorder="1"/>
    <xf numFmtId="0" fontId="36" fillId="0" borderId="0" xfId="0" applyFont="1" applyBorder="1"/>
    <xf numFmtId="2" fontId="4" fillId="15" borderId="0" xfId="0" applyNumberFormat="1" applyFont="1" applyFill="1" applyBorder="1"/>
    <xf numFmtId="0" fontId="0" fillId="0" borderId="0" xfId="0" applyBorder="1"/>
    <xf numFmtId="0" fontId="2" fillId="0" borderId="7" xfId="0" applyFont="1" applyFill="1" applyBorder="1" applyAlignment="1">
      <alignment horizontal="left" wrapText="1"/>
    </xf>
    <xf numFmtId="168" fontId="0" fillId="0" borderId="7" xfId="3" applyNumberFormat="1" applyFont="1" applyBorder="1"/>
    <xf numFmtId="168" fontId="0" fillId="0" borderId="0" xfId="3" applyNumberFormat="1" applyFont="1" applyBorder="1"/>
    <xf numFmtId="0" fontId="27" fillId="0" borderId="7" xfId="0" applyFont="1" applyBorder="1"/>
    <xf numFmtId="0" fontId="0" fillId="0" borderId="0" xfId="0" applyBorder="1"/>
    <xf numFmtId="0" fontId="38" fillId="0" borderId="7" xfId="0" applyFont="1" applyFill="1" applyBorder="1" applyAlignment="1">
      <alignment horizontal="left"/>
    </xf>
    <xf numFmtId="0" fontId="28" fillId="0" borderId="7" xfId="0" applyFont="1" applyBorder="1"/>
    <xf numFmtId="168" fontId="0" fillId="15" borderId="7" xfId="3" applyNumberFormat="1" applyFont="1" applyFill="1" applyBorder="1"/>
    <xf numFmtId="0" fontId="0" fillId="15" borderId="0" xfId="0" applyFill="1" applyBorder="1"/>
    <xf numFmtId="0" fontId="0" fillId="15" borderId="7" xfId="0" applyFill="1" applyBorder="1"/>
    <xf numFmtId="2" fontId="0" fillId="0" borderId="0" xfId="3" applyNumberFormat="1" applyFont="1" applyBorder="1"/>
    <xf numFmtId="2" fontId="0" fillId="0" borderId="0" xfId="0" applyNumberFormat="1" applyBorder="1"/>
    <xf numFmtId="10" fontId="0" fillId="0" borderId="7" xfId="0" applyNumberFormat="1" applyBorder="1"/>
    <xf numFmtId="0" fontId="10" fillId="0" borderId="6" xfId="0" applyFont="1" applyBorder="1" applyAlignment="1">
      <alignment wrapText="1"/>
    </xf>
    <xf numFmtId="0" fontId="0" fillId="0" borderId="6" xfId="0" applyBorder="1"/>
    <xf numFmtId="0" fontId="14" fillId="8" borderId="7" xfId="0" applyFont="1" applyFill="1" applyAlignment="1">
      <alignment horizontal="left"/>
    </xf>
    <xf numFmtId="0" fontId="0" fillId="0" borderId="0" xfId="0" applyBorder="1"/>
    <xf numFmtId="0" fontId="28" fillId="12" borderId="0" xfId="0" applyFont="1" applyFill="1" applyBorder="1" applyAlignment="1">
      <alignment horizontal="left"/>
    </xf>
    <xf numFmtId="0" fontId="27" fillId="12" borderId="0" xfId="0" applyFont="1" applyFill="1" applyBorder="1" applyAlignment="1">
      <alignment horizontal="left"/>
    </xf>
    <xf numFmtId="0" fontId="0" fillId="0" borderId="15" xfId="0" applyBorder="1" applyAlignment="1">
      <alignment horizontal="center"/>
    </xf>
    <xf numFmtId="0" fontId="0" fillId="0" borderId="20" xfId="0" applyBorder="1" applyAlignment="1">
      <alignment horizontal="center"/>
    </xf>
    <xf numFmtId="0" fontId="0" fillId="0" borderId="16" xfId="0" applyBorder="1" applyAlignment="1">
      <alignment horizontal="center"/>
    </xf>
    <xf numFmtId="1" fontId="0" fillId="0" borderId="15" xfId="0" applyNumberFormat="1" applyBorder="1" applyAlignment="1">
      <alignment horizontal="center"/>
    </xf>
    <xf numFmtId="1" fontId="0" fillId="0" borderId="20" xfId="0" applyNumberFormat="1" applyBorder="1" applyAlignment="1">
      <alignment horizontal="center"/>
    </xf>
    <xf numFmtId="1" fontId="0" fillId="0" borderId="16" xfId="0" applyNumberFormat="1" applyBorder="1" applyAlignment="1">
      <alignment horizontal="center"/>
    </xf>
    <xf numFmtId="0" fontId="0" fillId="0" borderId="15" xfId="0" applyBorder="1" applyAlignment="1">
      <alignment horizontal="center" wrapText="1"/>
    </xf>
    <xf numFmtId="0" fontId="0" fillId="0" borderId="20" xfId="0" applyBorder="1" applyAlignment="1">
      <alignment horizontal="center" wrapText="1"/>
    </xf>
    <xf numFmtId="0" fontId="0" fillId="0" borderId="16" xfId="0" applyBorder="1" applyAlignment="1">
      <alignment horizontal="center" wrapText="1"/>
    </xf>
    <xf numFmtId="0" fontId="0" fillId="0" borderId="12" xfId="0" applyBorder="1" applyAlignment="1">
      <alignment horizontal="center" wrapText="1"/>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13" zoomScaleNormal="100" workbookViewId="0">
      <selection activeCell="N12" sqref="N12"/>
    </sheetView>
  </sheetViews>
  <sheetFormatPr defaultColWidth="12.6640625" defaultRowHeight="15" customHeight="1"/>
  <cols>
    <col min="1" max="1" width="7.6640625" style="1" customWidth="1"/>
    <col min="2" max="2" width="61.33203125" style="1" customWidth="1"/>
    <col min="3" max="4" width="7.6640625" style="1" customWidth="1"/>
    <col min="5" max="5" width="64.6640625" style="1" customWidth="1"/>
    <col min="6" max="26" width="7.6640625" style="1" customWidth="1"/>
    <col min="27" max="28" width="12.6640625" style="1" customWidth="1"/>
    <col min="29" max="16384" width="12.6640625" style="1"/>
  </cols>
  <sheetData>
    <row r="1" spans="1:15" ht="14.75">
      <c r="A1" s="70" t="s">
        <v>0</v>
      </c>
      <c r="B1" s="1" t="s">
        <v>1</v>
      </c>
      <c r="C1" s="111">
        <v>44307</v>
      </c>
      <c r="K1" s="44" t="s">
        <v>2</v>
      </c>
      <c r="L1" s="44" t="s">
        <v>3</v>
      </c>
    </row>
    <row r="2" spans="1:15" ht="14.75">
      <c r="A2" s="70" t="s">
        <v>4</v>
      </c>
      <c r="B2" s="1" t="str">
        <f>LOOKUP(B1,K1:L50,L1:L50)</f>
        <v>OR</v>
      </c>
      <c r="K2" s="44" t="s">
        <v>5</v>
      </c>
      <c r="L2" s="44" t="s">
        <v>6</v>
      </c>
      <c r="N2" s="1" t="s">
        <v>7</v>
      </c>
    </row>
    <row r="3" spans="1:15" ht="14.75">
      <c r="A3" s="70" t="s">
        <v>8</v>
      </c>
      <c r="K3" s="44" t="s">
        <v>9</v>
      </c>
      <c r="L3" s="44" t="s">
        <v>10</v>
      </c>
      <c r="N3" s="70" t="s">
        <v>11</v>
      </c>
      <c r="O3" s="1">
        <f>IF(N3=$B$2,1,0)</f>
        <v>0</v>
      </c>
    </row>
    <row r="4" spans="1:15" ht="14.75">
      <c r="A4" s="70" t="s">
        <v>12</v>
      </c>
      <c r="K4" s="44" t="s">
        <v>13</v>
      </c>
      <c r="L4" s="44" t="s">
        <v>14</v>
      </c>
      <c r="N4" s="70" t="s">
        <v>10</v>
      </c>
      <c r="O4" s="1">
        <f>IF(N4=$B$2,1,0)</f>
        <v>0</v>
      </c>
    </row>
    <row r="5" spans="1:15" ht="14.75">
      <c r="K5" s="44" t="s">
        <v>15</v>
      </c>
      <c r="L5" s="44" t="s">
        <v>16</v>
      </c>
      <c r="N5" s="70"/>
      <c r="O5" s="1">
        <f>IF(N5=$B$2,1,0)</f>
        <v>0</v>
      </c>
    </row>
    <row r="6" spans="1:15" ht="14.75">
      <c r="A6" s="70" t="s">
        <v>17</v>
      </c>
      <c r="B6" s="2" t="s">
        <v>18</v>
      </c>
      <c r="E6" s="2" t="s">
        <v>19</v>
      </c>
      <c r="F6" s="3"/>
      <c r="G6" s="3"/>
      <c r="H6" s="3"/>
      <c r="I6" s="3"/>
      <c r="J6" s="3"/>
      <c r="K6" s="44" t="s">
        <v>20</v>
      </c>
      <c r="L6" s="44" t="s">
        <v>21</v>
      </c>
      <c r="N6" s="70"/>
      <c r="O6" s="1">
        <f>IF(N6=$B$2,1,0)</f>
        <v>0</v>
      </c>
    </row>
    <row r="7" spans="1:15" ht="14.75">
      <c r="B7" s="1" t="s">
        <v>22</v>
      </c>
      <c r="E7" s="1" t="s">
        <v>23</v>
      </c>
      <c r="K7" s="44" t="s">
        <v>24</v>
      </c>
      <c r="L7" s="44" t="s">
        <v>25</v>
      </c>
      <c r="N7" s="70" t="s">
        <v>26</v>
      </c>
      <c r="O7" s="1">
        <f>IF(N7=$B$2,1,0)</f>
        <v>0</v>
      </c>
    </row>
    <row r="8" spans="1:15" ht="14.75">
      <c r="B8" s="4">
        <v>2019</v>
      </c>
      <c r="E8" s="1" t="s">
        <v>27</v>
      </c>
      <c r="K8" s="44" t="s">
        <v>28</v>
      </c>
      <c r="L8" s="44" t="s">
        <v>29</v>
      </c>
      <c r="N8" s="70"/>
      <c r="O8" s="1">
        <f>SUM(O3:O7)</f>
        <v>0</v>
      </c>
    </row>
    <row r="9" spans="1:15" ht="14.75">
      <c r="B9" s="1" t="s">
        <v>30</v>
      </c>
      <c r="K9" s="44" t="s">
        <v>31</v>
      </c>
      <c r="L9" s="44" t="s">
        <v>32</v>
      </c>
      <c r="N9" s="1" t="s">
        <v>33</v>
      </c>
    </row>
    <row r="10" spans="1:15" ht="14.75">
      <c r="B10" s="72" t="s">
        <v>34</v>
      </c>
      <c r="K10" s="44" t="s">
        <v>35</v>
      </c>
      <c r="L10" s="44" t="s">
        <v>36</v>
      </c>
    </row>
    <row r="11" spans="1:15" ht="14.75">
      <c r="B11" s="1" t="s">
        <v>37</v>
      </c>
      <c r="K11" s="44" t="s">
        <v>38</v>
      </c>
      <c r="L11" s="44" t="s">
        <v>39</v>
      </c>
      <c r="N11" s="71" t="s">
        <v>40</v>
      </c>
    </row>
    <row r="12" spans="1:15" ht="14.75">
      <c r="K12" s="44" t="s">
        <v>41</v>
      </c>
      <c r="L12" s="44" t="s">
        <v>42</v>
      </c>
      <c r="N12" s="65" t="str">
        <f>IF(O8=1,"TRUE","FALSE")</f>
        <v>FALSE</v>
      </c>
    </row>
    <row r="13" spans="1:15" ht="14.75">
      <c r="B13" s="2" t="s">
        <v>43</v>
      </c>
      <c r="E13" s="2" t="s">
        <v>44</v>
      </c>
      <c r="F13" s="2"/>
      <c r="G13" s="2"/>
      <c r="H13" s="2"/>
      <c r="K13" s="44" t="s">
        <v>45</v>
      </c>
      <c r="L13" s="44" t="s">
        <v>46</v>
      </c>
    </row>
    <row r="14" spans="1:15" ht="14.75">
      <c r="B14" s="1" t="s">
        <v>47</v>
      </c>
      <c r="E14" s="1" t="s">
        <v>22</v>
      </c>
      <c r="K14" s="44" t="s">
        <v>48</v>
      </c>
      <c r="L14" s="44" t="s">
        <v>49</v>
      </c>
    </row>
    <row r="15" spans="1:15" ht="14.75">
      <c r="B15" s="4">
        <v>2018</v>
      </c>
      <c r="E15" s="4">
        <v>2019</v>
      </c>
      <c r="K15" s="44" t="s">
        <v>50</v>
      </c>
      <c r="L15" s="44" t="s">
        <v>51</v>
      </c>
    </row>
    <row r="16" spans="1:15" ht="14.75">
      <c r="B16" s="1" t="s">
        <v>52</v>
      </c>
      <c r="E16" s="1" t="s">
        <v>53</v>
      </c>
      <c r="F16" s="70" t="s">
        <v>54</v>
      </c>
      <c r="K16" s="44" t="s">
        <v>55</v>
      </c>
      <c r="L16" s="44" t="s">
        <v>56</v>
      </c>
    </row>
    <row r="17" spans="1:12" ht="14.75">
      <c r="B17" s="5" t="s">
        <v>57</v>
      </c>
      <c r="E17" s="70" t="s">
        <v>58</v>
      </c>
      <c r="K17" s="44" t="s">
        <v>59</v>
      </c>
      <c r="L17" s="44" t="s">
        <v>60</v>
      </c>
    </row>
    <row r="18" spans="1:12" ht="14.75">
      <c r="B18" s="1" t="s">
        <v>61</v>
      </c>
      <c r="K18" s="44" t="s">
        <v>62</v>
      </c>
      <c r="L18" s="44" t="s">
        <v>63</v>
      </c>
    </row>
    <row r="19" spans="1:12" ht="14.75">
      <c r="K19" s="44" t="s">
        <v>64</v>
      </c>
      <c r="L19" s="44" t="s">
        <v>65</v>
      </c>
    </row>
    <row r="20" spans="1:12" ht="14.75">
      <c r="B20" s="2" t="s">
        <v>66</v>
      </c>
      <c r="E20" s="2" t="s">
        <v>67</v>
      </c>
      <c r="K20" s="44" t="s">
        <v>68</v>
      </c>
      <c r="L20" s="44" t="s">
        <v>69</v>
      </c>
    </row>
    <row r="21" spans="1:12" ht="15.75" customHeight="1">
      <c r="B21" s="1" t="s">
        <v>22</v>
      </c>
      <c r="E21" s="1" t="s">
        <v>70</v>
      </c>
      <c r="K21" s="44" t="s">
        <v>71</v>
      </c>
      <c r="L21" s="44" t="s">
        <v>72</v>
      </c>
    </row>
    <row r="22" spans="1:12" ht="15.75" customHeight="1">
      <c r="B22" s="4">
        <v>2019</v>
      </c>
      <c r="E22" s="1">
        <v>2016</v>
      </c>
      <c r="K22" s="44" t="s">
        <v>73</v>
      </c>
      <c r="L22" s="44" t="s">
        <v>74</v>
      </c>
    </row>
    <row r="23" spans="1:12" ht="15.75" customHeight="1">
      <c r="B23" s="1" t="s">
        <v>30</v>
      </c>
      <c r="E23" s="1" t="s">
        <v>75</v>
      </c>
      <c r="K23" s="44" t="s">
        <v>76</v>
      </c>
      <c r="L23" s="44" t="s">
        <v>77</v>
      </c>
    </row>
    <row r="24" spans="1:12" ht="15.75" customHeight="1">
      <c r="B24" s="73" t="s">
        <v>78</v>
      </c>
      <c r="E24" s="1" t="s">
        <v>79</v>
      </c>
      <c r="K24" s="44" t="s">
        <v>80</v>
      </c>
      <c r="L24" s="44" t="s">
        <v>81</v>
      </c>
    </row>
    <row r="25" spans="1:12" ht="15.75" customHeight="1">
      <c r="B25" s="1" t="s">
        <v>82</v>
      </c>
      <c r="E25" s="1" t="s">
        <v>83</v>
      </c>
      <c r="K25" s="44" t="s">
        <v>84</v>
      </c>
      <c r="L25" s="44" t="s">
        <v>85</v>
      </c>
    </row>
    <row r="26" spans="1:12" ht="15.75" customHeight="1">
      <c r="K26" s="44" t="s">
        <v>86</v>
      </c>
      <c r="L26" s="44" t="s">
        <v>87</v>
      </c>
    </row>
    <row r="27" spans="1:12" ht="15.75" customHeight="1">
      <c r="A27" s="70" t="s">
        <v>88</v>
      </c>
      <c r="K27" s="44" t="s">
        <v>89</v>
      </c>
      <c r="L27" s="44" t="s">
        <v>90</v>
      </c>
    </row>
    <row r="28" spans="1:12" ht="15.75" customHeight="1">
      <c r="A28" s="1" t="s">
        <v>91</v>
      </c>
      <c r="K28" s="44" t="s">
        <v>92</v>
      </c>
      <c r="L28" s="44" t="s">
        <v>26</v>
      </c>
    </row>
    <row r="29" spans="1:12" ht="15.75" customHeight="1">
      <c r="A29" s="1" t="s">
        <v>93</v>
      </c>
      <c r="K29" s="44" t="s">
        <v>94</v>
      </c>
      <c r="L29" s="44" t="s">
        <v>95</v>
      </c>
    </row>
    <row r="30" spans="1:12" ht="15.75" customHeight="1">
      <c r="A30" s="1" t="s">
        <v>96</v>
      </c>
      <c r="K30" s="44" t="s">
        <v>97</v>
      </c>
      <c r="L30" s="44" t="s">
        <v>98</v>
      </c>
    </row>
    <row r="31" spans="1:12" ht="15.75" customHeight="1">
      <c r="A31" s="1" t="s">
        <v>99</v>
      </c>
      <c r="K31" s="44" t="s">
        <v>100</v>
      </c>
      <c r="L31" s="44" t="s">
        <v>11</v>
      </c>
    </row>
    <row r="32" spans="1:12" ht="15.75" customHeight="1">
      <c r="A32" s="1" t="s">
        <v>101</v>
      </c>
      <c r="K32" s="44" t="s">
        <v>102</v>
      </c>
      <c r="L32" s="44" t="s">
        <v>103</v>
      </c>
    </row>
    <row r="33" spans="1:12" ht="15.75" customHeight="1">
      <c r="K33" s="44" t="s">
        <v>104</v>
      </c>
      <c r="L33" s="44" t="s">
        <v>105</v>
      </c>
    </row>
    <row r="34" spans="1:12" ht="15.75" customHeight="1">
      <c r="A34" s="1" t="s">
        <v>106</v>
      </c>
      <c r="K34" s="44" t="s">
        <v>107</v>
      </c>
      <c r="L34" s="44" t="s">
        <v>108</v>
      </c>
    </row>
    <row r="35" spans="1:12" ht="15.75" customHeight="1">
      <c r="A35" s="1" t="s">
        <v>109</v>
      </c>
      <c r="K35" s="44" t="s">
        <v>110</v>
      </c>
      <c r="L35" s="44" t="s">
        <v>111</v>
      </c>
    </row>
    <row r="36" spans="1:12" ht="15.75" customHeight="1">
      <c r="K36" s="44" t="s">
        <v>112</v>
      </c>
      <c r="L36" s="44" t="s">
        <v>113</v>
      </c>
    </row>
    <row r="37" spans="1:12" ht="15.75" customHeight="1">
      <c r="A37" s="1" t="s">
        <v>114</v>
      </c>
      <c r="K37" s="44" t="s">
        <v>1</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1" ht="15.75" customHeight="1">
      <c r="A65" s="70" t="s">
        <v>162</v>
      </c>
    </row>
    <row r="66" spans="1:1" ht="15.75" customHeight="1"/>
    <row r="67" spans="1:1" ht="15.75" customHeight="1">
      <c r="A67" s="1" t="s">
        <v>163</v>
      </c>
    </row>
    <row r="68" spans="1:1" ht="15.75" customHeight="1">
      <c r="A68" s="1" t="s">
        <v>164</v>
      </c>
    </row>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1"/>
  <sheetViews>
    <sheetView topLeftCell="A16" workbookViewId="0">
      <selection activeCell="F46" sqref="F46"/>
    </sheetView>
  </sheetViews>
  <sheetFormatPr defaultColWidth="10.6640625" defaultRowHeight="14.25"/>
  <cols>
    <col min="1" max="1" width="42.1640625" style="110" customWidth="1"/>
    <col min="2" max="2" width="22.33203125" style="110" bestFit="1" customWidth="1"/>
    <col min="3" max="3" width="18.1640625" style="110" bestFit="1" customWidth="1"/>
    <col min="4" max="4" width="16" style="110" bestFit="1" customWidth="1"/>
    <col min="5" max="5" width="16.33203125" style="110" bestFit="1" customWidth="1"/>
  </cols>
  <sheetData>
    <row r="1" spans="1:5" s="181" customFormat="1" ht="14.5">
      <c r="A1" s="181" t="s">
        <v>571</v>
      </c>
    </row>
    <row r="2" spans="1:5" s="182" customFormat="1">
      <c r="A2" s="182" t="s">
        <v>572</v>
      </c>
    </row>
    <row r="3" spans="1:5" s="77" customFormat="1" ht="14.5">
      <c r="A3" s="78" t="s">
        <v>573</v>
      </c>
    </row>
    <row r="4" spans="1:5" s="76" customFormat="1"/>
    <row r="5" spans="1:5" ht="14.5">
      <c r="A5" s="79" t="s">
        <v>574</v>
      </c>
      <c r="B5" s="84">
        <v>0</v>
      </c>
      <c r="C5" s="81" t="s">
        <v>575</v>
      </c>
    </row>
    <row r="6" spans="1:5" ht="14.5">
      <c r="A6" s="79" t="s">
        <v>576</v>
      </c>
      <c r="B6" s="85">
        <v>0</v>
      </c>
      <c r="C6" s="82" t="s">
        <v>575</v>
      </c>
    </row>
    <row r="7" spans="1:5" ht="14.5">
      <c r="A7" s="79" t="s">
        <v>577</v>
      </c>
      <c r="B7" s="86" t="e">
        <f>ROUND((B5-B6)/B6, 3) * 100</f>
        <v>#DIV/0!</v>
      </c>
      <c r="C7" s="83"/>
    </row>
    <row r="8" spans="1:5" ht="14.5">
      <c r="A8" s="79" t="s">
        <v>578</v>
      </c>
      <c r="B8" s="86">
        <f>B5-B6</f>
        <v>0</v>
      </c>
      <c r="C8" s="83"/>
    </row>
    <row r="10" spans="1:5" ht="14.5">
      <c r="A10" s="74" t="s">
        <v>579</v>
      </c>
      <c r="B10" s="74" t="str">
        <f>IF(B8&gt;0, "importing...", "exporting...")</f>
        <v>exporting...</v>
      </c>
      <c r="C10" s="74" t="str">
        <f>_xlfn.CONCAT(ROUND(B8, 0), " MWh more")</f>
        <v>0 MWh more</v>
      </c>
    </row>
    <row r="12" spans="1:5" ht="14.5">
      <c r="A12" s="99" t="s">
        <v>580</v>
      </c>
      <c r="B12" s="100"/>
      <c r="C12" s="101"/>
    </row>
    <row r="13" spans="1:5" ht="14.5">
      <c r="A13" s="90" t="s">
        <v>581</v>
      </c>
      <c r="B13" s="91"/>
      <c r="C13" s="92"/>
      <c r="D13" s="75"/>
      <c r="E13" s="87"/>
    </row>
    <row r="14" spans="1:5" ht="14.5">
      <c r="A14" s="93"/>
      <c r="B14" s="94" t="s">
        <v>531</v>
      </c>
      <c r="C14" s="95" t="s">
        <v>582</v>
      </c>
      <c r="D14" s="75"/>
      <c r="E14" s="87"/>
    </row>
    <row r="15" spans="1:5" ht="15" customHeight="1">
      <c r="A15" s="96" t="s">
        <v>487</v>
      </c>
      <c r="B15" s="97">
        <f>(Calculations!B60*'EIA SEDS data'!AF$6)+('EIA SEDS data'!AF$10*IF(About!$N$12,Calculations!$B114,Calculations!B92))</f>
        <v>45029.570655011892</v>
      </c>
      <c r="C15" s="98">
        <f t="shared" ref="C15:C30" si="0">B15/SUM($B$15:$B$30)</f>
        <v>8.2745285522674558E-2</v>
      </c>
    </row>
    <row r="16" spans="1:5" ht="15" customHeight="1">
      <c r="A16" s="96" t="s">
        <v>488</v>
      </c>
      <c r="B16" s="97">
        <f>(Calculations!B61*'EIA SEDS data'!AF$6)+('EIA SEDS data'!AF$10*IF(About!$N$12,Calculations!$B115,Calculations!B93))</f>
        <v>50227.908497459212</v>
      </c>
      <c r="C16" s="98">
        <f t="shared" si="0"/>
        <v>9.2297629521511965E-2</v>
      </c>
    </row>
    <row r="17" spans="1:3" ht="15" customHeight="1">
      <c r="A17" s="96" t="s">
        <v>489</v>
      </c>
      <c r="B17" s="97">
        <f>(Calculations!B62*'EIA SEDS data'!AF$6)+('EIA SEDS data'!AF$10*IF(About!$N$12,Calculations!$B116,Calculations!B94))</f>
        <v>79515.935341584438</v>
      </c>
      <c r="C17" s="98">
        <f t="shared" si="0"/>
        <v>0.1461166224268588</v>
      </c>
    </row>
    <row r="18" spans="1:3" ht="15" customHeight="1">
      <c r="A18" s="96" t="s">
        <v>490</v>
      </c>
      <c r="B18" s="97">
        <f>(Calculations!B63*'EIA SEDS data'!AF$6)+('EIA SEDS data'!AF$10*IF(About!$N$12,Calculations!$B117,Calculations!B95))</f>
        <v>332777.5327067828</v>
      </c>
      <c r="C18" s="98">
        <f t="shared" si="0"/>
        <v>0.61150420843040221</v>
      </c>
    </row>
    <row r="19" spans="1:3" ht="15" customHeight="1">
      <c r="A19" s="96" t="s">
        <v>491</v>
      </c>
      <c r="B19" s="97">
        <f>(Calculations!B64*'EIA SEDS data'!AF$6)+('EIA SEDS data'!AF$10*IF(About!$N$12,Calculations!$B118,Calculations!B96))</f>
        <v>25522.84582582803</v>
      </c>
      <c r="C19" s="98">
        <f t="shared" si="0"/>
        <v>4.6900184356394349E-2</v>
      </c>
    </row>
    <row r="20" spans="1:3" ht="15" customHeight="1">
      <c r="A20" s="96" t="s">
        <v>492</v>
      </c>
      <c r="B20" s="97">
        <f>(Calculations!B65*'EIA SEDS data'!AF$6)+('EIA SEDS data'!AF$10*IF(About!$N$12,Calculations!$B119,Calculations!B97))</f>
        <v>2772.668738179606</v>
      </c>
      <c r="C20" s="98">
        <f t="shared" si="0"/>
        <v>5.0949912038508356E-3</v>
      </c>
    </row>
    <row r="21" spans="1:3" ht="15" customHeight="1">
      <c r="A21" s="96" t="s">
        <v>493</v>
      </c>
      <c r="B21" s="97">
        <f>(Calculations!B66*'EIA SEDS data'!AF$6)+('EIA SEDS data'!AF$10*IF(About!$N$12,Calculations!$B120,Calculations!B98))</f>
        <v>0</v>
      </c>
      <c r="C21" s="98">
        <f t="shared" si="0"/>
        <v>0</v>
      </c>
    </row>
    <row r="22" spans="1:3" ht="15" customHeight="1">
      <c r="A22" s="96" t="s">
        <v>494</v>
      </c>
      <c r="B22" s="97">
        <f>(Calculations!B67*'EIA SEDS data'!AF$6)+('EIA SEDS data'!AF$10*IF(About!$N$12,Calculations!$B121,Calculations!B99))</f>
        <v>3136.5692796958765</v>
      </c>
      <c r="C22" s="98">
        <f t="shared" si="0"/>
        <v>5.7636863251148505E-3</v>
      </c>
    </row>
    <row r="23" spans="1:3" ht="15" customHeight="1">
      <c r="A23" s="96" t="s">
        <v>495</v>
      </c>
      <c r="B23" s="97">
        <f>(Calculations!B68*'EIA SEDS data'!AF$6)+('EIA SEDS data'!AF$10*IF(About!$N$12,Calculations!$B122,Calculations!B100))</f>
        <v>3136.5692796958765</v>
      </c>
      <c r="C23" s="98">
        <f t="shared" si="0"/>
        <v>5.7636863251148505E-3</v>
      </c>
    </row>
    <row r="24" spans="1:3" ht="15" customHeight="1">
      <c r="A24" s="96" t="s">
        <v>496</v>
      </c>
      <c r="B24" s="97">
        <f>(Calculations!B69*'EIA SEDS data'!AF$6)+('EIA SEDS data'!AF$10*IF(About!$N$12,Calculations!$B123,Calculations!B101))</f>
        <v>2075.3996757623909</v>
      </c>
      <c r="C24" s="98">
        <f t="shared" si="0"/>
        <v>3.8137058880776016E-3</v>
      </c>
    </row>
    <row r="25" spans="1:3" ht="15" customHeight="1">
      <c r="A25" s="96" t="s">
        <v>497</v>
      </c>
      <c r="B25" s="97">
        <f>(Calculations!B70*'EIA SEDS data'!AF$6)+('EIA SEDS data'!AF$10*IF(About!$N$12,Calculations!$B124,Calculations!B102))</f>
        <v>0</v>
      </c>
      <c r="C25" s="98">
        <f t="shared" si="0"/>
        <v>0</v>
      </c>
    </row>
    <row r="26" spans="1:3" ht="15" customHeight="1">
      <c r="A26" s="96" t="s">
        <v>498</v>
      </c>
      <c r="B26" s="97">
        <f>(Calculations!B71*'EIA SEDS data'!AF$6)+('EIA SEDS data'!AF$10*IF(About!$N$12,Calculations!$B125,Calculations!B103))</f>
        <v>0</v>
      </c>
      <c r="C26" s="98">
        <f t="shared" si="0"/>
        <v>0</v>
      </c>
    </row>
    <row r="27" spans="1:3" ht="15" customHeight="1">
      <c r="A27" s="96" t="s">
        <v>499</v>
      </c>
      <c r="B27" s="97">
        <f>(Calculations!B72*'EIA SEDS data'!AF$6)+('EIA SEDS data'!AF$10*IF(About!$N$12,Calculations!$B126,Calculations!B104))</f>
        <v>0</v>
      </c>
      <c r="C27" s="98">
        <f t="shared" si="0"/>
        <v>0</v>
      </c>
    </row>
    <row r="28" spans="1:3" ht="15" customHeight="1">
      <c r="A28" s="96" t="s">
        <v>500</v>
      </c>
      <c r="B28" s="97">
        <f>(Calculations!B73*'EIA SEDS data'!AF$6)+('EIA SEDS data'!AF$10*IF(About!$N$12,Calculations!$B127,Calculations!B105))</f>
        <v>0</v>
      </c>
      <c r="C28" s="98">
        <f t="shared" si="0"/>
        <v>0</v>
      </c>
    </row>
    <row r="29" spans="1:3" ht="15" customHeight="1">
      <c r="A29" s="96" t="s">
        <v>501</v>
      </c>
      <c r="B29" s="97">
        <f>(Calculations!B74*'EIA SEDS data'!AF$6)+('EIA SEDS data'!AF$10*IF(About!$N$12,Calculations!$B128,Calculations!B106))</f>
        <v>0</v>
      </c>
      <c r="C29" s="98">
        <f t="shared" si="0"/>
        <v>0</v>
      </c>
    </row>
    <row r="30" spans="1:3" ht="15" customHeight="1">
      <c r="A30" s="96" t="s">
        <v>502</v>
      </c>
      <c r="B30" s="97">
        <f>(Calculations!B75*'EIA SEDS data'!AF$6)+('EIA SEDS data'!AF$10*IF(About!$N$12,Calculations!$B129,Calculations!B107))</f>
        <v>0</v>
      </c>
      <c r="C30" s="98">
        <f t="shared" si="0"/>
        <v>0</v>
      </c>
    </row>
    <row r="31" spans="1:3">
      <c r="A31" s="93"/>
      <c r="B31" s="80"/>
      <c r="C31" s="98"/>
    </row>
    <row r="32" spans="1:3" ht="14.5">
      <c r="A32" s="90" t="s">
        <v>583</v>
      </c>
      <c r="B32" s="102" t="s">
        <v>584</v>
      </c>
      <c r="C32" s="103"/>
    </row>
    <row r="33" spans="1:3" ht="15" customHeight="1">
      <c r="A33" s="96" t="s">
        <v>487</v>
      </c>
      <c r="B33" s="104">
        <f t="shared" ref="B33:B48" si="1">IF($B$8&gt;0, $B$8*C15, 0)</f>
        <v>0</v>
      </c>
      <c r="C33" s="105"/>
    </row>
    <row r="34" spans="1:3" ht="15" customHeight="1">
      <c r="A34" s="96" t="s">
        <v>488</v>
      </c>
      <c r="B34" s="104">
        <f t="shared" si="1"/>
        <v>0</v>
      </c>
      <c r="C34" s="105"/>
    </row>
    <row r="35" spans="1:3" ht="15" customHeight="1">
      <c r="A35" s="96" t="s">
        <v>489</v>
      </c>
      <c r="B35" s="104">
        <f t="shared" si="1"/>
        <v>0</v>
      </c>
      <c r="C35" s="105"/>
    </row>
    <row r="36" spans="1:3" ht="15" customHeight="1">
      <c r="A36" s="96" t="s">
        <v>490</v>
      </c>
      <c r="B36" s="104">
        <f t="shared" si="1"/>
        <v>0</v>
      </c>
      <c r="C36" s="105"/>
    </row>
    <row r="37" spans="1:3" ht="15" customHeight="1">
      <c r="A37" s="96" t="s">
        <v>491</v>
      </c>
      <c r="B37" s="104">
        <f t="shared" si="1"/>
        <v>0</v>
      </c>
      <c r="C37" s="105"/>
    </row>
    <row r="38" spans="1:3" ht="15" customHeight="1">
      <c r="A38" s="96" t="s">
        <v>492</v>
      </c>
      <c r="B38" s="104">
        <f t="shared" si="1"/>
        <v>0</v>
      </c>
      <c r="C38" s="105"/>
    </row>
    <row r="39" spans="1:3" ht="15" customHeight="1">
      <c r="A39" s="96" t="s">
        <v>493</v>
      </c>
      <c r="B39" s="104">
        <f t="shared" si="1"/>
        <v>0</v>
      </c>
      <c r="C39" s="105"/>
    </row>
    <row r="40" spans="1:3" ht="15" customHeight="1">
      <c r="A40" s="96" t="s">
        <v>494</v>
      </c>
      <c r="B40" s="104">
        <f t="shared" si="1"/>
        <v>0</v>
      </c>
      <c r="C40" s="105"/>
    </row>
    <row r="41" spans="1:3" ht="15" customHeight="1">
      <c r="A41" s="96" t="s">
        <v>495</v>
      </c>
      <c r="B41" s="104">
        <f t="shared" si="1"/>
        <v>0</v>
      </c>
      <c r="C41" s="105"/>
    </row>
    <row r="42" spans="1:3" ht="15" customHeight="1">
      <c r="A42" s="96" t="s">
        <v>496</v>
      </c>
      <c r="B42" s="104">
        <f t="shared" si="1"/>
        <v>0</v>
      </c>
      <c r="C42" s="105"/>
    </row>
    <row r="43" spans="1:3" ht="15" customHeight="1">
      <c r="A43" s="96" t="s">
        <v>497</v>
      </c>
      <c r="B43" s="104">
        <f t="shared" si="1"/>
        <v>0</v>
      </c>
      <c r="C43" s="105"/>
    </row>
    <row r="44" spans="1:3" ht="15" customHeight="1">
      <c r="A44" s="96" t="s">
        <v>498</v>
      </c>
      <c r="B44" s="104">
        <f t="shared" si="1"/>
        <v>0</v>
      </c>
      <c r="C44" s="105"/>
    </row>
    <row r="45" spans="1:3" ht="15" customHeight="1">
      <c r="A45" s="96" t="s">
        <v>499</v>
      </c>
      <c r="B45" s="104">
        <f t="shared" si="1"/>
        <v>0</v>
      </c>
      <c r="C45" s="105"/>
    </row>
    <row r="46" spans="1:3" ht="15" customHeight="1">
      <c r="A46" s="96" t="s">
        <v>500</v>
      </c>
      <c r="B46" s="104">
        <f t="shared" si="1"/>
        <v>0</v>
      </c>
      <c r="C46" s="105"/>
    </row>
    <row r="47" spans="1:3" ht="15" customHeight="1">
      <c r="A47" s="96" t="s">
        <v>501</v>
      </c>
      <c r="B47" s="104">
        <f t="shared" si="1"/>
        <v>0</v>
      </c>
      <c r="C47" s="105"/>
    </row>
    <row r="48" spans="1:3" ht="15" customHeight="1">
      <c r="A48" s="106" t="s">
        <v>502</v>
      </c>
      <c r="B48" s="107">
        <f t="shared" si="1"/>
        <v>0</v>
      </c>
      <c r="C48" s="108"/>
    </row>
    <row r="49" spans="1:3">
      <c r="B49" s="69"/>
    </row>
    <row r="50" spans="1:3" ht="14.5">
      <c r="A50" s="99" t="s">
        <v>580</v>
      </c>
      <c r="B50" s="100"/>
      <c r="C50" s="101"/>
    </row>
    <row r="51" spans="1:3" ht="15" customHeight="1">
      <c r="A51" s="109" t="s">
        <v>585</v>
      </c>
      <c r="B51" s="88">
        <f>IF(B8&lt;0, B8, 0)</f>
        <v>0</v>
      </c>
      <c r="C51" s="89"/>
    </row>
  </sheetData>
  <mergeCells count="2">
    <mergeCell ref="A1:XFD1"/>
    <mergeCell ref="A2:XF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F6F0-0A12-4CA0-8C7F-69FC6DB0EDA9}">
  <dimension ref="A1:BM106"/>
  <sheetViews>
    <sheetView topLeftCell="A60" zoomScale="80" zoomScaleNormal="80" workbookViewId="0">
      <selection activeCell="N79" sqref="N79"/>
    </sheetView>
  </sheetViews>
  <sheetFormatPr defaultRowHeight="14.25"/>
  <cols>
    <col min="1" max="1" width="8.6640625" style="134"/>
    <col min="2" max="2" width="22.1640625" style="134" customWidth="1"/>
    <col min="3" max="58" width="13.375" style="134" customWidth="1"/>
    <col min="59" max="16384" width="8.6640625" style="134"/>
  </cols>
  <sheetData>
    <row r="1" spans="1:27">
      <c r="A1" s="76"/>
      <c r="B1" s="76" t="s">
        <v>592</v>
      </c>
      <c r="C1" s="76"/>
      <c r="D1" s="113"/>
      <c r="E1" s="76"/>
      <c r="F1" s="76"/>
      <c r="G1" s="113"/>
      <c r="H1" s="76"/>
      <c r="I1" s="76"/>
      <c r="J1" s="113"/>
      <c r="K1" s="76"/>
      <c r="L1" s="76"/>
      <c r="M1" s="113"/>
      <c r="N1" s="76"/>
      <c r="O1" s="76"/>
      <c r="P1" s="113"/>
      <c r="Q1" s="76"/>
      <c r="R1" s="76"/>
      <c r="S1" s="113"/>
      <c r="T1" s="76"/>
      <c r="U1" s="76"/>
      <c r="V1" s="113"/>
      <c r="W1" s="76"/>
      <c r="X1" s="76"/>
      <c r="Y1" s="113"/>
      <c r="Z1" s="76"/>
      <c r="AA1" s="76"/>
    </row>
    <row r="2" spans="1:27">
      <c r="A2" s="76"/>
      <c r="B2" s="76" t="s">
        <v>593</v>
      </c>
      <c r="C2" s="114">
        <v>44301</v>
      </c>
      <c r="D2" s="113"/>
      <c r="E2" s="76"/>
      <c r="F2" s="76"/>
      <c r="G2" s="113"/>
      <c r="H2" s="76"/>
      <c r="I2" s="76"/>
      <c r="J2" s="113"/>
      <c r="K2" s="76"/>
      <c r="L2" s="76"/>
      <c r="M2" s="113"/>
      <c r="N2" s="76"/>
      <c r="O2" s="76"/>
      <c r="P2" s="113"/>
      <c r="Q2" s="76"/>
      <c r="R2" s="76"/>
      <c r="S2" s="113"/>
      <c r="T2" s="76"/>
      <c r="U2" s="76"/>
      <c r="V2" s="113"/>
      <c r="W2" s="76"/>
      <c r="X2" s="76"/>
      <c r="Y2" s="113"/>
      <c r="Z2" s="76"/>
      <c r="AA2" s="76"/>
    </row>
    <row r="3" spans="1:27">
      <c r="A3" s="76"/>
      <c r="B3" s="76" t="s">
        <v>594</v>
      </c>
      <c r="C3" s="76" t="s">
        <v>595</v>
      </c>
      <c r="D3" s="113"/>
      <c r="E3" s="76"/>
      <c r="F3" s="76"/>
      <c r="G3" s="113"/>
      <c r="H3" s="76"/>
      <c r="I3" s="76"/>
      <c r="J3" s="113"/>
      <c r="K3" s="76"/>
      <c r="L3" s="76"/>
      <c r="M3" s="113"/>
      <c r="N3" s="76"/>
      <c r="O3" s="76"/>
      <c r="P3" s="113"/>
      <c r="Q3" s="76"/>
      <c r="R3" s="76"/>
      <c r="S3" s="113"/>
      <c r="T3" s="76"/>
      <c r="U3" s="76"/>
      <c r="V3" s="113"/>
      <c r="W3" s="76"/>
      <c r="X3" s="76"/>
      <c r="Y3" s="113"/>
      <c r="Z3" s="76"/>
      <c r="AA3" s="76"/>
    </row>
    <row r="4" spans="1:27">
      <c r="A4" s="76"/>
      <c r="B4" s="76"/>
      <c r="C4" s="76"/>
      <c r="D4" s="113"/>
      <c r="E4" s="76"/>
      <c r="F4" s="76"/>
      <c r="G4" s="113"/>
      <c r="H4" s="76"/>
      <c r="I4" s="76"/>
      <c r="J4" s="113"/>
      <c r="K4" s="76"/>
      <c r="L4" s="76"/>
      <c r="M4" s="113"/>
      <c r="N4" s="76"/>
      <c r="O4" s="76"/>
      <c r="P4" s="113"/>
      <c r="Q4" s="76"/>
      <c r="R4" s="76"/>
      <c r="S4" s="113"/>
      <c r="T4" s="76"/>
      <c r="U4" s="76"/>
      <c r="V4" s="113"/>
      <c r="W4" s="76"/>
      <c r="X4" s="76"/>
      <c r="Y4" s="113"/>
      <c r="Z4" s="76"/>
      <c r="AA4" s="76"/>
    </row>
    <row r="5" spans="1:27">
      <c r="A5" s="76"/>
      <c r="B5" s="115" t="s">
        <v>551</v>
      </c>
      <c r="C5" s="189">
        <v>2012</v>
      </c>
      <c r="D5" s="190"/>
      <c r="E5" s="191"/>
      <c r="F5" s="189">
        <v>2013</v>
      </c>
      <c r="G5" s="190"/>
      <c r="H5" s="191"/>
      <c r="I5" s="189">
        <v>2014</v>
      </c>
      <c r="J5" s="190"/>
      <c r="K5" s="191"/>
      <c r="L5" s="189">
        <v>2015</v>
      </c>
      <c r="M5" s="190"/>
      <c r="N5" s="191"/>
      <c r="O5" s="189">
        <v>2016</v>
      </c>
      <c r="P5" s="190"/>
      <c r="Q5" s="191"/>
      <c r="R5" s="189">
        <v>2017</v>
      </c>
      <c r="S5" s="190"/>
      <c r="T5" s="191"/>
      <c r="U5" s="189" t="s">
        <v>596</v>
      </c>
      <c r="V5" s="190"/>
      <c r="W5" s="191"/>
      <c r="X5" s="192">
        <v>2019</v>
      </c>
      <c r="Y5" s="192"/>
      <c r="Z5" s="192"/>
      <c r="AA5" s="76"/>
    </row>
    <row r="6" spans="1:27" ht="29.5">
      <c r="A6" s="76"/>
      <c r="B6" s="116" t="s">
        <v>597</v>
      </c>
      <c r="C6" s="116" t="s">
        <v>598</v>
      </c>
      <c r="D6" s="117" t="s">
        <v>599</v>
      </c>
      <c r="E6" s="116" t="s">
        <v>600</v>
      </c>
      <c r="F6" s="116" t="s">
        <v>598</v>
      </c>
      <c r="G6" s="117" t="s">
        <v>599</v>
      </c>
      <c r="H6" s="116" t="s">
        <v>600</v>
      </c>
      <c r="I6" s="116" t="s">
        <v>598</v>
      </c>
      <c r="J6" s="117" t="s">
        <v>599</v>
      </c>
      <c r="K6" s="116" t="s">
        <v>600</v>
      </c>
      <c r="L6" s="116" t="s">
        <v>598</v>
      </c>
      <c r="M6" s="117" t="s">
        <v>599</v>
      </c>
      <c r="N6" s="116" t="s">
        <v>600</v>
      </c>
      <c r="O6" s="116" t="s">
        <v>598</v>
      </c>
      <c r="P6" s="117" t="s">
        <v>599</v>
      </c>
      <c r="Q6" s="116" t="s">
        <v>600</v>
      </c>
      <c r="R6" s="116" t="s">
        <v>598</v>
      </c>
      <c r="S6" s="117" t="s">
        <v>599</v>
      </c>
      <c r="T6" s="116" t="s">
        <v>600</v>
      </c>
      <c r="U6" s="116" t="s">
        <v>598</v>
      </c>
      <c r="V6" s="117" t="s">
        <v>599</v>
      </c>
      <c r="W6" s="116" t="s">
        <v>600</v>
      </c>
      <c r="X6" s="116" t="s">
        <v>598</v>
      </c>
      <c r="Y6" s="117" t="s">
        <v>599</v>
      </c>
      <c r="Z6" s="116" t="s">
        <v>600</v>
      </c>
      <c r="AA6" s="76"/>
    </row>
    <row r="7" spans="1:27">
      <c r="A7" s="76"/>
      <c r="B7" s="118" t="s">
        <v>601</v>
      </c>
      <c r="C7" s="119">
        <v>54927.103999999999</v>
      </c>
      <c r="D7" s="120">
        <v>231587</v>
      </c>
      <c r="E7" s="119">
        <f t="shared" ref="E7:E19" si="0">D7-C7</f>
        <v>176659.89600000001</v>
      </c>
      <c r="F7" s="119">
        <v>55487.790999999997</v>
      </c>
      <c r="G7" s="119">
        <v>293888.37</v>
      </c>
      <c r="H7" s="119">
        <f>G7-F7</f>
        <v>238400.579</v>
      </c>
      <c r="I7" s="121">
        <v>60737.684999999998</v>
      </c>
      <c r="J7" s="121">
        <v>348095.49</v>
      </c>
      <c r="K7" s="119">
        <f>J7-I7</f>
        <v>287357.80499999999</v>
      </c>
      <c r="L7" s="119">
        <v>42553</v>
      </c>
      <c r="M7" s="119">
        <v>368525</v>
      </c>
      <c r="N7" s="119">
        <f>M7-L7</f>
        <v>325972</v>
      </c>
      <c r="O7" s="119">
        <v>41505</v>
      </c>
      <c r="P7" s="119">
        <v>359105</v>
      </c>
      <c r="Q7" s="119">
        <f>P7-O7</f>
        <v>317600</v>
      </c>
      <c r="R7" s="119">
        <v>3237</v>
      </c>
      <c r="S7" s="119">
        <v>361329</v>
      </c>
      <c r="T7" s="119">
        <f>S7-R7</f>
        <v>358092</v>
      </c>
      <c r="U7" s="121">
        <v>29886</v>
      </c>
      <c r="V7" s="121">
        <v>357073</v>
      </c>
      <c r="W7" s="121">
        <v>248484</v>
      </c>
      <c r="X7" s="121">
        <v>31661</v>
      </c>
      <c r="Y7" s="121">
        <v>324451</v>
      </c>
      <c r="Z7" s="119">
        <f>Y7-X7</f>
        <v>292790</v>
      </c>
      <c r="AA7" s="76"/>
    </row>
    <row r="8" spans="1:27">
      <c r="A8" s="76"/>
      <c r="B8" s="118" t="s">
        <v>602</v>
      </c>
      <c r="C8" s="119">
        <v>184707.18100000001</v>
      </c>
      <c r="D8" s="120">
        <v>600112</v>
      </c>
      <c r="E8" s="119">
        <f t="shared" si="0"/>
        <v>415404.81900000002</v>
      </c>
      <c r="F8" s="119">
        <v>178508.27799999999</v>
      </c>
      <c r="G8" s="119">
        <v>700182.35</v>
      </c>
      <c r="H8" s="119">
        <f t="shared" ref="H8:H19" si="1">G8-F8</f>
        <v>521674.07199999999</v>
      </c>
      <c r="I8" s="119">
        <v>227716.56400000001</v>
      </c>
      <c r="J8" s="119">
        <v>802525.94</v>
      </c>
      <c r="K8" s="119">
        <f t="shared" ref="K8:K19" si="2">J8-I8</f>
        <v>574809.37599999993</v>
      </c>
      <c r="L8" s="119">
        <v>76106</v>
      </c>
      <c r="M8" s="119">
        <v>747239</v>
      </c>
      <c r="N8" s="119">
        <f t="shared" ref="N8:N19" si="3">M8-L8</f>
        <v>671133</v>
      </c>
      <c r="O8" s="119">
        <v>224819</v>
      </c>
      <c r="P8" s="119">
        <v>641447</v>
      </c>
      <c r="Q8" s="119">
        <f t="shared" ref="Q8:Q19" si="4">P8-O8</f>
        <v>416628</v>
      </c>
      <c r="R8" s="119">
        <v>290286</v>
      </c>
      <c r="S8" s="119">
        <v>619331</v>
      </c>
      <c r="T8" s="119">
        <f t="shared" ref="T8:T19" si="5">S8-R8</f>
        <v>329045</v>
      </c>
      <c r="U8" s="121">
        <v>245607</v>
      </c>
      <c r="V8" s="121">
        <v>680223</v>
      </c>
      <c r="W8" s="121">
        <v>32382</v>
      </c>
      <c r="X8" s="121">
        <v>382955</v>
      </c>
      <c r="Y8" s="121">
        <v>637354</v>
      </c>
      <c r="Z8" s="119">
        <f t="shared" ref="Z8:Z19" si="6">Y8-X8</f>
        <v>254399</v>
      </c>
      <c r="AA8" s="76"/>
    </row>
    <row r="9" spans="1:27">
      <c r="A9" s="76"/>
      <c r="B9" s="118" t="s">
        <v>526</v>
      </c>
      <c r="C9" s="119">
        <v>15237362.613</v>
      </c>
      <c r="D9" s="120">
        <v>2634335</v>
      </c>
      <c r="E9" s="119">
        <f t="shared" si="0"/>
        <v>-12603027.613</v>
      </c>
      <c r="F9" s="119">
        <v>16640535.134</v>
      </c>
      <c r="G9" s="119">
        <v>3758995.72</v>
      </c>
      <c r="H9" s="119">
        <f t="shared" si="1"/>
        <v>-12881539.413999999</v>
      </c>
      <c r="I9" s="119">
        <v>16474014.304</v>
      </c>
      <c r="J9" s="119">
        <v>3192593.03</v>
      </c>
      <c r="K9" s="119">
        <f t="shared" si="2"/>
        <v>-13281421.274</v>
      </c>
      <c r="L9" s="119">
        <v>15670702</v>
      </c>
      <c r="M9" s="119">
        <v>2377359</v>
      </c>
      <c r="N9" s="119">
        <f t="shared" si="3"/>
        <v>-13293343</v>
      </c>
      <c r="O9" s="119">
        <v>14706242</v>
      </c>
      <c r="P9" s="119">
        <v>1898202</v>
      </c>
      <c r="Q9" s="119">
        <f t="shared" si="4"/>
        <v>-12808040</v>
      </c>
      <c r="R9" s="119">
        <v>13240156</v>
      </c>
      <c r="S9" s="119">
        <v>1728105</v>
      </c>
      <c r="T9" s="119">
        <f t="shared" si="5"/>
        <v>-11512051</v>
      </c>
      <c r="U9" s="121">
        <v>12681244</v>
      </c>
      <c r="V9" s="121">
        <v>1476391</v>
      </c>
      <c r="W9" s="121">
        <v>-11204853</v>
      </c>
      <c r="X9" s="121">
        <v>14531709</v>
      </c>
      <c r="Y9" s="121">
        <v>2569160</v>
      </c>
      <c r="Z9" s="119">
        <f t="shared" si="6"/>
        <v>-11962549</v>
      </c>
      <c r="AA9" s="76"/>
    </row>
    <row r="10" spans="1:27">
      <c r="A10" s="76"/>
      <c r="B10" s="118" t="s">
        <v>528</v>
      </c>
      <c r="C10" s="119">
        <v>54147.02</v>
      </c>
      <c r="D10" s="122">
        <v>25651</v>
      </c>
      <c r="E10" s="119">
        <f t="shared" si="0"/>
        <v>-28496.019999999997</v>
      </c>
      <c r="F10" s="119">
        <v>52063</v>
      </c>
      <c r="G10" s="119">
        <v>164649</v>
      </c>
      <c r="H10" s="119">
        <f t="shared" si="1"/>
        <v>112586</v>
      </c>
      <c r="I10" s="119">
        <v>57090.347999999998</v>
      </c>
      <c r="J10" s="119">
        <v>183467</v>
      </c>
      <c r="K10" s="119">
        <f t="shared" si="2"/>
        <v>126376.652</v>
      </c>
      <c r="L10" s="119">
        <v>55766</v>
      </c>
      <c r="M10" s="119">
        <v>178804</v>
      </c>
      <c r="N10" s="119">
        <f t="shared" si="3"/>
        <v>123038</v>
      </c>
      <c r="O10" s="119">
        <v>58124</v>
      </c>
      <c r="P10" s="119">
        <v>183700</v>
      </c>
      <c r="Q10" s="119">
        <f t="shared" si="4"/>
        <v>125576</v>
      </c>
      <c r="R10" s="119">
        <v>57759</v>
      </c>
      <c r="S10" s="119">
        <v>174381</v>
      </c>
      <c r="T10" s="119">
        <f t="shared" si="5"/>
        <v>116622</v>
      </c>
      <c r="U10" s="121">
        <v>59389</v>
      </c>
      <c r="V10" s="121">
        <v>176235</v>
      </c>
      <c r="W10" s="121">
        <v>116846</v>
      </c>
      <c r="X10" s="121">
        <v>44929</v>
      </c>
      <c r="Y10" s="121">
        <v>185456</v>
      </c>
      <c r="Z10" s="119">
        <f t="shared" si="6"/>
        <v>140527</v>
      </c>
      <c r="AA10" s="76"/>
    </row>
    <row r="11" spans="1:27">
      <c r="A11" s="76"/>
      <c r="B11" s="118" t="s">
        <v>529</v>
      </c>
      <c r="C11" s="123">
        <v>21546481.953000002</v>
      </c>
      <c r="D11" s="122">
        <v>39410178</v>
      </c>
      <c r="E11" s="119">
        <f t="shared" si="0"/>
        <v>17863696.046999998</v>
      </c>
      <c r="F11" s="123">
        <v>19756759.111000001</v>
      </c>
      <c r="G11" s="123">
        <v>33097667</v>
      </c>
      <c r="H11" s="119">
        <f t="shared" si="1"/>
        <v>13340907.888999999</v>
      </c>
      <c r="I11" s="123">
        <v>20028003.057</v>
      </c>
      <c r="J11" s="123">
        <v>35261936</v>
      </c>
      <c r="K11" s="119">
        <f t="shared" si="2"/>
        <v>15233932.943</v>
      </c>
      <c r="L11" s="123">
        <v>19006777</v>
      </c>
      <c r="M11" s="123">
        <v>31253851</v>
      </c>
      <c r="N11" s="119">
        <f t="shared" si="3"/>
        <v>12247074</v>
      </c>
      <c r="O11" s="123">
        <v>22401830</v>
      </c>
      <c r="P11" s="123">
        <v>34549366</v>
      </c>
      <c r="Q11" s="119">
        <f t="shared" si="4"/>
        <v>12147536</v>
      </c>
      <c r="R11" s="123">
        <v>22705931</v>
      </c>
      <c r="S11" s="123">
        <v>38293938</v>
      </c>
      <c r="T11" s="119">
        <f t="shared" si="5"/>
        <v>15588007</v>
      </c>
      <c r="U11" s="122">
        <v>22125769</v>
      </c>
      <c r="V11" s="122">
        <v>35442773</v>
      </c>
      <c r="W11" s="122">
        <v>13317004</v>
      </c>
      <c r="X11" s="122">
        <v>19710076</v>
      </c>
      <c r="Y11" s="122">
        <v>30322003</v>
      </c>
      <c r="Z11" s="119">
        <f t="shared" si="6"/>
        <v>10611927</v>
      </c>
      <c r="AA11" s="76"/>
    </row>
    <row r="12" spans="1:27">
      <c r="A12" s="76"/>
      <c r="B12" s="118" t="s">
        <v>513</v>
      </c>
      <c r="C12" s="119">
        <v>5693943.5029999996</v>
      </c>
      <c r="D12" s="122">
        <v>11624688</v>
      </c>
      <c r="E12" s="119">
        <f t="shared" si="0"/>
        <v>5930744.4970000004</v>
      </c>
      <c r="F12" s="119">
        <v>6638181.1260000002</v>
      </c>
      <c r="G12" s="119">
        <v>14363040.27</v>
      </c>
      <c r="H12" s="119">
        <f t="shared" si="1"/>
        <v>7724859.1439999994</v>
      </c>
      <c r="I12" s="119">
        <v>7142167.7860000003</v>
      </c>
      <c r="J12" s="119">
        <v>12698957.779999999</v>
      </c>
      <c r="K12" s="119">
        <f t="shared" si="2"/>
        <v>5556789.993999999</v>
      </c>
      <c r="L12" s="119">
        <v>8044610</v>
      </c>
      <c r="M12" s="119">
        <v>16237092</v>
      </c>
      <c r="N12" s="119">
        <f t="shared" si="3"/>
        <v>8192482</v>
      </c>
      <c r="O12" s="119">
        <v>9916724</v>
      </c>
      <c r="P12" s="119">
        <v>15306661</v>
      </c>
      <c r="Q12" s="119">
        <f t="shared" si="4"/>
        <v>5389937</v>
      </c>
      <c r="R12" s="119">
        <v>9793786</v>
      </c>
      <c r="S12" s="119">
        <v>15066379</v>
      </c>
      <c r="T12" s="119">
        <f t="shared" si="5"/>
        <v>5272593</v>
      </c>
      <c r="U12" s="121">
        <v>10759098</v>
      </c>
      <c r="V12" s="121">
        <v>17922777</v>
      </c>
      <c r="W12" s="121">
        <v>7045843</v>
      </c>
      <c r="X12" s="121">
        <v>13130568</v>
      </c>
      <c r="Y12" s="121">
        <v>20932334</v>
      </c>
      <c r="Z12" s="119">
        <f t="shared" si="6"/>
        <v>7801766</v>
      </c>
      <c r="AA12" s="76"/>
    </row>
    <row r="13" spans="1:27">
      <c r="A13" s="76"/>
      <c r="B13" s="118" t="s">
        <v>603</v>
      </c>
      <c r="C13" s="119">
        <v>56482.726000000002</v>
      </c>
      <c r="D13" s="120">
        <v>50359</v>
      </c>
      <c r="E13" s="119">
        <f t="shared" si="0"/>
        <v>-6123.7260000000024</v>
      </c>
      <c r="F13" s="119">
        <v>67385.091</v>
      </c>
      <c r="G13" s="119">
        <v>34745.5</v>
      </c>
      <c r="H13" s="119">
        <f t="shared" si="1"/>
        <v>-32639.591</v>
      </c>
      <c r="I13" s="119">
        <v>85274.281000000003</v>
      </c>
      <c r="J13" s="119">
        <v>43003.93</v>
      </c>
      <c r="K13" s="119">
        <f t="shared" si="2"/>
        <v>-42270.351000000002</v>
      </c>
      <c r="L13" s="119">
        <v>89155</v>
      </c>
      <c r="M13" s="119">
        <v>41835</v>
      </c>
      <c r="N13" s="119">
        <f t="shared" si="3"/>
        <v>-47320</v>
      </c>
      <c r="O13" s="119">
        <v>81559</v>
      </c>
      <c r="P13" s="119">
        <v>40617</v>
      </c>
      <c r="Q13" s="119">
        <f t="shared" si="4"/>
        <v>-40942</v>
      </c>
      <c r="R13" s="119">
        <v>38787</v>
      </c>
      <c r="S13" s="119">
        <v>39246</v>
      </c>
      <c r="T13" s="119">
        <f t="shared" si="5"/>
        <v>459</v>
      </c>
      <c r="U13" s="121">
        <v>43288</v>
      </c>
      <c r="V13" s="121">
        <v>34095</v>
      </c>
      <c r="W13" s="121">
        <v>-104862</v>
      </c>
      <c r="X13" s="121">
        <v>94861</v>
      </c>
      <c r="Y13" s="121">
        <v>35771</v>
      </c>
      <c r="Z13" s="119">
        <f t="shared" si="6"/>
        <v>-59090</v>
      </c>
      <c r="AA13" s="76"/>
    </row>
    <row r="14" spans="1:27">
      <c r="A14" s="76"/>
      <c r="B14" s="118" t="s">
        <v>534</v>
      </c>
      <c r="C14" s="119">
        <v>1457463.39</v>
      </c>
      <c r="D14" s="120">
        <v>0</v>
      </c>
      <c r="E14" s="119">
        <f t="shared" si="0"/>
        <v>-1457463.39</v>
      </c>
      <c r="F14" s="119">
        <v>1532679.86</v>
      </c>
      <c r="G14" s="119">
        <v>0</v>
      </c>
      <c r="H14" s="119">
        <f t="shared" si="1"/>
        <v>-1532679.86</v>
      </c>
      <c r="I14" s="119">
        <v>1581573.2339999999</v>
      </c>
      <c r="J14" s="119">
        <v>0</v>
      </c>
      <c r="K14" s="119">
        <f t="shared" si="2"/>
        <v>-1581573.2339999999</v>
      </c>
      <c r="L14" s="119">
        <v>1470584</v>
      </c>
      <c r="M14" s="119">
        <v>0</v>
      </c>
      <c r="N14" s="119">
        <f t="shared" si="3"/>
        <v>-1470584</v>
      </c>
      <c r="O14" s="119">
        <v>1815166</v>
      </c>
      <c r="P14" s="119">
        <v>0</v>
      </c>
      <c r="Q14" s="119">
        <f t="shared" si="4"/>
        <v>-1815166</v>
      </c>
      <c r="R14" s="119">
        <v>1538418</v>
      </c>
      <c r="S14" s="119">
        <v>0</v>
      </c>
      <c r="T14" s="119">
        <f t="shared" si="5"/>
        <v>-1538418</v>
      </c>
      <c r="U14" s="121">
        <v>1931013</v>
      </c>
      <c r="V14" s="121">
        <v>0</v>
      </c>
      <c r="W14" s="121">
        <v>-1931013</v>
      </c>
      <c r="X14" s="121">
        <v>1851929</v>
      </c>
      <c r="Y14" s="121">
        <v>0</v>
      </c>
      <c r="Z14" s="119">
        <f t="shared" si="6"/>
        <v>-1851929</v>
      </c>
      <c r="AA14" s="76"/>
    </row>
    <row r="15" spans="1:27">
      <c r="A15" s="76"/>
      <c r="B15" s="118" t="s">
        <v>604</v>
      </c>
      <c r="C15" s="119">
        <v>45367.523999999998</v>
      </c>
      <c r="D15" s="120">
        <v>5925</v>
      </c>
      <c r="E15" s="119">
        <f t="shared" si="0"/>
        <v>-39442.523999999998</v>
      </c>
      <c r="F15" s="119">
        <v>42318.627</v>
      </c>
      <c r="G15" s="119">
        <v>6151.44</v>
      </c>
      <c r="H15" s="119">
        <f t="shared" si="1"/>
        <v>-36167.186999999998</v>
      </c>
      <c r="I15" s="119">
        <v>42007.961000000003</v>
      </c>
      <c r="J15" s="119">
        <v>9883.98</v>
      </c>
      <c r="K15" s="119">
        <f t="shared" si="2"/>
        <v>-32123.981000000003</v>
      </c>
      <c r="L15" s="119">
        <v>38357</v>
      </c>
      <c r="M15" s="119">
        <v>6065</v>
      </c>
      <c r="N15" s="119">
        <f t="shared" si="3"/>
        <v>-32292</v>
      </c>
      <c r="O15" s="119">
        <v>67663</v>
      </c>
      <c r="P15" s="119">
        <v>4850</v>
      </c>
      <c r="Q15" s="119">
        <f t="shared" si="4"/>
        <v>-62813</v>
      </c>
      <c r="R15" s="119">
        <v>92676</v>
      </c>
      <c r="S15" s="119">
        <v>10394</v>
      </c>
      <c r="T15" s="119">
        <f t="shared" si="5"/>
        <v>-82282</v>
      </c>
      <c r="U15" s="121">
        <v>24353</v>
      </c>
      <c r="V15" s="121">
        <v>4856</v>
      </c>
      <c r="W15" s="121">
        <v>-19516</v>
      </c>
      <c r="X15" s="121">
        <v>27126</v>
      </c>
      <c r="Y15" s="121">
        <v>6623</v>
      </c>
      <c r="Z15" s="119">
        <f t="shared" si="6"/>
        <v>-20503</v>
      </c>
      <c r="AA15" s="76"/>
    </row>
    <row r="16" spans="1:27">
      <c r="A16" s="76"/>
      <c r="B16" s="118" t="s">
        <v>510</v>
      </c>
      <c r="C16" s="119">
        <v>17225.784</v>
      </c>
      <c r="D16" s="120">
        <v>6412</v>
      </c>
      <c r="E16" s="119">
        <f t="shared" si="0"/>
        <v>-10813.784</v>
      </c>
      <c r="F16" s="119">
        <v>30207</v>
      </c>
      <c r="G16" s="119">
        <v>20493</v>
      </c>
      <c r="H16" s="119">
        <f t="shared" si="1"/>
        <v>-9714</v>
      </c>
      <c r="I16" s="119">
        <v>68860.429000000004</v>
      </c>
      <c r="J16" s="119">
        <v>24042.05</v>
      </c>
      <c r="K16" s="119">
        <f t="shared" si="2"/>
        <v>-44818.379000000001</v>
      </c>
      <c r="L16" s="119">
        <v>53328</v>
      </c>
      <c r="M16" s="119">
        <v>24208</v>
      </c>
      <c r="N16" s="119">
        <f t="shared" si="3"/>
        <v>-29120</v>
      </c>
      <c r="O16" s="119">
        <v>264761</v>
      </c>
      <c r="P16" s="119">
        <v>40936</v>
      </c>
      <c r="Q16" s="119">
        <f t="shared" si="4"/>
        <v>-223825</v>
      </c>
      <c r="R16" s="119">
        <v>294206</v>
      </c>
      <c r="S16" s="119">
        <v>194052</v>
      </c>
      <c r="T16" s="119">
        <f t="shared" si="5"/>
        <v>-100154</v>
      </c>
      <c r="U16" s="121">
        <v>680499</v>
      </c>
      <c r="V16" s="121">
        <v>571696</v>
      </c>
      <c r="W16" s="121">
        <v>95501</v>
      </c>
      <c r="X16" s="121">
        <v>398341</v>
      </c>
      <c r="Y16" s="121">
        <v>676337</v>
      </c>
      <c r="Z16" s="119">
        <f t="shared" si="6"/>
        <v>277996</v>
      </c>
      <c r="AA16" s="76"/>
    </row>
    <row r="17" spans="1:58">
      <c r="A17" s="76"/>
      <c r="B17" s="118" t="s">
        <v>605</v>
      </c>
      <c r="C17" s="119">
        <v>75430.817999999999</v>
      </c>
      <c r="D17" s="119"/>
      <c r="E17" s="119">
        <f t="shared" si="0"/>
        <v>-75430.817999999999</v>
      </c>
      <c r="F17" s="119">
        <v>78700.067999999999</v>
      </c>
      <c r="G17" s="119">
        <v>1.6000000000000001E-3</v>
      </c>
      <c r="H17" s="119">
        <f t="shared" si="1"/>
        <v>-78700.066399999996</v>
      </c>
      <c r="I17" s="119">
        <v>78258.206000000006</v>
      </c>
      <c r="J17" s="119">
        <v>1.6000000000000001E-3</v>
      </c>
      <c r="K17" s="119">
        <f t="shared" si="2"/>
        <v>-78258.204400000002</v>
      </c>
      <c r="L17" s="119">
        <f>L19-SUM(L7:L16,L18)</f>
        <v>112289</v>
      </c>
      <c r="M17" s="121">
        <v>0</v>
      </c>
      <c r="N17" s="119">
        <f t="shared" si="3"/>
        <v>-112289</v>
      </c>
      <c r="O17" s="119">
        <f>O19-SUM(O7:O16,O18)</f>
        <v>132509</v>
      </c>
      <c r="P17" s="119">
        <f>O17/$O$19</f>
        <v>2.4887969484350663E-3</v>
      </c>
      <c r="Q17" s="119">
        <f t="shared" si="4"/>
        <v>-132508.99751120305</v>
      </c>
      <c r="R17" s="119">
        <f>R19-SUM(R7:R16,R18)</f>
        <v>118797</v>
      </c>
      <c r="S17" s="121">
        <v>0</v>
      </c>
      <c r="T17" s="119">
        <f t="shared" si="5"/>
        <v>-118797</v>
      </c>
      <c r="U17" s="121">
        <f>U19-SUM(U7:U16,U18)</f>
        <v>140057</v>
      </c>
      <c r="V17" s="121">
        <v>0</v>
      </c>
      <c r="W17" s="121"/>
      <c r="X17" s="121">
        <f>X19-SUM(X7:X16,X18)</f>
        <v>165171</v>
      </c>
      <c r="Y17" s="121">
        <v>0</v>
      </c>
      <c r="Z17" s="119">
        <f t="shared" si="6"/>
        <v>-165171</v>
      </c>
      <c r="AA17" s="76"/>
    </row>
    <row r="18" spans="1:58">
      <c r="A18" s="76"/>
      <c r="B18" s="118" t="s">
        <v>508</v>
      </c>
      <c r="C18" s="119">
        <v>2521208.784</v>
      </c>
      <c r="D18" s="120">
        <v>6343484</v>
      </c>
      <c r="E18" s="119">
        <f t="shared" si="0"/>
        <v>3822275.216</v>
      </c>
      <c r="F18" s="119">
        <v>2670445</v>
      </c>
      <c r="G18" s="120">
        <v>7455702</v>
      </c>
      <c r="H18" s="119">
        <f t="shared" si="1"/>
        <v>4785257</v>
      </c>
      <c r="I18" s="121">
        <v>2698709.2289999998</v>
      </c>
      <c r="J18" s="120">
        <v>7555402</v>
      </c>
      <c r="K18" s="119">
        <f t="shared" si="2"/>
        <v>4856692.7709999997</v>
      </c>
      <c r="L18" s="119">
        <v>3142712</v>
      </c>
      <c r="M18" s="119">
        <v>6631555</v>
      </c>
      <c r="N18" s="119">
        <f t="shared" si="3"/>
        <v>3488843</v>
      </c>
      <c r="O18" s="119">
        <v>3531288</v>
      </c>
      <c r="P18" s="120">
        <v>7157128</v>
      </c>
      <c r="Q18" s="119">
        <f t="shared" si="4"/>
        <v>3625840</v>
      </c>
      <c r="R18" s="119">
        <v>2563816</v>
      </c>
      <c r="S18" s="119">
        <v>6226593</v>
      </c>
      <c r="T18" s="119">
        <f t="shared" si="5"/>
        <v>3662777</v>
      </c>
      <c r="U18" s="121">
        <v>2396878</v>
      </c>
      <c r="V18" s="120">
        <v>7447442</v>
      </c>
      <c r="W18" s="121">
        <v>5050564</v>
      </c>
      <c r="X18" s="121">
        <v>2570414</v>
      </c>
      <c r="Y18" s="121">
        <v>6568889</v>
      </c>
      <c r="Z18" s="119">
        <f t="shared" si="6"/>
        <v>3998475</v>
      </c>
      <c r="AA18" s="76"/>
    </row>
    <row r="19" spans="1:58" ht="14.75">
      <c r="A19" s="76"/>
      <c r="B19" s="124" t="s">
        <v>484</v>
      </c>
      <c r="C19" s="125">
        <v>46944748.401000001</v>
      </c>
      <c r="D19" s="125">
        <f>SUM(D7:D18)</f>
        <v>60932731</v>
      </c>
      <c r="E19" s="119">
        <f t="shared" si="0"/>
        <v>13987982.598999999</v>
      </c>
      <c r="F19" s="125">
        <v>47743270.086000003</v>
      </c>
      <c r="G19" s="125">
        <f>SUM(G7:G18)</f>
        <v>59895514.651599988</v>
      </c>
      <c r="H19" s="119">
        <f t="shared" si="1"/>
        <v>12152244.565599985</v>
      </c>
      <c r="I19" s="125">
        <v>48544413.083999999</v>
      </c>
      <c r="J19" s="125">
        <f>SUM(J7:J18)</f>
        <v>60119907.201599993</v>
      </c>
      <c r="K19" s="119">
        <f t="shared" si="2"/>
        <v>11575494.117599994</v>
      </c>
      <c r="L19" s="126">
        <v>47802939</v>
      </c>
      <c r="M19" s="125">
        <f>SUM(M7:M18)</f>
        <v>57866533</v>
      </c>
      <c r="N19" s="119">
        <f t="shared" si="3"/>
        <v>10063594</v>
      </c>
      <c r="O19" s="126">
        <v>53242190</v>
      </c>
      <c r="P19" s="125">
        <f>SUM(P7:P18)</f>
        <v>60182012.002488799</v>
      </c>
      <c r="Q19" s="119">
        <f t="shared" si="4"/>
        <v>6939822.0024887994</v>
      </c>
      <c r="R19" s="126">
        <v>50737855</v>
      </c>
      <c r="S19" s="125">
        <f>SUM(S7:S18)</f>
        <v>62713748</v>
      </c>
      <c r="T19" s="119">
        <f t="shared" si="5"/>
        <v>11975893</v>
      </c>
      <c r="U19" s="127">
        <v>51117081</v>
      </c>
      <c r="V19" s="125">
        <f>SUM(V7:V18)</f>
        <v>64113561</v>
      </c>
      <c r="W19" s="140">
        <v>13200788</v>
      </c>
      <c r="X19" s="127">
        <v>52939740</v>
      </c>
      <c r="Y19" s="125">
        <f>SUM(Y7:Y18)</f>
        <v>62258378</v>
      </c>
      <c r="Z19" s="119">
        <f t="shared" si="6"/>
        <v>9318638</v>
      </c>
      <c r="AA19" s="76"/>
    </row>
    <row r="20" spans="1:58">
      <c r="A20" s="76"/>
      <c r="B20" s="76"/>
      <c r="C20" s="76"/>
      <c r="D20" s="113"/>
      <c r="E20" s="76"/>
      <c r="F20" s="76"/>
      <c r="G20" s="113"/>
      <c r="H20" s="76"/>
      <c r="I20" s="76"/>
      <c r="J20" s="113"/>
      <c r="K20" s="76"/>
      <c r="L20" s="76"/>
      <c r="M20" s="113"/>
      <c r="N20" s="76"/>
      <c r="O20" s="76"/>
      <c r="P20" s="113"/>
      <c r="Q20" s="76"/>
      <c r="R20" s="76"/>
      <c r="S20" s="113"/>
      <c r="T20" s="76"/>
      <c r="U20" s="76"/>
      <c r="V20" s="113"/>
      <c r="W20" s="135">
        <f>V19-U19</f>
        <v>12996480</v>
      </c>
      <c r="X20" s="76"/>
      <c r="Y20" s="113"/>
      <c r="Z20" s="76"/>
      <c r="AA20" s="76"/>
    </row>
    <row r="21" spans="1:58">
      <c r="A21" s="76"/>
      <c r="B21" s="76"/>
      <c r="C21" s="76"/>
      <c r="D21" s="113"/>
      <c r="E21" s="76"/>
      <c r="F21" s="76"/>
      <c r="G21" s="113"/>
      <c r="H21" s="76"/>
      <c r="I21" s="76"/>
      <c r="J21" s="113"/>
      <c r="K21" s="76"/>
      <c r="L21" s="135"/>
      <c r="M21" s="113"/>
      <c r="N21" s="76"/>
      <c r="O21" s="76"/>
      <c r="P21" s="113"/>
      <c r="Q21" s="76"/>
      <c r="R21" s="76"/>
      <c r="S21" s="113"/>
      <c r="T21" s="76"/>
      <c r="U21" s="76"/>
      <c r="V21" s="139"/>
      <c r="W21" s="135"/>
      <c r="X21" s="76"/>
      <c r="Y21" s="113"/>
      <c r="Z21" s="76"/>
      <c r="AA21" s="76"/>
    </row>
    <row r="22" spans="1:58">
      <c r="A22" s="76"/>
      <c r="B22" s="76" t="s">
        <v>606</v>
      </c>
      <c r="C22" s="76"/>
      <c r="D22" s="113"/>
      <c r="E22" s="76"/>
      <c r="F22" s="76"/>
      <c r="G22" s="113"/>
      <c r="H22" s="76"/>
      <c r="I22" s="76"/>
      <c r="J22" s="113"/>
      <c r="K22" s="76"/>
      <c r="L22" s="135"/>
      <c r="M22" s="113"/>
      <c r="N22" s="76"/>
      <c r="O22" s="76"/>
      <c r="P22" s="113"/>
      <c r="Q22" s="76"/>
      <c r="R22" s="76"/>
      <c r="S22" s="113"/>
      <c r="T22" s="76"/>
      <c r="U22" s="76"/>
      <c r="V22" s="139"/>
      <c r="W22" s="135"/>
      <c r="X22" s="76"/>
      <c r="Y22" s="113"/>
      <c r="Z22" s="76"/>
      <c r="AA22" s="76"/>
    </row>
    <row r="23" spans="1:58">
      <c r="A23" s="76"/>
      <c r="B23" s="76" t="s">
        <v>607</v>
      </c>
      <c r="C23" s="76"/>
      <c r="D23" s="113"/>
      <c r="E23" s="76"/>
      <c r="F23" s="76"/>
      <c r="G23" s="113"/>
      <c r="H23" s="76"/>
      <c r="I23" s="76"/>
      <c r="J23" s="113"/>
      <c r="K23" s="76"/>
      <c r="L23" s="76"/>
      <c r="M23" s="113"/>
      <c r="N23" s="76"/>
      <c r="O23" s="76"/>
      <c r="P23" s="113"/>
      <c r="Q23" s="76"/>
      <c r="R23" s="76"/>
      <c r="S23" s="113"/>
      <c r="T23" s="76"/>
      <c r="U23" s="76"/>
      <c r="V23" s="113"/>
      <c r="W23" s="135"/>
      <c r="X23" s="76"/>
      <c r="Y23" s="113"/>
      <c r="Z23" s="76"/>
      <c r="AA23" s="76"/>
    </row>
    <row r="24" spans="1:58">
      <c r="A24" s="76"/>
      <c r="B24" s="76" t="s">
        <v>608</v>
      </c>
      <c r="C24" s="76"/>
      <c r="D24" s="113"/>
      <c r="E24" s="76"/>
      <c r="F24" s="76"/>
      <c r="G24" s="113"/>
      <c r="H24" s="76"/>
      <c r="I24" s="76"/>
      <c r="J24" s="113"/>
      <c r="K24" s="76"/>
      <c r="L24" s="76"/>
      <c r="M24" s="113"/>
      <c r="N24" s="76"/>
      <c r="O24" s="76"/>
      <c r="P24" s="113"/>
      <c r="Q24" s="76"/>
      <c r="R24" s="76"/>
      <c r="S24" s="113"/>
      <c r="T24" s="76"/>
      <c r="U24" s="76"/>
      <c r="V24" s="113"/>
      <c r="W24" s="76"/>
      <c r="X24" s="76"/>
      <c r="Y24" s="113"/>
      <c r="Z24" s="76"/>
      <c r="AA24" s="76"/>
    </row>
    <row r="25" spans="1:58">
      <c r="A25" s="76"/>
      <c r="B25" s="76" t="s">
        <v>609</v>
      </c>
      <c r="C25" s="76"/>
      <c r="D25" s="113"/>
      <c r="E25" s="76"/>
      <c r="F25" s="76"/>
      <c r="G25" s="113"/>
      <c r="H25" s="76"/>
      <c r="I25" s="76"/>
      <c r="J25" s="113"/>
      <c r="K25" s="76"/>
      <c r="L25" s="76"/>
      <c r="M25" s="113"/>
      <c r="N25" s="76"/>
      <c r="O25" s="76"/>
      <c r="P25" s="113"/>
      <c r="Q25" s="76"/>
      <c r="R25" s="76"/>
      <c r="S25" s="113"/>
      <c r="T25" s="76"/>
      <c r="U25" s="76"/>
      <c r="V25" s="113"/>
      <c r="W25" s="76"/>
      <c r="X25" s="76"/>
      <c r="Y25" s="113"/>
      <c r="Z25" s="76"/>
      <c r="AA25" s="76"/>
    </row>
    <row r="26" spans="1:58">
      <c r="A26" s="76"/>
      <c r="B26" s="76" t="s">
        <v>610</v>
      </c>
      <c r="C26" s="76"/>
      <c r="D26" s="113"/>
      <c r="E26" s="76"/>
      <c r="F26" s="76"/>
      <c r="G26" s="113"/>
      <c r="H26" s="76"/>
      <c r="I26" s="76"/>
      <c r="J26" s="113"/>
      <c r="K26" s="76"/>
      <c r="L26" s="76"/>
      <c r="M26" s="113"/>
      <c r="N26" s="76"/>
      <c r="O26" s="76"/>
      <c r="P26" s="113"/>
      <c r="Q26" s="76"/>
      <c r="R26" s="76"/>
      <c r="S26" s="113"/>
      <c r="T26" s="76"/>
      <c r="U26" s="76"/>
      <c r="V26" s="113"/>
      <c r="W26" s="76"/>
      <c r="X26" s="76"/>
      <c r="Y26" s="113"/>
      <c r="Z26" s="76"/>
      <c r="AA26" s="76"/>
    </row>
    <row r="27" spans="1:58">
      <c r="A27" s="76"/>
      <c r="B27" s="76" t="s">
        <v>611</v>
      </c>
      <c r="C27" s="76"/>
      <c r="D27" s="113"/>
      <c r="E27" s="76"/>
      <c r="F27" s="76"/>
      <c r="G27" s="113"/>
      <c r="H27" s="76"/>
      <c r="I27" s="76"/>
      <c r="J27" s="113"/>
      <c r="K27" s="76"/>
      <c r="L27" s="76"/>
      <c r="M27" s="113"/>
      <c r="N27" s="76"/>
      <c r="O27" s="76"/>
      <c r="P27" s="113"/>
      <c r="Q27" s="76"/>
      <c r="R27" s="76"/>
      <c r="S27" s="113"/>
      <c r="T27" s="76"/>
      <c r="U27" s="76"/>
      <c r="V27" s="113"/>
      <c r="W27" s="76"/>
      <c r="X27" s="76"/>
      <c r="Y27" s="113"/>
      <c r="Z27" s="76"/>
      <c r="AA27" s="76"/>
    </row>
    <row r="28" spans="1:58">
      <c r="A28" s="76"/>
      <c r="B28" s="138" t="s">
        <v>628</v>
      </c>
      <c r="C28" s="76"/>
      <c r="D28" s="113"/>
      <c r="E28" s="76"/>
      <c r="F28" s="76"/>
      <c r="G28" s="113"/>
      <c r="H28" s="76"/>
      <c r="I28" s="76"/>
      <c r="J28" s="113"/>
      <c r="K28" s="76"/>
      <c r="L28" s="76"/>
      <c r="M28" s="113"/>
      <c r="N28" s="76"/>
      <c r="O28" s="76"/>
      <c r="P28" s="113"/>
      <c r="Q28" s="76"/>
      <c r="R28" s="76"/>
      <c r="S28" s="113"/>
      <c r="T28" s="76"/>
      <c r="U28" s="76"/>
      <c r="V28" s="113"/>
      <c r="W28" s="76"/>
      <c r="X28" s="76"/>
      <c r="Y28" s="113"/>
      <c r="Z28" s="76"/>
      <c r="AA28" s="76"/>
    </row>
    <row r="29" spans="1:58" s="129" customFormat="1">
      <c r="A29" s="76"/>
      <c r="B29" s="141" t="s">
        <v>629</v>
      </c>
      <c r="C29" s="76"/>
      <c r="D29" s="113"/>
      <c r="E29" s="76"/>
      <c r="F29" s="76"/>
      <c r="G29" s="113"/>
      <c r="H29" s="76"/>
      <c r="I29" s="76"/>
      <c r="J29" s="113"/>
      <c r="K29" s="76"/>
      <c r="L29" s="76"/>
      <c r="M29" s="113"/>
      <c r="N29" s="76"/>
      <c r="O29" s="76"/>
      <c r="P29" s="113"/>
      <c r="Q29" s="76"/>
      <c r="R29" s="76"/>
      <c r="S29" s="113"/>
      <c r="T29" s="76"/>
      <c r="U29" s="76"/>
      <c r="V29" s="113"/>
      <c r="W29" s="76"/>
      <c r="X29" s="76"/>
      <c r="Y29" s="113"/>
      <c r="Z29" s="76"/>
      <c r="AA29" s="76"/>
    </row>
    <row r="30" spans="1:58" s="129" customFormat="1">
      <c r="A30" s="76"/>
      <c r="B30" s="76"/>
      <c r="C30" s="76"/>
      <c r="D30" s="113"/>
      <c r="E30" s="76"/>
      <c r="F30" s="76"/>
      <c r="G30" s="113"/>
      <c r="H30" s="76"/>
      <c r="I30" s="76"/>
      <c r="J30" s="113"/>
      <c r="K30" s="76"/>
      <c r="L30" s="76"/>
      <c r="M30" s="113"/>
      <c r="N30" s="76"/>
      <c r="O30" s="76"/>
      <c r="P30" s="113"/>
      <c r="Q30" s="76"/>
      <c r="R30" s="76"/>
      <c r="S30" s="113"/>
      <c r="T30" s="76"/>
      <c r="U30" s="76"/>
      <c r="V30" s="113"/>
      <c r="W30" s="76"/>
      <c r="X30" s="76"/>
      <c r="Y30" s="113"/>
      <c r="Z30" s="76"/>
      <c r="AA30" s="76"/>
    </row>
    <row r="31" spans="1:58" s="129" customFormat="1">
      <c r="A31" s="76"/>
      <c r="B31" s="76"/>
      <c r="C31" s="76"/>
      <c r="D31" s="113"/>
      <c r="E31" s="76"/>
      <c r="F31" s="76"/>
      <c r="G31" s="113"/>
      <c r="H31" s="76"/>
      <c r="I31" s="76"/>
      <c r="J31" s="113"/>
      <c r="K31" s="76"/>
      <c r="L31" s="76"/>
      <c r="M31" s="113"/>
      <c r="N31" s="76"/>
      <c r="O31" s="76"/>
      <c r="P31" s="113"/>
      <c r="Q31" s="76"/>
      <c r="R31" s="76"/>
      <c r="S31" s="113"/>
      <c r="T31" s="76"/>
      <c r="U31" s="76"/>
      <c r="V31" s="113"/>
      <c r="W31" s="76"/>
      <c r="X31" s="76"/>
      <c r="Y31" s="113"/>
      <c r="Z31" s="76"/>
      <c r="AA31" s="76"/>
    </row>
    <row r="32" spans="1:58">
      <c r="A32" s="76"/>
      <c r="B32" s="76"/>
      <c r="C32" s="183">
        <v>2012</v>
      </c>
      <c r="D32" s="184"/>
      <c r="E32" s="184"/>
      <c r="F32" s="184"/>
      <c r="G32" s="184"/>
      <c r="H32" s="184"/>
      <c r="I32" s="185"/>
      <c r="J32" s="186">
        <v>2013</v>
      </c>
      <c r="K32" s="187"/>
      <c r="L32" s="187"/>
      <c r="M32" s="187"/>
      <c r="N32" s="187"/>
      <c r="O32" s="187"/>
      <c r="P32" s="188"/>
      <c r="Q32" s="183">
        <v>2014</v>
      </c>
      <c r="R32" s="184"/>
      <c r="S32" s="184"/>
      <c r="T32" s="184"/>
      <c r="U32" s="184"/>
      <c r="V32" s="184"/>
      <c r="W32" s="185"/>
      <c r="X32" s="183">
        <v>2015</v>
      </c>
      <c r="Y32" s="184"/>
      <c r="Z32" s="184"/>
      <c r="AA32" s="184"/>
      <c r="AB32" s="184"/>
      <c r="AC32" s="184"/>
      <c r="AD32" s="185"/>
      <c r="AE32" s="183">
        <v>2016</v>
      </c>
      <c r="AF32" s="184"/>
      <c r="AG32" s="184"/>
      <c r="AH32" s="184"/>
      <c r="AI32" s="184"/>
      <c r="AJ32" s="184"/>
      <c r="AK32" s="185"/>
      <c r="AL32" s="183">
        <v>2017</v>
      </c>
      <c r="AM32" s="184"/>
      <c r="AN32" s="184"/>
      <c r="AO32" s="184"/>
      <c r="AP32" s="184"/>
      <c r="AQ32" s="184"/>
      <c r="AR32" s="185"/>
      <c r="AS32" s="183">
        <v>2018</v>
      </c>
      <c r="AT32" s="184"/>
      <c r="AU32" s="184"/>
      <c r="AV32" s="184"/>
      <c r="AW32" s="184"/>
      <c r="AX32" s="184"/>
      <c r="AY32" s="185"/>
      <c r="AZ32" s="183">
        <v>2019</v>
      </c>
      <c r="BA32" s="184"/>
      <c r="BB32" s="184"/>
      <c r="BC32" s="184"/>
      <c r="BD32" s="184"/>
      <c r="BE32" s="184"/>
      <c r="BF32" s="185"/>
    </row>
    <row r="33" spans="1:58" ht="59">
      <c r="A33" s="76"/>
      <c r="B33" s="76"/>
      <c r="C33" s="142" t="s">
        <v>620</v>
      </c>
      <c r="D33" s="143" t="s">
        <v>616</v>
      </c>
      <c r="E33" s="143" t="s">
        <v>621</v>
      </c>
      <c r="F33" s="143" t="s">
        <v>599</v>
      </c>
      <c r="G33" s="143" t="s">
        <v>617</v>
      </c>
      <c r="H33" s="143" t="s">
        <v>625</v>
      </c>
      <c r="I33" s="144" t="s">
        <v>626</v>
      </c>
      <c r="J33" s="142" t="s">
        <v>620</v>
      </c>
      <c r="K33" s="143" t="s">
        <v>616</v>
      </c>
      <c r="L33" s="143" t="s">
        <v>621</v>
      </c>
      <c r="M33" s="143" t="s">
        <v>599</v>
      </c>
      <c r="N33" s="143" t="s">
        <v>617</v>
      </c>
      <c r="O33" s="143" t="s">
        <v>625</v>
      </c>
      <c r="P33" s="144" t="s">
        <v>626</v>
      </c>
      <c r="Q33" s="142" t="s">
        <v>620</v>
      </c>
      <c r="R33" s="143" t="s">
        <v>616</v>
      </c>
      <c r="S33" s="143" t="s">
        <v>621</v>
      </c>
      <c r="T33" s="143" t="s">
        <v>599</v>
      </c>
      <c r="U33" s="143" t="s">
        <v>617</v>
      </c>
      <c r="V33" s="143" t="s">
        <v>625</v>
      </c>
      <c r="W33" s="144" t="s">
        <v>626</v>
      </c>
      <c r="X33" s="142" t="s">
        <v>620</v>
      </c>
      <c r="Y33" s="143" t="s">
        <v>616</v>
      </c>
      <c r="Z33" s="143" t="s">
        <v>621</v>
      </c>
      <c r="AA33" s="143" t="s">
        <v>599</v>
      </c>
      <c r="AB33" s="143" t="s">
        <v>617</v>
      </c>
      <c r="AC33" s="143" t="s">
        <v>625</v>
      </c>
      <c r="AD33" s="144" t="s">
        <v>626</v>
      </c>
      <c r="AE33" s="142" t="s">
        <v>620</v>
      </c>
      <c r="AF33" s="143" t="s">
        <v>616</v>
      </c>
      <c r="AG33" s="143" t="s">
        <v>621</v>
      </c>
      <c r="AH33" s="143" t="s">
        <v>599</v>
      </c>
      <c r="AI33" s="143" t="s">
        <v>617</v>
      </c>
      <c r="AJ33" s="143" t="s">
        <v>625</v>
      </c>
      <c r="AK33" s="144" t="s">
        <v>626</v>
      </c>
      <c r="AL33" s="142" t="s">
        <v>620</v>
      </c>
      <c r="AM33" s="143" t="s">
        <v>616</v>
      </c>
      <c r="AN33" s="143" t="s">
        <v>621</v>
      </c>
      <c r="AO33" s="143" t="s">
        <v>599</v>
      </c>
      <c r="AP33" s="143" t="s">
        <v>617</v>
      </c>
      <c r="AQ33" s="143" t="s">
        <v>625</v>
      </c>
      <c r="AR33" s="144" t="s">
        <v>626</v>
      </c>
      <c r="AS33" s="142" t="s">
        <v>620</v>
      </c>
      <c r="AT33" s="143" t="s">
        <v>616</v>
      </c>
      <c r="AU33" s="143" t="s">
        <v>621</v>
      </c>
      <c r="AV33" s="143" t="s">
        <v>599</v>
      </c>
      <c r="AW33" s="143" t="s">
        <v>617</v>
      </c>
      <c r="AX33" s="143" t="s">
        <v>625</v>
      </c>
      <c r="AY33" s="144" t="s">
        <v>626</v>
      </c>
      <c r="AZ33" s="142" t="s">
        <v>620</v>
      </c>
      <c r="BA33" s="143" t="s">
        <v>616</v>
      </c>
      <c r="BB33" s="143" t="s">
        <v>621</v>
      </c>
      <c r="BC33" s="143" t="s">
        <v>599</v>
      </c>
      <c r="BD33" s="143" t="s">
        <v>617</v>
      </c>
      <c r="BE33" s="143" t="s">
        <v>625</v>
      </c>
      <c r="BF33" s="144" t="s">
        <v>626</v>
      </c>
    </row>
    <row r="34" spans="1:58" ht="14.75">
      <c r="A34" s="76"/>
      <c r="B34" s="4" t="s">
        <v>487</v>
      </c>
      <c r="C34" s="145">
        <f>C9</f>
        <v>15237362.613</v>
      </c>
      <c r="D34" s="137">
        <f>C34/$C$50</f>
        <v>0.32510314634604054</v>
      </c>
      <c r="E34" s="137">
        <f>C34+(D34*$C$17)</f>
        <v>15261885.409263255</v>
      </c>
      <c r="F34" s="131">
        <f>D9</f>
        <v>2634335</v>
      </c>
      <c r="G34" s="137">
        <f>F34/$F$51</f>
        <v>4.3233496296103978E-2</v>
      </c>
      <c r="H34" s="137">
        <f>IF(E34&gt;F34,E34-F34,0)</f>
        <v>12627550.409263255</v>
      </c>
      <c r="I34" s="146">
        <f>IF(F34&gt;E34,F34-E34,0)</f>
        <v>0</v>
      </c>
      <c r="J34" s="151">
        <f>F9</f>
        <v>16640535.134</v>
      </c>
      <c r="K34" s="131">
        <f>J34/$J$50</f>
        <v>0.34911749183336571</v>
      </c>
      <c r="L34" s="131">
        <f>J34+(K34*$F$17)</f>
        <v>16668010.704347275</v>
      </c>
      <c r="M34" s="137">
        <f>G9</f>
        <v>3758995.72</v>
      </c>
      <c r="N34" s="137">
        <f>M34/$M$51</f>
        <v>6.275921898268555E-2</v>
      </c>
      <c r="O34" s="137">
        <f>IF(L34&gt;M34,L34-M34,0)</f>
        <v>12909014.984347275</v>
      </c>
      <c r="P34" s="146">
        <f>IF(M34&gt;L34,M34-L34,0)</f>
        <v>0</v>
      </c>
      <c r="Q34" s="151">
        <f>I9</f>
        <v>16474014.304</v>
      </c>
      <c r="R34" s="137">
        <f>Q34/$Q$50</f>
        <v>0.33990759831203293</v>
      </c>
      <c r="S34" s="137">
        <f>Q34+(R34*$I$17)</f>
        <v>16500614.862849668</v>
      </c>
      <c r="T34" s="137">
        <f>J9</f>
        <v>3192593.03</v>
      </c>
      <c r="U34" s="137">
        <f>T34/$T$51</f>
        <v>5.3103758450245911E-2</v>
      </c>
      <c r="V34" s="137">
        <f>IF(S34&gt;T34,S34-T34,0)</f>
        <v>13308021.832849668</v>
      </c>
      <c r="W34" s="146">
        <f>IF(T34&gt;S34,T34-S34,0)</f>
        <v>0</v>
      </c>
      <c r="X34" s="151">
        <f>L9</f>
        <v>15670702</v>
      </c>
      <c r="Y34" s="137">
        <f>X34/$X$50</f>
        <v>0.32859065665911452</v>
      </c>
      <c r="Z34" s="137">
        <f>X34+(Y34*$L$17)</f>
        <v>15707599.116245596</v>
      </c>
      <c r="AA34" s="137">
        <f>M9</f>
        <v>2377359</v>
      </c>
      <c r="AB34" s="137">
        <f>AA34/$AA$51</f>
        <v>4.108348775621308E-2</v>
      </c>
      <c r="AC34" s="137">
        <f>IF(Z34&gt;AA34,Z34-AA34,0)</f>
        <v>13330240.116245596</v>
      </c>
      <c r="AD34" s="146">
        <f>IF(AA34&gt;Z34,AA34-Z34,0)</f>
        <v>0</v>
      </c>
      <c r="AE34" s="151">
        <f>O9</f>
        <v>14706242</v>
      </c>
      <c r="AF34" s="137">
        <f>AE34/$AE$50</f>
        <v>0.27690322598623779</v>
      </c>
      <c r="AG34" s="137">
        <f>AE34+(AF34*$O$17)</f>
        <v>14742934.16957221</v>
      </c>
      <c r="AH34" s="137">
        <f>P9</f>
        <v>1898202</v>
      </c>
      <c r="AI34" s="137">
        <f>AH34/$AH$51</f>
        <v>3.1541019266687197E-2</v>
      </c>
      <c r="AJ34" s="137">
        <f>IF(AG34&gt;AH34,AG34-AH34,0)</f>
        <v>12844732.16957221</v>
      </c>
      <c r="AK34" s="146">
        <f>IF(AH34&gt;AG34,AH34-AG34,0)</f>
        <v>0</v>
      </c>
      <c r="AL34" s="151">
        <f>R9</f>
        <v>13240156</v>
      </c>
      <c r="AM34" s="137">
        <f>AL34/$AL$50</f>
        <v>0.26156464626425879</v>
      </c>
      <c r="AN34" s="137">
        <f>AL34+(AM34*$R$17)</f>
        <v>13271229.095282255</v>
      </c>
      <c r="AO34" s="137">
        <f>S9</f>
        <v>1728105</v>
      </c>
      <c r="AP34" s="137">
        <f>AO34/$AO$51</f>
        <v>2.7555441272621755E-2</v>
      </c>
      <c r="AQ34" s="137">
        <f>IF(AN34&gt;AO34,AN34-AO34,0)</f>
        <v>11543124.095282255</v>
      </c>
      <c r="AR34" s="146">
        <f>IF(AO34&gt;AN34,AO34-AN34,0)</f>
        <v>0</v>
      </c>
      <c r="AS34" s="151">
        <f>U9</f>
        <v>12681244</v>
      </c>
      <c r="AT34" s="137">
        <f>AS34/$AS$50</f>
        <v>0.24876391371924733</v>
      </c>
      <c r="AU34" s="137">
        <f>AS34+(AT34*$U$17)</f>
        <v>12716085.127463777</v>
      </c>
      <c r="AV34" s="137">
        <f>V9</f>
        <v>1476391</v>
      </c>
      <c r="AW34" s="137">
        <f>AV34/$AV$51</f>
        <v>2.3027749152788442E-2</v>
      </c>
      <c r="AX34" s="137">
        <f>IF(AU34&gt;AV34,AU34-AV34,0)</f>
        <v>11239694.127463777</v>
      </c>
      <c r="AY34" s="146">
        <f>IF(AV34&gt;AU34,AV34-AU34,0)</f>
        <v>0</v>
      </c>
      <c r="AZ34" s="151">
        <f>X9</f>
        <v>14531709</v>
      </c>
      <c r="BA34" s="137">
        <f>AZ34/$AZ$50</f>
        <v>0.27535438517745164</v>
      </c>
      <c r="BB34" s="137">
        <f>AZ34+(BA34*$X$17)</f>
        <v>14577189.559154145</v>
      </c>
      <c r="BC34" s="137">
        <f>Y9</f>
        <v>2569160</v>
      </c>
      <c r="BD34" s="137">
        <f>BC34/$BC$51</f>
        <v>4.1266092733736173E-2</v>
      </c>
      <c r="BE34" s="137">
        <f>IF(BB34&gt;BC34,BB34-BC34,0)</f>
        <v>12008029.559154145</v>
      </c>
      <c r="BF34" s="146">
        <f>IF(BC34&gt;BB34,BC34-BB34,0)</f>
        <v>0</v>
      </c>
    </row>
    <row r="35" spans="1:58" ht="14.75">
      <c r="B35" s="4" t="s">
        <v>488</v>
      </c>
      <c r="C35" s="145">
        <f>C12</f>
        <v>5693943.5029999996</v>
      </c>
      <c r="D35" s="137">
        <f t="shared" ref="D35:D49" si="7">C35/$C$50</f>
        <v>0.1214855218030044</v>
      </c>
      <c r="E35" s="137">
        <f t="shared" ref="E35:E49" si="8">C35+(D35*$C$17)</f>
        <v>5703107.2552847574</v>
      </c>
      <c r="F35" s="131">
        <f>D12</f>
        <v>11624688</v>
      </c>
      <c r="G35" s="137">
        <f t="shared" ref="G35:G49" si="9">F35/$F$51</f>
        <v>0.19077904123483322</v>
      </c>
      <c r="H35" s="137">
        <f t="shared" ref="H35:H49" si="10">IF(E35&gt;F35,E35-F35,0)</f>
        <v>0</v>
      </c>
      <c r="I35" s="146">
        <f t="shared" ref="I35:I49" si="11">IF(F35&gt;E35,F35-E35,0)</f>
        <v>5921580.7447152426</v>
      </c>
      <c r="J35" s="151">
        <f>F12</f>
        <v>6638181.1260000002</v>
      </c>
      <c r="K35" s="131">
        <f t="shared" ref="K35:K49" si="12">J35/$J$50</f>
        <v>0.13926866692583539</v>
      </c>
      <c r="L35" s="131">
        <f t="shared" ref="L35:L49" si="13">J35+(K35*$F$17)</f>
        <v>6649141.5795573331</v>
      </c>
      <c r="M35" s="137">
        <f>G12</f>
        <v>14363040.27</v>
      </c>
      <c r="N35" s="137">
        <f t="shared" ref="N35:N49" si="14">M35/$M$51</f>
        <v>0.23980160040247692</v>
      </c>
      <c r="O35" s="137">
        <f t="shared" ref="O35:O49" si="15">IF(L35&gt;M35,L35-M35,0)</f>
        <v>0</v>
      </c>
      <c r="P35" s="146">
        <f t="shared" ref="P35:P49" si="16">IF(M35&gt;L35,M35-L35,0)</f>
        <v>7713898.6904426664</v>
      </c>
      <c r="Q35" s="151">
        <f>I12</f>
        <v>7142167.7860000003</v>
      </c>
      <c r="R35" s="137">
        <f t="shared" ref="R35:R49" si="17">Q35/$Q$50</f>
        <v>0.14736402761841561</v>
      </c>
      <c r="S35" s="137">
        <f t="shared" ref="S35:S49" si="18">Q35+(R35*$I$17)</f>
        <v>7153700.2304303516</v>
      </c>
      <c r="T35" s="137">
        <f>J12</f>
        <v>12698957.779999999</v>
      </c>
      <c r="U35" s="137">
        <f t="shared" ref="U35:U49" si="19">T35/$T$51</f>
        <v>0.21122716869396632</v>
      </c>
      <c r="V35" s="137">
        <f t="shared" ref="V35:V49" si="20">IF(S35&gt;T35,S35-T35,0)</f>
        <v>0</v>
      </c>
      <c r="W35" s="146">
        <f t="shared" ref="W35:W49" si="21">IF(T35&gt;S35,T35-S35,0)</f>
        <v>5545257.5495696478</v>
      </c>
      <c r="X35" s="151">
        <f>L12</f>
        <v>8044610</v>
      </c>
      <c r="Y35" s="137">
        <f t="shared" ref="Y35:Y49" si="22">X35/$X$50</f>
        <v>0.16868316955210297</v>
      </c>
      <c r="Z35" s="137">
        <f t="shared" ref="Z35:Z49" si="23">X35+(Y35*$L$17)</f>
        <v>8063551.2644258365</v>
      </c>
      <c r="AA35" s="137">
        <f>M12</f>
        <v>16237092</v>
      </c>
      <c r="AB35" s="137">
        <f t="shared" ref="AB35:AB49" si="24">AA35/$AA$51</f>
        <v>0.28059555598397434</v>
      </c>
      <c r="AC35" s="137">
        <f t="shared" ref="AC35:AC49" si="25">IF(Z35&gt;AA35,Z35-AA35,0)</f>
        <v>0</v>
      </c>
      <c r="AD35" s="146">
        <f t="shared" ref="AD35:AD49" si="26">IF(AA35&gt;Z35,AA35-Z35,0)</f>
        <v>8173540.7355741635</v>
      </c>
      <c r="AE35" s="151">
        <f>O12</f>
        <v>9916724</v>
      </c>
      <c r="AF35" s="137">
        <f t="shared" ref="AF35:AF49" si="27">AE35/$AE$50</f>
        <v>0.18672158848026219</v>
      </c>
      <c r="AG35" s="137">
        <f t="shared" ref="AG35:AG49" si="28">AE35+(AF35*$O$17)</f>
        <v>9941466.290967932</v>
      </c>
      <c r="AH35" s="137">
        <f>P12</f>
        <v>15306661</v>
      </c>
      <c r="AI35" s="137">
        <f t="shared" ref="AI35:AI49" si="29">AH35/$AH$51</f>
        <v>0.25433946940823449</v>
      </c>
      <c r="AJ35" s="137">
        <f t="shared" ref="AJ35:AJ49" si="30">IF(AG35&gt;AH35,AG35-AH35,0)</f>
        <v>0</v>
      </c>
      <c r="AK35" s="146">
        <f t="shared" ref="AK35:AK49" si="31">IF(AH35&gt;AG35,AH35-AG35,0)</f>
        <v>5365194.709032068</v>
      </c>
      <c r="AL35" s="151">
        <f>R12</f>
        <v>9793786</v>
      </c>
      <c r="AM35" s="137">
        <f t="shared" ref="AM35:AM49" si="32">AL35/$AL$50</f>
        <v>0.19348021055626916</v>
      </c>
      <c r="AN35" s="137">
        <f t="shared" ref="AN35:AN49" si="33">AL35+(AM35*$R$17)</f>
        <v>9816770.8685734533</v>
      </c>
      <c r="AO35" s="137">
        <f>S12</f>
        <v>15066379</v>
      </c>
      <c r="AP35" s="137">
        <f t="shared" ref="AP35:AP49" si="34">AO35/$AO$51</f>
        <v>0.24024044935091426</v>
      </c>
      <c r="AQ35" s="137">
        <f t="shared" ref="AQ35:AQ49" si="35">IF(AN35&gt;AO35,AN35-AO35,0)</f>
        <v>0</v>
      </c>
      <c r="AR35" s="146">
        <f t="shared" ref="AR35:AR49" si="36">IF(AO35&gt;AN35,AO35-AN35,0)</f>
        <v>5249608.1314265467</v>
      </c>
      <c r="AS35" s="151">
        <f>U12</f>
        <v>10759098</v>
      </c>
      <c r="AT35" s="137">
        <f t="shared" ref="AT35:AT49" si="37">AS35/$AS$50</f>
        <v>0.21105778948571027</v>
      </c>
      <c r="AU35" s="137">
        <f t="shared" ref="AU35:AU49" si="38">AS35+(AT35*$U$17)</f>
        <v>10788658.120821999</v>
      </c>
      <c r="AV35" s="137">
        <f>V12</f>
        <v>17922777</v>
      </c>
      <c r="AW35" s="137">
        <f t="shared" ref="AW35:AW49" si="39">AV35/$AV$51</f>
        <v>0.279547364402361</v>
      </c>
      <c r="AX35" s="137">
        <f t="shared" ref="AX35:AX49" si="40">IF(AU35&gt;AV35,AU35-AV35,0)</f>
        <v>0</v>
      </c>
      <c r="AY35" s="146">
        <f t="shared" ref="AY35:AY49" si="41">IF(AV35&gt;AU35,AV35-AU35,0)</f>
        <v>7134118.8791780006</v>
      </c>
      <c r="AZ35" s="151">
        <f>X12</f>
        <v>13130568</v>
      </c>
      <c r="BA35" s="137">
        <f t="shared" ref="BA35:BA49" si="42">AZ35/$AZ$50</f>
        <v>0.24880483628393063</v>
      </c>
      <c r="BB35" s="137">
        <f t="shared" ref="BB35:BB49" si="43">AZ35+(BA35*$X$17)</f>
        <v>13171663.343613854</v>
      </c>
      <c r="BC35" s="137">
        <f>Y12</f>
        <v>20932334</v>
      </c>
      <c r="BD35" s="137">
        <f t="shared" ref="BD35:BD49" si="44">BC35/$BC$51</f>
        <v>0.33621714333772074</v>
      </c>
      <c r="BE35" s="137">
        <f t="shared" ref="BE35:BE49" si="45">IF(BB35&gt;BC35,BB35-BC35,0)</f>
        <v>0</v>
      </c>
      <c r="BF35" s="146">
        <f t="shared" ref="BF35:BF49" si="46">IF(BC35&gt;BB35,BC35-BB35,0)</f>
        <v>7760670.6563861463</v>
      </c>
    </row>
    <row r="36" spans="1:58" ht="14.75">
      <c r="B36" s="4" t="s">
        <v>489</v>
      </c>
      <c r="C36" s="145">
        <f>C14</f>
        <v>1457463.39</v>
      </c>
      <c r="D36" s="137">
        <f t="shared" si="7"/>
        <v>3.1096321969060061E-2</v>
      </c>
      <c r="E36" s="137">
        <f t="shared" si="8"/>
        <v>1459809.0110029175</v>
      </c>
      <c r="F36" s="131">
        <f>D14</f>
        <v>0</v>
      </c>
      <c r="G36" s="137">
        <f t="shared" si="9"/>
        <v>0</v>
      </c>
      <c r="H36" s="137">
        <f t="shared" si="10"/>
        <v>1459809.0110029175</v>
      </c>
      <c r="I36" s="146">
        <f t="shared" si="11"/>
        <v>0</v>
      </c>
      <c r="J36" s="151">
        <f>F14</f>
        <v>1532679.86</v>
      </c>
      <c r="K36" s="131">
        <f t="shared" si="12"/>
        <v>3.2155537318834526E-2</v>
      </c>
      <c r="L36" s="131">
        <f t="shared" si="13"/>
        <v>1535210.5029735689</v>
      </c>
      <c r="M36" s="137">
        <f>G14</f>
        <v>0</v>
      </c>
      <c r="N36" s="137">
        <f t="shared" si="14"/>
        <v>0</v>
      </c>
      <c r="O36" s="137">
        <f t="shared" si="15"/>
        <v>1535210.5029735689</v>
      </c>
      <c r="P36" s="146">
        <f t="shared" si="16"/>
        <v>0</v>
      </c>
      <c r="Q36" s="151">
        <f>I14</f>
        <v>1581573.2339999999</v>
      </c>
      <c r="R36" s="137">
        <f t="shared" si="17"/>
        <v>3.2632529607128286E-2</v>
      </c>
      <c r="S36" s="137">
        <f t="shared" si="18"/>
        <v>1584126.9972242957</v>
      </c>
      <c r="T36" s="137">
        <f>J14</f>
        <v>0</v>
      </c>
      <c r="U36" s="137">
        <f t="shared" si="19"/>
        <v>0</v>
      </c>
      <c r="V36" s="137">
        <f t="shared" si="20"/>
        <v>1584126.9972242957</v>
      </c>
      <c r="W36" s="146">
        <f t="shared" si="21"/>
        <v>0</v>
      </c>
      <c r="X36" s="151">
        <f>L14</f>
        <v>1470584</v>
      </c>
      <c r="Y36" s="137">
        <f t="shared" si="22"/>
        <v>3.0835897602569894E-2</v>
      </c>
      <c r="Z36" s="137">
        <f t="shared" si="23"/>
        <v>1474046.532105895</v>
      </c>
      <c r="AA36" s="137">
        <f>M14</f>
        <v>0</v>
      </c>
      <c r="AB36" s="137">
        <f t="shared" si="24"/>
        <v>0</v>
      </c>
      <c r="AC36" s="137">
        <f t="shared" si="25"/>
        <v>1474046.532105895</v>
      </c>
      <c r="AD36" s="146">
        <f t="shared" si="26"/>
        <v>0</v>
      </c>
      <c r="AE36" s="151">
        <f>O14</f>
        <v>1815166</v>
      </c>
      <c r="AF36" s="137">
        <f t="shared" si="27"/>
        <v>3.4177685985347941E-2</v>
      </c>
      <c r="AG36" s="137">
        <f t="shared" si="28"/>
        <v>1819694.8509922326</v>
      </c>
      <c r="AH36" s="137">
        <f>P14</f>
        <v>0</v>
      </c>
      <c r="AI36" s="137">
        <f t="shared" si="29"/>
        <v>0</v>
      </c>
      <c r="AJ36" s="137">
        <f t="shared" si="30"/>
        <v>1819694.8509922326</v>
      </c>
      <c r="AK36" s="146">
        <f t="shared" si="31"/>
        <v>0</v>
      </c>
      <c r="AL36" s="151">
        <f>R14</f>
        <v>1538418</v>
      </c>
      <c r="AM36" s="137">
        <f t="shared" si="32"/>
        <v>3.0392070907364573E-2</v>
      </c>
      <c r="AN36" s="137">
        <f t="shared" si="33"/>
        <v>1542028.4868475823</v>
      </c>
      <c r="AO36" s="137">
        <f>S14</f>
        <v>0</v>
      </c>
      <c r="AP36" s="137">
        <f t="shared" si="34"/>
        <v>0</v>
      </c>
      <c r="AQ36" s="137">
        <f t="shared" si="35"/>
        <v>1542028.4868475823</v>
      </c>
      <c r="AR36" s="146">
        <f t="shared" si="36"/>
        <v>0</v>
      </c>
      <c r="AS36" s="151">
        <f>U14</f>
        <v>1931013</v>
      </c>
      <c r="AT36" s="137">
        <f t="shared" si="37"/>
        <v>3.7880065340809226E-2</v>
      </c>
      <c r="AU36" s="137">
        <f t="shared" si="38"/>
        <v>1936318.3683114378</v>
      </c>
      <c r="AV36" s="137">
        <f>V14</f>
        <v>0</v>
      </c>
      <c r="AW36" s="137">
        <f t="shared" si="39"/>
        <v>0</v>
      </c>
      <c r="AX36" s="137">
        <f t="shared" si="40"/>
        <v>1936318.3683114378</v>
      </c>
      <c r="AY36" s="146">
        <f t="shared" si="41"/>
        <v>0</v>
      </c>
      <c r="AZ36" s="151">
        <f>X14</f>
        <v>1851929</v>
      </c>
      <c r="BA36" s="137">
        <f t="shared" si="42"/>
        <v>3.509131453067859E-2</v>
      </c>
      <c r="BB36" s="137">
        <f t="shared" si="43"/>
        <v>1857725.0675123467</v>
      </c>
      <c r="BC36" s="137">
        <f>Y14</f>
        <v>0</v>
      </c>
      <c r="BD36" s="137">
        <f t="shared" si="44"/>
        <v>0</v>
      </c>
      <c r="BE36" s="137">
        <f t="shared" si="45"/>
        <v>1857725.0675123467</v>
      </c>
      <c r="BF36" s="146">
        <f t="shared" si="46"/>
        <v>0</v>
      </c>
    </row>
    <row r="37" spans="1:58" ht="14.75">
      <c r="B37" s="4" t="s">
        <v>490</v>
      </c>
      <c r="C37" s="145">
        <f>C11</f>
        <v>21546481.953000002</v>
      </c>
      <c r="D37" s="137">
        <f t="shared" si="7"/>
        <v>0.45971401045691457</v>
      </c>
      <c r="E37" s="137">
        <f t="shared" si="8"/>
        <v>21581158.556854825</v>
      </c>
      <c r="F37" s="131">
        <f>D11</f>
        <v>39410178</v>
      </c>
      <c r="G37" s="137">
        <f t="shared" si="9"/>
        <v>0.64678174362478513</v>
      </c>
      <c r="H37" s="137">
        <f t="shared" si="10"/>
        <v>0</v>
      </c>
      <c r="I37" s="146">
        <f t="shared" si="11"/>
        <v>17829019.443145175</v>
      </c>
      <c r="J37" s="151">
        <f>F11</f>
        <v>19756759.111000001</v>
      </c>
      <c r="K37" s="131">
        <f t="shared" si="12"/>
        <v>0.4144956957240794</v>
      </c>
      <c r="L37" s="131">
        <f t="shared" si="13"/>
        <v>19789379.950439192</v>
      </c>
      <c r="M37" s="137">
        <f>G11</f>
        <v>33097667</v>
      </c>
      <c r="N37" s="137">
        <f t="shared" si="14"/>
        <v>0.55259007612517452</v>
      </c>
      <c r="O37" s="137">
        <f t="shared" si="15"/>
        <v>0</v>
      </c>
      <c r="P37" s="146">
        <f t="shared" si="16"/>
        <v>13308287.049560808</v>
      </c>
      <c r="Q37" s="151">
        <f>I11</f>
        <v>20028003.057</v>
      </c>
      <c r="R37" s="137">
        <f t="shared" si="17"/>
        <v>0.41323688886429927</v>
      </c>
      <c r="S37" s="137">
        <f t="shared" si="18"/>
        <v>20060342.23457554</v>
      </c>
      <c r="T37" s="137">
        <f>J11</f>
        <v>35261936</v>
      </c>
      <c r="U37" s="137">
        <f t="shared" si="19"/>
        <v>0.58652678692092197</v>
      </c>
      <c r="V37" s="137">
        <f t="shared" si="20"/>
        <v>0</v>
      </c>
      <c r="W37" s="146">
        <f t="shared" si="21"/>
        <v>15201593.76542446</v>
      </c>
      <c r="X37" s="151">
        <f>L11</f>
        <v>19006777</v>
      </c>
      <c r="Y37" s="137">
        <f t="shared" si="22"/>
        <v>0.39854304774625632</v>
      </c>
      <c r="Z37" s="137">
        <f t="shared" si="23"/>
        <v>19051529.000288378</v>
      </c>
      <c r="AA37" s="137">
        <f>M11</f>
        <v>31253851</v>
      </c>
      <c r="AB37" s="137">
        <f t="shared" si="24"/>
        <v>0.54010235933782313</v>
      </c>
      <c r="AC37" s="137">
        <f t="shared" si="25"/>
        <v>0</v>
      </c>
      <c r="AD37" s="146">
        <f t="shared" si="26"/>
        <v>12202321.999711622</v>
      </c>
      <c r="AE37" s="151">
        <f>O11</f>
        <v>22401830</v>
      </c>
      <c r="AF37" s="137">
        <f t="shared" si="27"/>
        <v>0.42180313604218411</v>
      </c>
      <c r="AG37" s="137">
        <f t="shared" si="28"/>
        <v>22457722.711753815</v>
      </c>
      <c r="AH37" s="137">
        <f>P11</f>
        <v>34549366</v>
      </c>
      <c r="AI37" s="137">
        <f t="shared" si="29"/>
        <v>0.5740812719920364</v>
      </c>
      <c r="AJ37" s="137">
        <f t="shared" si="30"/>
        <v>0</v>
      </c>
      <c r="AK37" s="146">
        <f t="shared" si="31"/>
        <v>12091643.288246185</v>
      </c>
      <c r="AL37" s="151">
        <f>R11</f>
        <v>22705931</v>
      </c>
      <c r="AM37" s="137">
        <f t="shared" si="32"/>
        <v>0.44856486661604805</v>
      </c>
      <c r="AN37" s="137">
        <f t="shared" si="33"/>
        <v>22759219.160459388</v>
      </c>
      <c r="AO37" s="137">
        <f>S11</f>
        <v>38293938</v>
      </c>
      <c r="AP37" s="137">
        <f t="shared" si="34"/>
        <v>0.61061472517955717</v>
      </c>
      <c r="AQ37" s="137">
        <f t="shared" si="35"/>
        <v>0</v>
      </c>
      <c r="AR37" s="146">
        <f t="shared" si="36"/>
        <v>15534718.839540612</v>
      </c>
      <c r="AS37" s="151">
        <f>U11</f>
        <v>22125769</v>
      </c>
      <c r="AT37" s="137">
        <f t="shared" si="37"/>
        <v>0.4340341444804624</v>
      </c>
      <c r="AU37" s="137">
        <f t="shared" si="38"/>
        <v>22186558.520173501</v>
      </c>
      <c r="AV37" s="137">
        <f>V11</f>
        <v>35442773</v>
      </c>
      <c r="AW37" s="137">
        <f t="shared" si="39"/>
        <v>0.55281242294434407</v>
      </c>
      <c r="AX37" s="137">
        <f t="shared" si="40"/>
        <v>0</v>
      </c>
      <c r="AY37" s="146">
        <f t="shared" si="41"/>
        <v>13256214.479826499</v>
      </c>
      <c r="AZ37" s="151">
        <f>X11</f>
        <v>19710076</v>
      </c>
      <c r="BA37" s="137">
        <f t="shared" si="42"/>
        <v>0.37347677818079383</v>
      </c>
      <c r="BB37" s="137">
        <f t="shared" si="43"/>
        <v>19771763.532928899</v>
      </c>
      <c r="BC37" s="137">
        <f>Y11</f>
        <v>30322003</v>
      </c>
      <c r="BD37" s="137">
        <f t="shared" si="44"/>
        <v>0.48703490155172369</v>
      </c>
      <c r="BE37" s="137">
        <f t="shared" si="45"/>
        <v>0</v>
      </c>
      <c r="BF37" s="146">
        <f t="shared" si="46"/>
        <v>10550239.467071101</v>
      </c>
    </row>
    <row r="38" spans="1:58" ht="14.75">
      <c r="B38" s="4" t="s">
        <v>491</v>
      </c>
      <c r="C38" s="145">
        <f>C18</f>
        <v>2521208.784</v>
      </c>
      <c r="D38" s="137">
        <f t="shared" si="7"/>
        <v>5.3792308360134114E-2</v>
      </c>
      <c r="E38" s="137">
        <f t="shared" si="8"/>
        <v>2525266.3818217129</v>
      </c>
      <c r="F38" s="131">
        <f>D18</f>
        <v>6343484</v>
      </c>
      <c r="G38" s="137">
        <f t="shared" si="9"/>
        <v>0.10410634639041536</v>
      </c>
      <c r="H38" s="137">
        <f t="shared" si="10"/>
        <v>0</v>
      </c>
      <c r="I38" s="146">
        <f t="shared" si="11"/>
        <v>3818217.6181782871</v>
      </c>
      <c r="J38" s="151">
        <f>F18</f>
        <v>2670445</v>
      </c>
      <c r="K38" s="131">
        <f t="shared" si="12"/>
        <v>5.6025786008172034E-2</v>
      </c>
      <c r="L38" s="131">
        <f t="shared" si="13"/>
        <v>2674854.2331685964</v>
      </c>
      <c r="M38" s="137">
        <f>G18</f>
        <v>7455702</v>
      </c>
      <c r="N38" s="137">
        <f t="shared" si="14"/>
        <v>0.12447846960774051</v>
      </c>
      <c r="O38" s="137">
        <f t="shared" si="15"/>
        <v>0</v>
      </c>
      <c r="P38" s="146">
        <f t="shared" si="16"/>
        <v>4780847.7668314036</v>
      </c>
      <c r="Q38" s="151">
        <f>I18</f>
        <v>2698709.2289999998</v>
      </c>
      <c r="R38" s="137">
        <f t="shared" si="17"/>
        <v>5.5682346490932615E-2</v>
      </c>
      <c r="S38" s="137">
        <f t="shared" si="18"/>
        <v>2703066.8295422504</v>
      </c>
      <c r="T38" s="137">
        <f>J18</f>
        <v>7555402</v>
      </c>
      <c r="U38" s="137">
        <f t="shared" si="19"/>
        <v>0.12567221660648206</v>
      </c>
      <c r="V38" s="137">
        <f t="shared" si="20"/>
        <v>0</v>
      </c>
      <c r="W38" s="146">
        <f t="shared" si="21"/>
        <v>4852335.1704577496</v>
      </c>
      <c r="X38" s="151">
        <f>L18</f>
        <v>3142712</v>
      </c>
      <c r="Y38" s="137">
        <f t="shared" si="22"/>
        <v>6.5897864675780266E-2</v>
      </c>
      <c r="Z38" s="137">
        <f t="shared" si="23"/>
        <v>3150111.6053265785</v>
      </c>
      <c r="AA38" s="137">
        <f>M18</f>
        <v>6631555</v>
      </c>
      <c r="AB38" s="137">
        <f t="shared" si="24"/>
        <v>0.11460086955615606</v>
      </c>
      <c r="AC38" s="137">
        <f t="shared" si="25"/>
        <v>0</v>
      </c>
      <c r="AD38" s="146">
        <f t="shared" si="26"/>
        <v>3481443.3946734215</v>
      </c>
      <c r="AE38" s="151">
        <f>O18</f>
        <v>3531288</v>
      </c>
      <c r="AF38" s="137">
        <f t="shared" si="27"/>
        <v>6.6490476566786388E-2</v>
      </c>
      <c r="AG38" s="137">
        <f t="shared" si="28"/>
        <v>3540098.5865593883</v>
      </c>
      <c r="AH38" s="137">
        <f>P18</f>
        <v>7157128</v>
      </c>
      <c r="AI38" s="137">
        <f t="shared" si="29"/>
        <v>0.11892470461107216</v>
      </c>
      <c r="AJ38" s="137">
        <f t="shared" si="30"/>
        <v>0</v>
      </c>
      <c r="AK38" s="146">
        <f t="shared" si="31"/>
        <v>3617029.4134406117</v>
      </c>
      <c r="AL38" s="151">
        <f>R18</f>
        <v>2563816</v>
      </c>
      <c r="AM38" s="137">
        <f t="shared" si="32"/>
        <v>5.0649223855568394E-2</v>
      </c>
      <c r="AN38" s="137">
        <f t="shared" si="33"/>
        <v>2569832.9758463698</v>
      </c>
      <c r="AO38" s="137">
        <f>S18</f>
        <v>6226593</v>
      </c>
      <c r="AP38" s="137">
        <f t="shared" si="34"/>
        <v>9.9285933285314085E-2</v>
      </c>
      <c r="AQ38" s="137">
        <f t="shared" si="35"/>
        <v>0</v>
      </c>
      <c r="AR38" s="146">
        <f t="shared" si="36"/>
        <v>3656760.0241536302</v>
      </c>
      <c r="AS38" s="151">
        <f>U18</f>
        <v>2396878</v>
      </c>
      <c r="AT38" s="137">
        <f t="shared" si="37"/>
        <v>4.7018790269122028E-2</v>
      </c>
      <c r="AU38" s="137">
        <f t="shared" si="38"/>
        <v>2403463.3107087226</v>
      </c>
      <c r="AV38" s="137">
        <f>V18</f>
        <v>7447442</v>
      </c>
      <c r="AW38" s="137">
        <f t="shared" si="39"/>
        <v>0.11616016773736838</v>
      </c>
      <c r="AX38" s="137">
        <f t="shared" si="40"/>
        <v>0</v>
      </c>
      <c r="AY38" s="146">
        <f t="shared" si="41"/>
        <v>5043978.6892912779</v>
      </c>
      <c r="AZ38" s="151">
        <f>X18</f>
        <v>2570414</v>
      </c>
      <c r="BA38" s="137">
        <f t="shared" si="42"/>
        <v>4.8705542247062215E-2</v>
      </c>
      <c r="BB38" s="137">
        <f t="shared" si="43"/>
        <v>2578458.7431184896</v>
      </c>
      <c r="BC38" s="137">
        <f>Y18</f>
        <v>6568889</v>
      </c>
      <c r="BD38" s="137">
        <f t="shared" si="44"/>
        <v>0.10551012106354586</v>
      </c>
      <c r="BE38" s="137">
        <f t="shared" si="45"/>
        <v>0</v>
      </c>
      <c r="BF38" s="146">
        <f t="shared" si="46"/>
        <v>3990430.2568815104</v>
      </c>
    </row>
    <row r="39" spans="1:58" ht="14.75">
      <c r="A39" s="133" t="s">
        <v>623</v>
      </c>
      <c r="B39" s="4" t="s">
        <v>492</v>
      </c>
      <c r="C39" s="145">
        <f>C16</f>
        <v>17225.784</v>
      </c>
      <c r="D39" s="137">
        <f t="shared" si="7"/>
        <v>3.6752794554481625E-4</v>
      </c>
      <c r="E39" s="137">
        <f t="shared" si="8"/>
        <v>17253.506933570305</v>
      </c>
      <c r="F39" s="131">
        <f>D16</f>
        <v>6412</v>
      </c>
      <c r="G39" s="137">
        <f t="shared" si="9"/>
        <v>1.0523079951889897E-4</v>
      </c>
      <c r="H39" s="137">
        <f t="shared" si="10"/>
        <v>10841.506933570305</v>
      </c>
      <c r="I39" s="146">
        <f t="shared" si="11"/>
        <v>0</v>
      </c>
      <c r="J39" s="151">
        <f>F16</f>
        <v>30207</v>
      </c>
      <c r="K39" s="131">
        <f t="shared" si="12"/>
        <v>6.33741162221597E-4</v>
      </c>
      <c r="L39" s="131">
        <f t="shared" si="13"/>
        <v>30256.875472561238</v>
      </c>
      <c r="M39" s="137">
        <f>G16</f>
        <v>20493</v>
      </c>
      <c r="N39" s="137">
        <f t="shared" si="14"/>
        <v>3.4214582042997778E-4</v>
      </c>
      <c r="O39" s="137">
        <f t="shared" si="15"/>
        <v>9763.875472561238</v>
      </c>
      <c r="P39" s="146">
        <f t="shared" si="16"/>
        <v>0</v>
      </c>
      <c r="Q39" s="151">
        <f>I16</f>
        <v>68860.429000000004</v>
      </c>
      <c r="R39" s="137">
        <f t="shared" si="17"/>
        <v>1.4207941433220129E-3</v>
      </c>
      <c r="S39" s="137">
        <f t="shared" si="18"/>
        <v>68971.617800751686</v>
      </c>
      <c r="T39" s="137">
        <f>J16</f>
        <v>24042.05</v>
      </c>
      <c r="U39" s="137">
        <f t="shared" si="19"/>
        <v>3.9990164855078153E-4</v>
      </c>
      <c r="V39" s="137">
        <f t="shared" si="20"/>
        <v>44929.567800751684</v>
      </c>
      <c r="W39" s="146">
        <f t="shared" si="21"/>
        <v>0</v>
      </c>
      <c r="X39" s="151">
        <f>L16</f>
        <v>53328</v>
      </c>
      <c r="Y39" s="137">
        <f t="shared" si="22"/>
        <v>1.1182066086329291E-3</v>
      </c>
      <c r="Z39" s="137">
        <f t="shared" si="23"/>
        <v>53453.56230187678</v>
      </c>
      <c r="AA39" s="137">
        <f>M16</f>
        <v>24208</v>
      </c>
      <c r="AB39" s="137">
        <f t="shared" si="24"/>
        <v>4.1834198015630207E-4</v>
      </c>
      <c r="AC39" s="137">
        <f t="shared" si="25"/>
        <v>29245.56230187678</v>
      </c>
      <c r="AD39" s="146">
        <f t="shared" si="26"/>
        <v>0</v>
      </c>
      <c r="AE39" s="151">
        <f>O16</f>
        <v>264761</v>
      </c>
      <c r="AF39" s="137">
        <f t="shared" si="27"/>
        <v>4.9851739836283332E-3</v>
      </c>
      <c r="AG39" s="137">
        <f t="shared" si="28"/>
        <v>265421.58041939663</v>
      </c>
      <c r="AH39" s="137">
        <f>P16</f>
        <v>40936</v>
      </c>
      <c r="AI39" s="137">
        <f t="shared" si="29"/>
        <v>6.8020324744210944E-4</v>
      </c>
      <c r="AJ39" s="137">
        <f t="shared" si="30"/>
        <v>224485.58041939663</v>
      </c>
      <c r="AK39" s="146">
        <f t="shared" si="31"/>
        <v>0</v>
      </c>
      <c r="AL39" s="151">
        <f>R16</f>
        <v>294206</v>
      </c>
      <c r="AM39" s="137">
        <f t="shared" si="32"/>
        <v>5.812158732784004E-3</v>
      </c>
      <c r="AN39" s="137">
        <f t="shared" si="33"/>
        <v>294896.46702097857</v>
      </c>
      <c r="AO39" s="137">
        <f>S16</f>
        <v>194052</v>
      </c>
      <c r="AP39" s="137">
        <f t="shared" si="34"/>
        <v>3.0942497648203072E-3</v>
      </c>
      <c r="AQ39" s="137">
        <f t="shared" si="35"/>
        <v>100844.46702097857</v>
      </c>
      <c r="AR39" s="146">
        <f t="shared" si="36"/>
        <v>0</v>
      </c>
      <c r="AS39" s="151">
        <f>U16</f>
        <v>680499</v>
      </c>
      <c r="AT39" s="137">
        <f t="shared" si="37"/>
        <v>1.3349131561701208E-2</v>
      </c>
      <c r="AU39" s="137">
        <f t="shared" si="38"/>
        <v>682368.6393191372</v>
      </c>
      <c r="AV39" s="137">
        <f>V16</f>
        <v>571696</v>
      </c>
      <c r="AW39" s="137">
        <f t="shared" si="39"/>
        <v>8.9169278867539427E-3</v>
      </c>
      <c r="AX39" s="137">
        <f t="shared" si="40"/>
        <v>110672.6393191372</v>
      </c>
      <c r="AY39" s="146">
        <f t="shared" si="41"/>
        <v>0</v>
      </c>
      <c r="AZ39" s="151">
        <f>X16</f>
        <v>398341</v>
      </c>
      <c r="BA39" s="137">
        <f t="shared" si="42"/>
        <v>7.547972585053229E-3</v>
      </c>
      <c r="BB39" s="137">
        <f t="shared" si="43"/>
        <v>399587.70617984585</v>
      </c>
      <c r="BC39" s="137">
        <f>Y16</f>
        <v>676337</v>
      </c>
      <c r="BD39" s="137">
        <f t="shared" si="44"/>
        <v>1.0863389341752527E-2</v>
      </c>
      <c r="BE39" s="137">
        <f t="shared" si="45"/>
        <v>0</v>
      </c>
      <c r="BF39" s="146">
        <f t="shared" si="46"/>
        <v>276749.29382015415</v>
      </c>
    </row>
    <row r="40" spans="1:58" ht="14.75">
      <c r="B40" s="4" t="s">
        <v>493</v>
      </c>
      <c r="C40" s="145">
        <v>0</v>
      </c>
      <c r="D40" s="137">
        <f t="shared" si="7"/>
        <v>0</v>
      </c>
      <c r="E40" s="137">
        <f t="shared" si="8"/>
        <v>0</v>
      </c>
      <c r="F40" s="131">
        <v>0</v>
      </c>
      <c r="G40" s="137">
        <f t="shared" si="9"/>
        <v>0</v>
      </c>
      <c r="H40" s="137">
        <f t="shared" si="10"/>
        <v>0</v>
      </c>
      <c r="I40" s="146">
        <f t="shared" si="11"/>
        <v>0</v>
      </c>
      <c r="J40" s="151">
        <v>0</v>
      </c>
      <c r="K40" s="131">
        <f t="shared" si="12"/>
        <v>0</v>
      </c>
      <c r="L40" s="131">
        <f t="shared" si="13"/>
        <v>0</v>
      </c>
      <c r="M40" s="137">
        <v>0</v>
      </c>
      <c r="N40" s="137">
        <f t="shared" si="14"/>
        <v>0</v>
      </c>
      <c r="O40" s="137">
        <f t="shared" si="15"/>
        <v>0</v>
      </c>
      <c r="P40" s="146">
        <f t="shared" si="16"/>
        <v>0</v>
      </c>
      <c r="Q40" s="151">
        <v>0</v>
      </c>
      <c r="R40" s="137">
        <f t="shared" si="17"/>
        <v>0</v>
      </c>
      <c r="S40" s="137">
        <f t="shared" si="18"/>
        <v>0</v>
      </c>
      <c r="T40" s="137">
        <v>0</v>
      </c>
      <c r="U40" s="137">
        <f t="shared" si="19"/>
        <v>0</v>
      </c>
      <c r="V40" s="137">
        <f t="shared" si="20"/>
        <v>0</v>
      </c>
      <c r="W40" s="146">
        <f t="shared" si="21"/>
        <v>0</v>
      </c>
      <c r="X40" s="151">
        <v>0</v>
      </c>
      <c r="Y40" s="137">
        <f t="shared" si="22"/>
        <v>0</v>
      </c>
      <c r="Z40" s="137">
        <f t="shared" si="23"/>
        <v>0</v>
      </c>
      <c r="AA40" s="137">
        <v>0</v>
      </c>
      <c r="AB40" s="137">
        <f t="shared" si="24"/>
        <v>0</v>
      </c>
      <c r="AC40" s="137">
        <f t="shared" si="25"/>
        <v>0</v>
      </c>
      <c r="AD40" s="146">
        <f t="shared" si="26"/>
        <v>0</v>
      </c>
      <c r="AE40" s="151">
        <v>0</v>
      </c>
      <c r="AF40" s="137">
        <f t="shared" si="27"/>
        <v>0</v>
      </c>
      <c r="AG40" s="137">
        <f t="shared" si="28"/>
        <v>0</v>
      </c>
      <c r="AH40" s="137">
        <v>0</v>
      </c>
      <c r="AI40" s="137">
        <f t="shared" si="29"/>
        <v>0</v>
      </c>
      <c r="AJ40" s="137">
        <f t="shared" si="30"/>
        <v>0</v>
      </c>
      <c r="AK40" s="146">
        <f t="shared" si="31"/>
        <v>0</v>
      </c>
      <c r="AL40" s="151">
        <v>0</v>
      </c>
      <c r="AM40" s="137">
        <f t="shared" si="32"/>
        <v>0</v>
      </c>
      <c r="AN40" s="137">
        <f t="shared" si="33"/>
        <v>0</v>
      </c>
      <c r="AO40" s="137">
        <v>0</v>
      </c>
      <c r="AP40" s="137">
        <f t="shared" si="34"/>
        <v>0</v>
      </c>
      <c r="AQ40" s="137">
        <f t="shared" si="35"/>
        <v>0</v>
      </c>
      <c r="AR40" s="146">
        <f t="shared" si="36"/>
        <v>0</v>
      </c>
      <c r="AS40" s="151">
        <v>0</v>
      </c>
      <c r="AT40" s="137">
        <f t="shared" si="37"/>
        <v>0</v>
      </c>
      <c r="AU40" s="137">
        <f t="shared" si="38"/>
        <v>0</v>
      </c>
      <c r="AV40" s="137">
        <v>0</v>
      </c>
      <c r="AW40" s="137">
        <f t="shared" si="39"/>
        <v>0</v>
      </c>
      <c r="AX40" s="137">
        <f t="shared" si="40"/>
        <v>0</v>
      </c>
      <c r="AY40" s="146">
        <f t="shared" si="41"/>
        <v>0</v>
      </c>
      <c r="AZ40" s="151">
        <v>0</v>
      </c>
      <c r="BA40" s="137">
        <f t="shared" si="42"/>
        <v>0</v>
      </c>
      <c r="BB40" s="137">
        <f t="shared" si="43"/>
        <v>0</v>
      </c>
      <c r="BC40" s="137">
        <v>0</v>
      </c>
      <c r="BD40" s="137">
        <f t="shared" si="44"/>
        <v>0</v>
      </c>
      <c r="BE40" s="137">
        <f t="shared" si="45"/>
        <v>0</v>
      </c>
      <c r="BF40" s="146">
        <f t="shared" si="46"/>
        <v>0</v>
      </c>
    </row>
    <row r="41" spans="1:58" ht="14.75">
      <c r="B41" s="4" t="s">
        <v>494</v>
      </c>
      <c r="C41" s="145">
        <f>C8</f>
        <v>184707.18100000001</v>
      </c>
      <c r="D41" s="137">
        <f t="shared" si="7"/>
        <v>3.940897596318666E-3</v>
      </c>
      <c r="E41" s="137">
        <f t="shared" si="8"/>
        <v>185004.44612934455</v>
      </c>
      <c r="F41" s="131">
        <f>D8</f>
        <v>600112</v>
      </c>
      <c r="G41" s="137">
        <f t="shared" si="9"/>
        <v>9.848762564080708E-3</v>
      </c>
      <c r="H41" s="137">
        <f t="shared" si="10"/>
        <v>0</v>
      </c>
      <c r="I41" s="146">
        <f t="shared" si="11"/>
        <v>415107.55387065548</v>
      </c>
      <c r="J41" s="151">
        <f>F8</f>
        <v>178508.27799999999</v>
      </c>
      <c r="K41" s="131">
        <f t="shared" si="12"/>
        <v>3.7450936394178807E-3</v>
      </c>
      <c r="L41" s="131">
        <f t="shared" si="13"/>
        <v>178803.01712408854</v>
      </c>
      <c r="M41" s="137">
        <f>G8</f>
        <v>700182.35</v>
      </c>
      <c r="N41" s="137">
        <f t="shared" si="14"/>
        <v>1.1690063172368119E-2</v>
      </c>
      <c r="O41" s="137">
        <f t="shared" si="15"/>
        <v>0</v>
      </c>
      <c r="P41" s="146">
        <f t="shared" si="16"/>
        <v>521379.33287591144</v>
      </c>
      <c r="Q41" s="151">
        <f>I8</f>
        <v>227716.56400000001</v>
      </c>
      <c r="R41" s="137">
        <f t="shared" si="17"/>
        <v>4.698465652437517E-3</v>
      </c>
      <c r="S41" s="137">
        <f t="shared" si="18"/>
        <v>228084.25749291238</v>
      </c>
      <c r="T41" s="137">
        <f>J8</f>
        <v>802525.94</v>
      </c>
      <c r="U41" s="137">
        <f t="shared" si="19"/>
        <v>1.3348755468471515E-2</v>
      </c>
      <c r="V41" s="137">
        <f t="shared" si="20"/>
        <v>0</v>
      </c>
      <c r="W41" s="146">
        <f t="shared" si="21"/>
        <v>574441.68250708759</v>
      </c>
      <c r="X41" s="151">
        <f>L8</f>
        <v>76106</v>
      </c>
      <c r="Y41" s="137">
        <f t="shared" si="22"/>
        <v>1.5958264355801399E-3</v>
      </c>
      <c r="Z41" s="137">
        <f t="shared" si="23"/>
        <v>76285.193754624852</v>
      </c>
      <c r="AA41" s="137">
        <f>M8</f>
        <v>747239</v>
      </c>
      <c r="AB41" s="137">
        <f t="shared" si="24"/>
        <v>1.2913146187624546E-2</v>
      </c>
      <c r="AC41" s="137">
        <f t="shared" si="25"/>
        <v>0</v>
      </c>
      <c r="AD41" s="146">
        <f t="shared" si="26"/>
        <v>670953.80624537519</v>
      </c>
      <c r="AE41" s="151">
        <f>O8</f>
        <v>224819</v>
      </c>
      <c r="AF41" s="137">
        <f t="shared" si="27"/>
        <v>4.2331077078018977E-3</v>
      </c>
      <c r="AG41" s="137">
        <f t="shared" si="28"/>
        <v>225379.92486925313</v>
      </c>
      <c r="AH41" s="153">
        <f>P8</f>
        <v>641447</v>
      </c>
      <c r="AI41" s="137">
        <f t="shared" si="29"/>
        <v>1.0658450568252853E-2</v>
      </c>
      <c r="AJ41" s="137">
        <f t="shared" si="30"/>
        <v>0</v>
      </c>
      <c r="AK41" s="146">
        <f t="shared" si="31"/>
        <v>416067.07513074687</v>
      </c>
      <c r="AL41" s="151">
        <f>R8</f>
        <v>290286</v>
      </c>
      <c r="AM41" s="137">
        <f t="shared" si="32"/>
        <v>5.7347175445264112E-3</v>
      </c>
      <c r="AN41" s="137">
        <f t="shared" si="33"/>
        <v>290967.26724013709</v>
      </c>
      <c r="AO41" s="137">
        <f>S8</f>
        <v>619331</v>
      </c>
      <c r="AP41" s="137">
        <f t="shared" si="34"/>
        <v>9.8755220306718065E-3</v>
      </c>
      <c r="AQ41" s="137">
        <f t="shared" si="35"/>
        <v>0</v>
      </c>
      <c r="AR41" s="146">
        <f t="shared" si="36"/>
        <v>328363.73275986291</v>
      </c>
      <c r="AS41" s="151">
        <f>U8</f>
        <v>245607</v>
      </c>
      <c r="AT41" s="137">
        <f t="shared" si="37"/>
        <v>4.8179940829813838E-3</v>
      </c>
      <c r="AU41" s="137">
        <f t="shared" si="38"/>
        <v>246281.79379728012</v>
      </c>
      <c r="AV41" s="137">
        <f>V8</f>
        <v>680223</v>
      </c>
      <c r="AW41" s="137">
        <f t="shared" si="39"/>
        <v>1.0609658696075235E-2</v>
      </c>
      <c r="AX41" s="137">
        <f t="shared" si="40"/>
        <v>0</v>
      </c>
      <c r="AY41" s="146">
        <f t="shared" si="41"/>
        <v>433941.20620271988</v>
      </c>
      <c r="AZ41" s="151">
        <f>X8</f>
        <v>382955</v>
      </c>
      <c r="BA41" s="137">
        <f t="shared" si="42"/>
        <v>7.2564306493909971E-3</v>
      </c>
      <c r="BB41" s="137">
        <f t="shared" si="43"/>
        <v>384153.55190679058</v>
      </c>
      <c r="BC41" s="137">
        <f>Y8</f>
        <v>637354</v>
      </c>
      <c r="BD41" s="137">
        <f t="shared" si="44"/>
        <v>1.0237240681085525E-2</v>
      </c>
      <c r="BE41" s="137">
        <f t="shared" si="45"/>
        <v>0</v>
      </c>
      <c r="BF41" s="146">
        <f t="shared" si="46"/>
        <v>253200.44809320942</v>
      </c>
    </row>
    <row r="42" spans="1:58" ht="14.75">
      <c r="B42" s="4" t="s">
        <v>495</v>
      </c>
      <c r="C42" s="145">
        <f>C10</f>
        <v>54147.02</v>
      </c>
      <c r="D42" s="137">
        <f t="shared" si="7"/>
        <v>1.1552764749618407E-3</v>
      </c>
      <c r="E42" s="137">
        <f t="shared" si="8"/>
        <v>54234.163449522523</v>
      </c>
      <c r="F42" s="131">
        <f>D10</f>
        <v>25651</v>
      </c>
      <c r="G42" s="137">
        <f t="shared" si="9"/>
        <v>4.209724326979534E-4</v>
      </c>
      <c r="H42" s="137">
        <f t="shared" si="10"/>
        <v>28583.163449522523</v>
      </c>
      <c r="I42" s="146">
        <f t="shared" si="11"/>
        <v>0</v>
      </c>
      <c r="J42" s="151">
        <f>F10</f>
        <v>52063</v>
      </c>
      <c r="K42" s="131">
        <f t="shared" si="12"/>
        <v>1.0922788138094813E-3</v>
      </c>
      <c r="L42" s="131">
        <f t="shared" si="13"/>
        <v>52148.962416921764</v>
      </c>
      <c r="M42" s="137">
        <f>G10</f>
        <v>164649</v>
      </c>
      <c r="N42" s="137">
        <f t="shared" si="14"/>
        <v>2.7489370608488463E-3</v>
      </c>
      <c r="O42" s="137">
        <f t="shared" si="15"/>
        <v>0</v>
      </c>
      <c r="P42" s="146">
        <f t="shared" si="16"/>
        <v>112500.03758307823</v>
      </c>
      <c r="Q42" s="151">
        <f>I10</f>
        <v>57090.347999999998</v>
      </c>
      <c r="R42" s="137">
        <f t="shared" si="17"/>
        <v>1.1779425899106086E-3</v>
      </c>
      <c r="S42" s="137">
        <f t="shared" si="18"/>
        <v>57182.531673857397</v>
      </c>
      <c r="T42" s="137">
        <f>J10</f>
        <v>183467</v>
      </c>
      <c r="U42" s="137">
        <f t="shared" si="19"/>
        <v>3.0516846839045023E-3</v>
      </c>
      <c r="V42" s="137">
        <f t="shared" si="20"/>
        <v>0</v>
      </c>
      <c r="W42" s="146">
        <f t="shared" si="21"/>
        <v>126284.46832614261</v>
      </c>
      <c r="X42" s="151">
        <f>L10</f>
        <v>55766</v>
      </c>
      <c r="Y42" s="137">
        <f t="shared" si="22"/>
        <v>1.1693277403432329E-3</v>
      </c>
      <c r="Z42" s="137">
        <f t="shared" si="23"/>
        <v>55897.302642635404</v>
      </c>
      <c r="AA42" s="137">
        <f>M10</f>
        <v>178804</v>
      </c>
      <c r="AB42" s="137">
        <f t="shared" si="24"/>
        <v>3.08993801304806E-3</v>
      </c>
      <c r="AC42" s="137">
        <f t="shared" si="25"/>
        <v>0</v>
      </c>
      <c r="AD42" s="146">
        <f t="shared" si="26"/>
        <v>122906.6973573646</v>
      </c>
      <c r="AE42" s="151">
        <f>O10</f>
        <v>58124</v>
      </c>
      <c r="AF42" s="137">
        <f t="shared" si="27"/>
        <v>1.0944144062925176E-3</v>
      </c>
      <c r="AG42" s="137">
        <f t="shared" si="28"/>
        <v>58269.019758563416</v>
      </c>
      <c r="AH42" s="137">
        <f>P10</f>
        <v>183700</v>
      </c>
      <c r="AI42" s="137">
        <f t="shared" si="29"/>
        <v>3.0524070880182603E-3</v>
      </c>
      <c r="AJ42" s="137">
        <f t="shared" si="30"/>
        <v>0</v>
      </c>
      <c r="AK42" s="146">
        <f t="shared" si="31"/>
        <v>125430.98024143658</v>
      </c>
      <c r="AL42" s="151">
        <f>R10</f>
        <v>57759</v>
      </c>
      <c r="AM42" s="137">
        <f t="shared" si="32"/>
        <v>1.1410524470842583E-3</v>
      </c>
      <c r="AN42" s="137">
        <f t="shared" si="33"/>
        <v>57894.55360755627</v>
      </c>
      <c r="AO42" s="137">
        <f>S10</f>
        <v>174381</v>
      </c>
      <c r="AP42" s="137">
        <f t="shared" si="34"/>
        <v>2.7805864832062023E-3</v>
      </c>
      <c r="AQ42" s="137">
        <f t="shared" si="35"/>
        <v>0</v>
      </c>
      <c r="AR42" s="146">
        <f t="shared" si="36"/>
        <v>116486.44639244373</v>
      </c>
      <c r="AS42" s="151">
        <f>U10</f>
        <v>59389</v>
      </c>
      <c r="AT42" s="137">
        <f t="shared" si="37"/>
        <v>1.1650150467787212E-3</v>
      </c>
      <c r="AU42" s="137">
        <f t="shared" si="38"/>
        <v>59552.168512406686</v>
      </c>
      <c r="AV42" s="137">
        <f>V10</f>
        <v>176235</v>
      </c>
      <c r="AW42" s="137">
        <f t="shared" si="39"/>
        <v>2.7487944399157615E-3</v>
      </c>
      <c r="AX42" s="137">
        <f t="shared" si="40"/>
        <v>0</v>
      </c>
      <c r="AY42" s="146">
        <f t="shared" si="41"/>
        <v>116682.83148759331</v>
      </c>
      <c r="AZ42" s="151">
        <f>X10</f>
        <v>44929</v>
      </c>
      <c r="BA42" s="137">
        <f t="shared" si="42"/>
        <v>8.5133807535216438E-4</v>
      </c>
      <c r="BB42" s="137">
        <f t="shared" si="43"/>
        <v>45069.616361243992</v>
      </c>
      <c r="BC42" s="137">
        <f>Y10</f>
        <v>185456</v>
      </c>
      <c r="BD42" s="137">
        <f t="shared" si="44"/>
        <v>2.9788119439925018E-3</v>
      </c>
      <c r="BE42" s="137">
        <f t="shared" si="45"/>
        <v>0</v>
      </c>
      <c r="BF42" s="146">
        <f t="shared" si="46"/>
        <v>140386.383638756</v>
      </c>
    </row>
    <row r="43" spans="1:58" ht="14.75">
      <c r="B43" s="4" t="s">
        <v>496</v>
      </c>
      <c r="C43" s="145">
        <f>C15</f>
        <v>45367.523999999998</v>
      </c>
      <c r="D43" s="137">
        <f t="shared" si="7"/>
        <v>9.6795785261066466E-4</v>
      </c>
      <c r="E43" s="137">
        <f t="shared" si="8"/>
        <v>45440.537852611946</v>
      </c>
      <c r="F43" s="131">
        <f>D15</f>
        <v>5925</v>
      </c>
      <c r="G43" s="137">
        <f t="shared" si="9"/>
        <v>9.723837915618783E-5</v>
      </c>
      <c r="H43" s="137">
        <f t="shared" si="10"/>
        <v>39515.537852611946</v>
      </c>
      <c r="I43" s="146">
        <f t="shared" si="11"/>
        <v>0</v>
      </c>
      <c r="J43" s="151">
        <f>F15</f>
        <v>42318.627</v>
      </c>
      <c r="K43" s="131">
        <f t="shared" si="12"/>
        <v>8.8784241595001999E-4</v>
      </c>
      <c r="L43" s="131">
        <f t="shared" si="13"/>
        <v>42388.500258508553</v>
      </c>
      <c r="M43" s="137">
        <f>G15</f>
        <v>6151.44</v>
      </c>
      <c r="N43" s="137">
        <f t="shared" si="14"/>
        <v>1.0270284905215353E-4</v>
      </c>
      <c r="O43" s="137">
        <f t="shared" si="15"/>
        <v>36237.060258508551</v>
      </c>
      <c r="P43" s="146">
        <f t="shared" si="16"/>
        <v>0</v>
      </c>
      <c r="Q43" s="151">
        <f>I15</f>
        <v>42007.961000000003</v>
      </c>
      <c r="R43" s="137">
        <f t="shared" si="17"/>
        <v>8.6674837535066079E-4</v>
      </c>
      <c r="S43" s="137">
        <f t="shared" si="18"/>
        <v>42075.791172908357</v>
      </c>
      <c r="T43" s="137">
        <f>J15</f>
        <v>9883.98</v>
      </c>
      <c r="U43" s="137">
        <f t="shared" si="19"/>
        <v>1.6440444538809933E-4</v>
      </c>
      <c r="V43" s="137">
        <f t="shared" si="20"/>
        <v>32191.811172908358</v>
      </c>
      <c r="W43" s="146">
        <f t="shared" si="21"/>
        <v>0</v>
      </c>
      <c r="X43" s="151">
        <f>L15</f>
        <v>38357</v>
      </c>
      <c r="Y43" s="137">
        <f t="shared" si="22"/>
        <v>8.0428763290078874E-4</v>
      </c>
      <c r="Z43" s="137">
        <f t="shared" si="23"/>
        <v>38447.312654010799</v>
      </c>
      <c r="AA43" s="137">
        <f>M15</f>
        <v>6065</v>
      </c>
      <c r="AB43" s="137">
        <f t="shared" si="24"/>
        <v>1.0481014993588781E-4</v>
      </c>
      <c r="AC43" s="137">
        <f t="shared" si="25"/>
        <v>32382.312654010799</v>
      </c>
      <c r="AD43" s="146">
        <f t="shared" si="26"/>
        <v>0</v>
      </c>
      <c r="AE43" s="151">
        <f>O15</f>
        <v>67663</v>
      </c>
      <c r="AF43" s="137">
        <f t="shared" si="27"/>
        <v>1.2740238451065071E-3</v>
      </c>
      <c r="AG43" s="137">
        <f t="shared" si="28"/>
        <v>67831.81962569122</v>
      </c>
      <c r="AH43" s="137">
        <f>P15</f>
        <v>4850</v>
      </c>
      <c r="AI43" s="137">
        <f t="shared" si="29"/>
        <v>8.0588864327101598E-5</v>
      </c>
      <c r="AJ43" s="137">
        <f t="shared" si="30"/>
        <v>62981.81962569122</v>
      </c>
      <c r="AK43" s="146">
        <f t="shared" si="31"/>
        <v>0</v>
      </c>
      <c r="AL43" s="151">
        <f>R15</f>
        <v>92676</v>
      </c>
      <c r="AM43" s="137">
        <f t="shared" si="32"/>
        <v>1.8308519293266975E-3</v>
      </c>
      <c r="AN43" s="137">
        <f t="shared" si="33"/>
        <v>92893.499716648221</v>
      </c>
      <c r="AO43" s="137">
        <f>S15</f>
        <v>10394</v>
      </c>
      <c r="AP43" s="137">
        <f t="shared" si="34"/>
        <v>1.6573718413385213E-4</v>
      </c>
      <c r="AQ43" s="137">
        <f t="shared" si="35"/>
        <v>82499.499716648221</v>
      </c>
      <c r="AR43" s="146">
        <f t="shared" si="36"/>
        <v>0</v>
      </c>
      <c r="AS43" s="151">
        <f>U15</f>
        <v>24353</v>
      </c>
      <c r="AT43" s="137">
        <f t="shared" si="37"/>
        <v>4.7772502372833692E-4</v>
      </c>
      <c r="AU43" s="137">
        <f t="shared" si="38"/>
        <v>24419.908733648321</v>
      </c>
      <c r="AV43" s="137">
        <f>V15</f>
        <v>4856</v>
      </c>
      <c r="AW43" s="137">
        <f t="shared" si="39"/>
        <v>7.5740606577756614E-5</v>
      </c>
      <c r="AX43" s="137">
        <f t="shared" si="40"/>
        <v>19563.908733648321</v>
      </c>
      <c r="AY43" s="146">
        <f t="shared" si="41"/>
        <v>0</v>
      </c>
      <c r="AZ43" s="151">
        <f>X15</f>
        <v>27126</v>
      </c>
      <c r="BA43" s="137">
        <f t="shared" si="42"/>
        <v>5.1399756575937173E-4</v>
      </c>
      <c r="BB43" s="137">
        <f t="shared" si="43"/>
        <v>27210.89749193404</v>
      </c>
      <c r="BC43" s="137">
        <f>Y15</f>
        <v>6623</v>
      </c>
      <c r="BD43" s="137">
        <f t="shared" si="44"/>
        <v>1.0637925710175103E-4</v>
      </c>
      <c r="BE43" s="137">
        <f t="shared" si="45"/>
        <v>20587.89749193404</v>
      </c>
      <c r="BF43" s="146">
        <f t="shared" si="46"/>
        <v>0</v>
      </c>
    </row>
    <row r="44" spans="1:58" ht="14.75">
      <c r="B44" s="4" t="s">
        <v>497</v>
      </c>
      <c r="C44" s="145">
        <v>0</v>
      </c>
      <c r="D44" s="137">
        <f t="shared" si="7"/>
        <v>0</v>
      </c>
      <c r="E44" s="137">
        <f t="shared" si="8"/>
        <v>0</v>
      </c>
      <c r="F44" s="131">
        <v>0</v>
      </c>
      <c r="G44" s="137">
        <f t="shared" si="9"/>
        <v>0</v>
      </c>
      <c r="H44" s="137">
        <f t="shared" si="10"/>
        <v>0</v>
      </c>
      <c r="I44" s="146">
        <f t="shared" si="11"/>
        <v>0</v>
      </c>
      <c r="J44" s="151">
        <v>0</v>
      </c>
      <c r="K44" s="137">
        <f t="shared" si="12"/>
        <v>0</v>
      </c>
      <c r="L44" s="131">
        <f t="shared" si="13"/>
        <v>0</v>
      </c>
      <c r="M44" s="137">
        <v>0</v>
      </c>
      <c r="N44" s="137">
        <f t="shared" si="14"/>
        <v>0</v>
      </c>
      <c r="O44" s="137">
        <f t="shared" si="15"/>
        <v>0</v>
      </c>
      <c r="P44" s="146">
        <f t="shared" si="16"/>
        <v>0</v>
      </c>
      <c r="Q44" s="151">
        <v>0</v>
      </c>
      <c r="R44" s="137">
        <f t="shared" si="17"/>
        <v>0</v>
      </c>
      <c r="S44" s="137">
        <f t="shared" si="18"/>
        <v>0</v>
      </c>
      <c r="T44" s="137">
        <v>0</v>
      </c>
      <c r="U44" s="137">
        <f t="shared" si="19"/>
        <v>0</v>
      </c>
      <c r="V44" s="137">
        <f t="shared" si="20"/>
        <v>0</v>
      </c>
      <c r="W44" s="146">
        <f t="shared" si="21"/>
        <v>0</v>
      </c>
      <c r="X44" s="151">
        <v>0</v>
      </c>
      <c r="Y44" s="137">
        <f t="shared" si="22"/>
        <v>0</v>
      </c>
      <c r="Z44" s="137">
        <f t="shared" si="23"/>
        <v>0</v>
      </c>
      <c r="AA44" s="137">
        <v>0</v>
      </c>
      <c r="AB44" s="137">
        <f t="shared" si="24"/>
        <v>0</v>
      </c>
      <c r="AC44" s="137">
        <f t="shared" si="25"/>
        <v>0</v>
      </c>
      <c r="AD44" s="146">
        <f t="shared" si="26"/>
        <v>0</v>
      </c>
      <c r="AE44" s="151">
        <v>0</v>
      </c>
      <c r="AF44" s="137">
        <f t="shared" si="27"/>
        <v>0</v>
      </c>
      <c r="AG44" s="137">
        <f t="shared" si="28"/>
        <v>0</v>
      </c>
      <c r="AH44" s="137">
        <v>0</v>
      </c>
      <c r="AI44" s="137">
        <f t="shared" si="29"/>
        <v>0</v>
      </c>
      <c r="AJ44" s="137">
        <f t="shared" si="30"/>
        <v>0</v>
      </c>
      <c r="AK44" s="146">
        <f t="shared" si="31"/>
        <v>0</v>
      </c>
      <c r="AL44" s="151">
        <v>0</v>
      </c>
      <c r="AM44" s="137">
        <f t="shared" si="32"/>
        <v>0</v>
      </c>
      <c r="AN44" s="137">
        <f t="shared" si="33"/>
        <v>0</v>
      </c>
      <c r="AO44" s="137">
        <v>0</v>
      </c>
      <c r="AP44" s="137">
        <f t="shared" si="34"/>
        <v>0</v>
      </c>
      <c r="AQ44" s="137">
        <f t="shared" si="35"/>
        <v>0</v>
      </c>
      <c r="AR44" s="146">
        <f t="shared" si="36"/>
        <v>0</v>
      </c>
      <c r="AS44" s="151">
        <v>0</v>
      </c>
      <c r="AT44" s="137">
        <f t="shared" si="37"/>
        <v>0</v>
      </c>
      <c r="AU44" s="137">
        <f t="shared" si="38"/>
        <v>0</v>
      </c>
      <c r="AV44" s="137">
        <v>0</v>
      </c>
      <c r="AW44" s="137">
        <f t="shared" si="39"/>
        <v>0</v>
      </c>
      <c r="AX44" s="137">
        <f t="shared" si="40"/>
        <v>0</v>
      </c>
      <c r="AY44" s="146">
        <f t="shared" si="41"/>
        <v>0</v>
      </c>
      <c r="AZ44" s="151">
        <v>0</v>
      </c>
      <c r="BA44" s="137">
        <f t="shared" si="42"/>
        <v>0</v>
      </c>
      <c r="BB44" s="137">
        <f t="shared" si="43"/>
        <v>0</v>
      </c>
      <c r="BC44" s="137">
        <v>0</v>
      </c>
      <c r="BD44" s="137">
        <f t="shared" si="44"/>
        <v>0</v>
      </c>
      <c r="BE44" s="137">
        <f t="shared" si="45"/>
        <v>0</v>
      </c>
      <c r="BF44" s="146">
        <f t="shared" si="46"/>
        <v>0</v>
      </c>
    </row>
    <row r="45" spans="1:58" ht="14.75">
      <c r="B45" s="4" t="s">
        <v>498</v>
      </c>
      <c r="C45" s="145">
        <v>0</v>
      </c>
      <c r="D45" s="137">
        <f t="shared" si="7"/>
        <v>0</v>
      </c>
      <c r="E45" s="137">
        <f t="shared" si="8"/>
        <v>0</v>
      </c>
      <c r="F45" s="131">
        <v>0</v>
      </c>
      <c r="G45" s="137">
        <f t="shared" si="9"/>
        <v>0</v>
      </c>
      <c r="H45" s="137">
        <f t="shared" si="10"/>
        <v>0</v>
      </c>
      <c r="I45" s="146">
        <f t="shared" si="11"/>
        <v>0</v>
      </c>
      <c r="J45" s="151">
        <v>0</v>
      </c>
      <c r="K45" s="137">
        <f t="shared" si="12"/>
        <v>0</v>
      </c>
      <c r="L45" s="131">
        <f t="shared" si="13"/>
        <v>0</v>
      </c>
      <c r="M45" s="137">
        <v>0</v>
      </c>
      <c r="N45" s="137">
        <f t="shared" si="14"/>
        <v>0</v>
      </c>
      <c r="O45" s="137">
        <f t="shared" si="15"/>
        <v>0</v>
      </c>
      <c r="P45" s="146">
        <f t="shared" si="16"/>
        <v>0</v>
      </c>
      <c r="Q45" s="151">
        <v>0</v>
      </c>
      <c r="R45" s="137">
        <f t="shared" si="17"/>
        <v>0</v>
      </c>
      <c r="S45" s="137">
        <f t="shared" si="18"/>
        <v>0</v>
      </c>
      <c r="T45" s="137">
        <v>0</v>
      </c>
      <c r="U45" s="137">
        <f t="shared" si="19"/>
        <v>0</v>
      </c>
      <c r="V45" s="137">
        <f t="shared" si="20"/>
        <v>0</v>
      </c>
      <c r="W45" s="146">
        <f t="shared" si="21"/>
        <v>0</v>
      </c>
      <c r="X45" s="151">
        <v>0</v>
      </c>
      <c r="Y45" s="137">
        <f t="shared" si="22"/>
        <v>0</v>
      </c>
      <c r="Z45" s="137">
        <f t="shared" si="23"/>
        <v>0</v>
      </c>
      <c r="AA45" s="137">
        <v>0</v>
      </c>
      <c r="AB45" s="137">
        <f t="shared" si="24"/>
        <v>0</v>
      </c>
      <c r="AC45" s="137">
        <f t="shared" si="25"/>
        <v>0</v>
      </c>
      <c r="AD45" s="146">
        <f t="shared" si="26"/>
        <v>0</v>
      </c>
      <c r="AE45" s="151">
        <v>0</v>
      </c>
      <c r="AF45" s="137">
        <f t="shared" si="27"/>
        <v>0</v>
      </c>
      <c r="AG45" s="137">
        <f t="shared" si="28"/>
        <v>0</v>
      </c>
      <c r="AH45" s="137">
        <v>0</v>
      </c>
      <c r="AI45" s="137">
        <f t="shared" si="29"/>
        <v>0</v>
      </c>
      <c r="AJ45" s="137">
        <f t="shared" si="30"/>
        <v>0</v>
      </c>
      <c r="AK45" s="146">
        <f t="shared" si="31"/>
        <v>0</v>
      </c>
      <c r="AL45" s="151">
        <v>0</v>
      </c>
      <c r="AM45" s="137">
        <f t="shared" si="32"/>
        <v>0</v>
      </c>
      <c r="AN45" s="137">
        <f t="shared" si="33"/>
        <v>0</v>
      </c>
      <c r="AO45" s="137">
        <v>0</v>
      </c>
      <c r="AP45" s="137">
        <f t="shared" si="34"/>
        <v>0</v>
      </c>
      <c r="AQ45" s="137">
        <f t="shared" si="35"/>
        <v>0</v>
      </c>
      <c r="AR45" s="146">
        <f t="shared" si="36"/>
        <v>0</v>
      </c>
      <c r="AS45" s="151">
        <v>0</v>
      </c>
      <c r="AT45" s="137">
        <f t="shared" si="37"/>
        <v>0</v>
      </c>
      <c r="AU45" s="137">
        <f t="shared" si="38"/>
        <v>0</v>
      </c>
      <c r="AV45" s="137">
        <v>0</v>
      </c>
      <c r="AW45" s="137">
        <f t="shared" si="39"/>
        <v>0</v>
      </c>
      <c r="AX45" s="137">
        <f t="shared" si="40"/>
        <v>0</v>
      </c>
      <c r="AY45" s="146">
        <f t="shared" si="41"/>
        <v>0</v>
      </c>
      <c r="AZ45" s="151">
        <v>0</v>
      </c>
      <c r="BA45" s="137">
        <f t="shared" si="42"/>
        <v>0</v>
      </c>
      <c r="BB45" s="137">
        <f t="shared" si="43"/>
        <v>0</v>
      </c>
      <c r="BC45" s="137">
        <v>0</v>
      </c>
      <c r="BD45" s="137">
        <f t="shared" si="44"/>
        <v>0</v>
      </c>
      <c r="BE45" s="137">
        <f t="shared" si="45"/>
        <v>0</v>
      </c>
      <c r="BF45" s="146">
        <f t="shared" si="46"/>
        <v>0</v>
      </c>
    </row>
    <row r="46" spans="1:58" ht="14.75">
      <c r="B46" s="4" t="s">
        <v>499</v>
      </c>
      <c r="C46" s="145">
        <v>0</v>
      </c>
      <c r="D46" s="137">
        <f t="shared" si="7"/>
        <v>0</v>
      </c>
      <c r="E46" s="137">
        <f t="shared" si="8"/>
        <v>0</v>
      </c>
      <c r="F46" s="131">
        <v>0</v>
      </c>
      <c r="G46" s="137">
        <f t="shared" si="9"/>
        <v>0</v>
      </c>
      <c r="H46" s="137">
        <f t="shared" si="10"/>
        <v>0</v>
      </c>
      <c r="I46" s="146">
        <f t="shared" si="11"/>
        <v>0</v>
      </c>
      <c r="J46" s="151">
        <v>0</v>
      </c>
      <c r="K46" s="137">
        <f t="shared" si="12"/>
        <v>0</v>
      </c>
      <c r="L46" s="131">
        <f t="shared" si="13"/>
        <v>0</v>
      </c>
      <c r="M46" s="137">
        <v>0</v>
      </c>
      <c r="N46" s="137">
        <f t="shared" si="14"/>
        <v>0</v>
      </c>
      <c r="O46" s="137">
        <f t="shared" si="15"/>
        <v>0</v>
      </c>
      <c r="P46" s="146">
        <f t="shared" si="16"/>
        <v>0</v>
      </c>
      <c r="Q46" s="151">
        <v>0</v>
      </c>
      <c r="R46" s="137">
        <f t="shared" si="17"/>
        <v>0</v>
      </c>
      <c r="S46" s="137">
        <f t="shared" si="18"/>
        <v>0</v>
      </c>
      <c r="T46" s="137">
        <v>0</v>
      </c>
      <c r="U46" s="137">
        <f t="shared" si="19"/>
        <v>0</v>
      </c>
      <c r="V46" s="137">
        <f t="shared" si="20"/>
        <v>0</v>
      </c>
      <c r="W46" s="146">
        <f t="shared" si="21"/>
        <v>0</v>
      </c>
      <c r="X46" s="151">
        <v>0</v>
      </c>
      <c r="Y46" s="137">
        <f t="shared" si="22"/>
        <v>0</v>
      </c>
      <c r="Z46" s="137">
        <f t="shared" si="23"/>
        <v>0</v>
      </c>
      <c r="AA46" s="137">
        <v>0</v>
      </c>
      <c r="AB46" s="137">
        <f t="shared" si="24"/>
        <v>0</v>
      </c>
      <c r="AC46" s="137">
        <f t="shared" si="25"/>
        <v>0</v>
      </c>
      <c r="AD46" s="146">
        <f t="shared" si="26"/>
        <v>0</v>
      </c>
      <c r="AE46" s="151">
        <v>0</v>
      </c>
      <c r="AF46" s="137">
        <f t="shared" si="27"/>
        <v>0</v>
      </c>
      <c r="AG46" s="137">
        <f t="shared" si="28"/>
        <v>0</v>
      </c>
      <c r="AH46" s="137">
        <v>0</v>
      </c>
      <c r="AI46" s="137">
        <f t="shared" si="29"/>
        <v>0</v>
      </c>
      <c r="AJ46" s="137">
        <f t="shared" si="30"/>
        <v>0</v>
      </c>
      <c r="AK46" s="146">
        <f t="shared" si="31"/>
        <v>0</v>
      </c>
      <c r="AL46" s="151">
        <v>0</v>
      </c>
      <c r="AM46" s="137">
        <f t="shared" si="32"/>
        <v>0</v>
      </c>
      <c r="AN46" s="137">
        <f t="shared" si="33"/>
        <v>0</v>
      </c>
      <c r="AO46" s="137">
        <v>0</v>
      </c>
      <c r="AP46" s="137">
        <f t="shared" si="34"/>
        <v>0</v>
      </c>
      <c r="AQ46" s="137">
        <f t="shared" si="35"/>
        <v>0</v>
      </c>
      <c r="AR46" s="146">
        <f t="shared" si="36"/>
        <v>0</v>
      </c>
      <c r="AS46" s="151">
        <v>0</v>
      </c>
      <c r="AT46" s="137">
        <f t="shared" si="37"/>
        <v>0</v>
      </c>
      <c r="AU46" s="137">
        <f t="shared" si="38"/>
        <v>0</v>
      </c>
      <c r="AV46" s="137">
        <v>0</v>
      </c>
      <c r="AW46" s="137">
        <f t="shared" si="39"/>
        <v>0</v>
      </c>
      <c r="AX46" s="137">
        <f t="shared" si="40"/>
        <v>0</v>
      </c>
      <c r="AY46" s="146">
        <f t="shared" si="41"/>
        <v>0</v>
      </c>
      <c r="AZ46" s="151">
        <v>0</v>
      </c>
      <c r="BA46" s="137">
        <f t="shared" si="42"/>
        <v>0</v>
      </c>
      <c r="BB46" s="137">
        <f t="shared" si="43"/>
        <v>0</v>
      </c>
      <c r="BC46" s="137">
        <v>0</v>
      </c>
      <c r="BD46" s="137">
        <f t="shared" si="44"/>
        <v>0</v>
      </c>
      <c r="BE46" s="137">
        <f t="shared" si="45"/>
        <v>0</v>
      </c>
      <c r="BF46" s="146">
        <f t="shared" si="46"/>
        <v>0</v>
      </c>
    </row>
    <row r="47" spans="1:58" ht="14.75">
      <c r="B47" s="4" t="s">
        <v>500</v>
      </c>
      <c r="C47" s="145">
        <v>0</v>
      </c>
      <c r="D47" s="137">
        <f t="shared" si="7"/>
        <v>0</v>
      </c>
      <c r="E47" s="137">
        <f t="shared" si="8"/>
        <v>0</v>
      </c>
      <c r="F47" s="131">
        <v>0</v>
      </c>
      <c r="G47" s="137">
        <f t="shared" si="9"/>
        <v>0</v>
      </c>
      <c r="H47" s="137">
        <f t="shared" si="10"/>
        <v>0</v>
      </c>
      <c r="I47" s="146">
        <f t="shared" si="11"/>
        <v>0</v>
      </c>
      <c r="J47" s="151">
        <v>0</v>
      </c>
      <c r="K47" s="137">
        <f t="shared" si="12"/>
        <v>0</v>
      </c>
      <c r="L47" s="131">
        <f t="shared" si="13"/>
        <v>0</v>
      </c>
      <c r="M47" s="137">
        <v>0</v>
      </c>
      <c r="N47" s="137">
        <f t="shared" si="14"/>
        <v>0</v>
      </c>
      <c r="O47" s="137">
        <f t="shared" si="15"/>
        <v>0</v>
      </c>
      <c r="P47" s="146">
        <f t="shared" si="16"/>
        <v>0</v>
      </c>
      <c r="Q47" s="151">
        <v>0</v>
      </c>
      <c r="R47" s="137">
        <f t="shared" si="17"/>
        <v>0</v>
      </c>
      <c r="S47" s="137">
        <f t="shared" si="18"/>
        <v>0</v>
      </c>
      <c r="T47" s="137">
        <v>0</v>
      </c>
      <c r="U47" s="137">
        <f t="shared" si="19"/>
        <v>0</v>
      </c>
      <c r="V47" s="137">
        <f t="shared" si="20"/>
        <v>0</v>
      </c>
      <c r="W47" s="146">
        <f t="shared" si="21"/>
        <v>0</v>
      </c>
      <c r="X47" s="151">
        <v>0</v>
      </c>
      <c r="Y47" s="137">
        <f t="shared" si="22"/>
        <v>0</v>
      </c>
      <c r="Z47" s="137">
        <f t="shared" si="23"/>
        <v>0</v>
      </c>
      <c r="AA47" s="137">
        <v>0</v>
      </c>
      <c r="AB47" s="137">
        <f t="shared" si="24"/>
        <v>0</v>
      </c>
      <c r="AC47" s="137">
        <f t="shared" si="25"/>
        <v>0</v>
      </c>
      <c r="AD47" s="146">
        <f t="shared" si="26"/>
        <v>0</v>
      </c>
      <c r="AE47" s="151">
        <v>0</v>
      </c>
      <c r="AF47" s="137">
        <f t="shared" si="27"/>
        <v>0</v>
      </c>
      <c r="AG47" s="137">
        <f t="shared" si="28"/>
        <v>0</v>
      </c>
      <c r="AH47" s="137">
        <v>0</v>
      </c>
      <c r="AI47" s="137">
        <f t="shared" si="29"/>
        <v>0</v>
      </c>
      <c r="AJ47" s="137">
        <f t="shared" si="30"/>
        <v>0</v>
      </c>
      <c r="AK47" s="146">
        <f t="shared" si="31"/>
        <v>0</v>
      </c>
      <c r="AL47" s="151">
        <v>0</v>
      </c>
      <c r="AM47" s="137">
        <f t="shared" si="32"/>
        <v>0</v>
      </c>
      <c r="AN47" s="137">
        <f t="shared" si="33"/>
        <v>0</v>
      </c>
      <c r="AO47" s="137">
        <v>0</v>
      </c>
      <c r="AP47" s="137">
        <f t="shared" si="34"/>
        <v>0</v>
      </c>
      <c r="AQ47" s="137">
        <f t="shared" si="35"/>
        <v>0</v>
      </c>
      <c r="AR47" s="146">
        <f t="shared" si="36"/>
        <v>0</v>
      </c>
      <c r="AS47" s="151">
        <v>0</v>
      </c>
      <c r="AT47" s="137">
        <f t="shared" si="37"/>
        <v>0</v>
      </c>
      <c r="AU47" s="137">
        <f t="shared" si="38"/>
        <v>0</v>
      </c>
      <c r="AV47" s="137">
        <v>0</v>
      </c>
      <c r="AW47" s="137">
        <f t="shared" si="39"/>
        <v>0</v>
      </c>
      <c r="AX47" s="137">
        <f t="shared" si="40"/>
        <v>0</v>
      </c>
      <c r="AY47" s="146">
        <f t="shared" si="41"/>
        <v>0</v>
      </c>
      <c r="AZ47" s="151">
        <v>0</v>
      </c>
      <c r="BA47" s="137">
        <f t="shared" si="42"/>
        <v>0</v>
      </c>
      <c r="BB47" s="137">
        <f t="shared" si="43"/>
        <v>0</v>
      </c>
      <c r="BC47" s="137">
        <v>0</v>
      </c>
      <c r="BD47" s="137">
        <f t="shared" si="44"/>
        <v>0</v>
      </c>
      <c r="BE47" s="137">
        <f t="shared" si="45"/>
        <v>0</v>
      </c>
      <c r="BF47" s="146">
        <f t="shared" si="46"/>
        <v>0</v>
      </c>
    </row>
    <row r="48" spans="1:58" ht="14.75">
      <c r="B48" s="4" t="s">
        <v>501</v>
      </c>
      <c r="C48" s="145">
        <v>0</v>
      </c>
      <c r="D48" s="137">
        <f t="shared" si="7"/>
        <v>0</v>
      </c>
      <c r="E48" s="137">
        <f t="shared" si="8"/>
        <v>0</v>
      </c>
      <c r="F48" s="131">
        <v>0</v>
      </c>
      <c r="G48" s="137">
        <f t="shared" si="9"/>
        <v>0</v>
      </c>
      <c r="H48" s="137">
        <f t="shared" si="10"/>
        <v>0</v>
      </c>
      <c r="I48" s="146">
        <f t="shared" si="11"/>
        <v>0</v>
      </c>
      <c r="J48" s="151">
        <v>0</v>
      </c>
      <c r="K48" s="137">
        <f t="shared" si="12"/>
        <v>0</v>
      </c>
      <c r="L48" s="131">
        <f t="shared" si="13"/>
        <v>0</v>
      </c>
      <c r="M48" s="137">
        <v>0</v>
      </c>
      <c r="N48" s="137">
        <f t="shared" si="14"/>
        <v>0</v>
      </c>
      <c r="O48" s="137">
        <f t="shared" si="15"/>
        <v>0</v>
      </c>
      <c r="P48" s="146">
        <f t="shared" si="16"/>
        <v>0</v>
      </c>
      <c r="Q48" s="151">
        <v>0</v>
      </c>
      <c r="R48" s="137">
        <f t="shared" si="17"/>
        <v>0</v>
      </c>
      <c r="S48" s="137">
        <f t="shared" si="18"/>
        <v>0</v>
      </c>
      <c r="T48" s="137">
        <v>0</v>
      </c>
      <c r="U48" s="137">
        <f t="shared" si="19"/>
        <v>0</v>
      </c>
      <c r="V48" s="137">
        <f t="shared" si="20"/>
        <v>0</v>
      </c>
      <c r="W48" s="146">
        <f t="shared" si="21"/>
        <v>0</v>
      </c>
      <c r="X48" s="151">
        <v>0</v>
      </c>
      <c r="Y48" s="137">
        <f t="shared" si="22"/>
        <v>0</v>
      </c>
      <c r="Z48" s="137">
        <f t="shared" si="23"/>
        <v>0</v>
      </c>
      <c r="AA48" s="137">
        <v>0</v>
      </c>
      <c r="AB48" s="137">
        <f t="shared" si="24"/>
        <v>0</v>
      </c>
      <c r="AC48" s="137">
        <f t="shared" si="25"/>
        <v>0</v>
      </c>
      <c r="AD48" s="146">
        <f t="shared" si="26"/>
        <v>0</v>
      </c>
      <c r="AE48" s="151">
        <v>0</v>
      </c>
      <c r="AF48" s="137">
        <f t="shared" si="27"/>
        <v>0</v>
      </c>
      <c r="AG48" s="137">
        <f t="shared" si="28"/>
        <v>0</v>
      </c>
      <c r="AH48" s="137">
        <v>0</v>
      </c>
      <c r="AI48" s="137">
        <f t="shared" si="29"/>
        <v>0</v>
      </c>
      <c r="AJ48" s="137">
        <f t="shared" si="30"/>
        <v>0</v>
      </c>
      <c r="AK48" s="146">
        <f t="shared" si="31"/>
        <v>0</v>
      </c>
      <c r="AL48" s="151">
        <v>0</v>
      </c>
      <c r="AM48" s="137">
        <f t="shared" si="32"/>
        <v>0</v>
      </c>
      <c r="AN48" s="137">
        <f t="shared" si="33"/>
        <v>0</v>
      </c>
      <c r="AO48" s="137">
        <v>0</v>
      </c>
      <c r="AP48" s="137">
        <f t="shared" si="34"/>
        <v>0</v>
      </c>
      <c r="AQ48" s="137">
        <f t="shared" si="35"/>
        <v>0</v>
      </c>
      <c r="AR48" s="146">
        <f t="shared" si="36"/>
        <v>0</v>
      </c>
      <c r="AS48" s="151">
        <v>0</v>
      </c>
      <c r="AT48" s="137">
        <f t="shared" si="37"/>
        <v>0</v>
      </c>
      <c r="AU48" s="137">
        <f t="shared" si="38"/>
        <v>0</v>
      </c>
      <c r="AV48" s="137">
        <v>0</v>
      </c>
      <c r="AW48" s="137">
        <f t="shared" si="39"/>
        <v>0</v>
      </c>
      <c r="AX48" s="137">
        <f t="shared" si="40"/>
        <v>0</v>
      </c>
      <c r="AY48" s="146">
        <f t="shared" si="41"/>
        <v>0</v>
      </c>
      <c r="AZ48" s="151">
        <v>0</v>
      </c>
      <c r="BA48" s="137">
        <f t="shared" si="42"/>
        <v>0</v>
      </c>
      <c r="BB48" s="137">
        <f t="shared" si="43"/>
        <v>0</v>
      </c>
      <c r="BC48" s="137">
        <v>0</v>
      </c>
      <c r="BD48" s="137">
        <f t="shared" si="44"/>
        <v>0</v>
      </c>
      <c r="BE48" s="137">
        <f t="shared" si="45"/>
        <v>0</v>
      </c>
      <c r="BF48" s="146">
        <f t="shared" si="46"/>
        <v>0</v>
      </c>
    </row>
    <row r="49" spans="1:58" ht="14.75">
      <c r="A49" s="133" t="s">
        <v>622</v>
      </c>
      <c r="B49" s="4" t="s">
        <v>502</v>
      </c>
      <c r="C49" s="145">
        <f>SUM(C7,C13)</f>
        <v>111409.83</v>
      </c>
      <c r="D49" s="137">
        <f t="shared" si="7"/>
        <v>2.3770311954101619E-3</v>
      </c>
      <c r="E49" s="137">
        <f t="shared" si="8"/>
        <v>111589.13140748131</v>
      </c>
      <c r="F49" s="131">
        <f>SUM(D7,D13)</f>
        <v>281946</v>
      </c>
      <c r="G49" s="137">
        <f t="shared" si="9"/>
        <v>4.6271682784085289E-3</v>
      </c>
      <c r="H49" s="137">
        <f t="shared" si="10"/>
        <v>0</v>
      </c>
      <c r="I49" s="146">
        <f t="shared" si="11"/>
        <v>170356.86859251867</v>
      </c>
      <c r="J49" s="151">
        <f>SUM(F7,F13)</f>
        <v>122872.882</v>
      </c>
      <c r="K49" s="131">
        <f t="shared" si="12"/>
        <v>2.5778661583142032E-3</v>
      </c>
      <c r="L49" s="131">
        <f t="shared" si="13"/>
        <v>123075.76024195422</v>
      </c>
      <c r="M49" s="137">
        <f>SUM(G7,G13)</f>
        <v>328633.87</v>
      </c>
      <c r="N49" s="137">
        <f t="shared" si="14"/>
        <v>5.4867859792235721E-3</v>
      </c>
      <c r="O49" s="137">
        <f t="shared" si="15"/>
        <v>0</v>
      </c>
      <c r="P49" s="146">
        <f t="shared" si="16"/>
        <v>205558.10975804576</v>
      </c>
      <c r="Q49" s="151">
        <f>SUM(I7,I13)</f>
        <v>146011.96600000001</v>
      </c>
      <c r="R49" s="137">
        <f t="shared" si="17"/>
        <v>3.0126583461705255E-3</v>
      </c>
      <c r="S49" s="137">
        <f t="shared" si="18"/>
        <v>146247.73123746226</v>
      </c>
      <c r="T49" s="137">
        <f>SUM(J7,J13)</f>
        <v>391099.42</v>
      </c>
      <c r="U49" s="137">
        <f t="shared" si="19"/>
        <v>6.5053230820688963E-3</v>
      </c>
      <c r="V49" s="137">
        <f t="shared" si="20"/>
        <v>0</v>
      </c>
      <c r="W49" s="146">
        <f t="shared" si="21"/>
        <v>244851.68876253773</v>
      </c>
      <c r="X49" s="151">
        <f>SUM(L7,L13)</f>
        <v>131708</v>
      </c>
      <c r="Y49" s="137">
        <f t="shared" si="22"/>
        <v>2.7617153467189063E-3</v>
      </c>
      <c r="Z49" s="137">
        <f t="shared" si="23"/>
        <v>132018.11025456773</v>
      </c>
      <c r="AA49" s="137">
        <f>SUM(M7,M13)</f>
        <v>410360</v>
      </c>
      <c r="AB49" s="137">
        <f t="shared" si="24"/>
        <v>7.0914910350685775E-3</v>
      </c>
      <c r="AC49" s="137">
        <f t="shared" si="25"/>
        <v>0</v>
      </c>
      <c r="AD49" s="146">
        <f t="shared" si="26"/>
        <v>278341.8897454323</v>
      </c>
      <c r="AE49" s="151">
        <f>SUM(O7,O13)</f>
        <v>123064</v>
      </c>
      <c r="AF49" s="137">
        <f t="shared" si="27"/>
        <v>2.3171669963523221E-3</v>
      </c>
      <c r="AG49" s="137">
        <f t="shared" si="28"/>
        <v>123371.04548151964</v>
      </c>
      <c r="AH49" s="137">
        <f>SUM(P7,P13)</f>
        <v>399722</v>
      </c>
      <c r="AI49" s="137">
        <f t="shared" si="29"/>
        <v>6.6418849539294231E-3</v>
      </c>
      <c r="AJ49" s="137">
        <f t="shared" si="30"/>
        <v>0</v>
      </c>
      <c r="AK49" s="146">
        <f t="shared" si="31"/>
        <v>276350.95451848034</v>
      </c>
      <c r="AL49" s="151">
        <f>SUM(R7,R13)</f>
        <v>42024</v>
      </c>
      <c r="AM49" s="137">
        <f t="shared" si="32"/>
        <v>8.3020114676966134E-4</v>
      </c>
      <c r="AN49" s="137">
        <f t="shared" si="33"/>
        <v>42122.625405632796</v>
      </c>
      <c r="AO49" s="137">
        <f>SUM(S7,S13)</f>
        <v>400575</v>
      </c>
      <c r="AP49" s="137">
        <f t="shared" si="34"/>
        <v>6.3873554487606128E-3</v>
      </c>
      <c r="AQ49" s="137">
        <f t="shared" si="35"/>
        <v>0</v>
      </c>
      <c r="AR49" s="146">
        <f t="shared" si="36"/>
        <v>358452.37459436723</v>
      </c>
      <c r="AS49" s="151">
        <f>SUM(U7,U13)</f>
        <v>73174</v>
      </c>
      <c r="AT49" s="137">
        <f t="shared" si="37"/>
        <v>1.4354309894590944E-3</v>
      </c>
      <c r="AU49" s="137">
        <f t="shared" si="38"/>
        <v>73375.04215809067</v>
      </c>
      <c r="AV49" s="137">
        <f>SUM(V7,V13)</f>
        <v>391168</v>
      </c>
      <c r="AW49" s="137">
        <f t="shared" si="39"/>
        <v>6.1011741338154657E-3</v>
      </c>
      <c r="AX49" s="137">
        <f t="shared" si="40"/>
        <v>0</v>
      </c>
      <c r="AY49" s="146">
        <f t="shared" si="41"/>
        <v>317792.95784190932</v>
      </c>
      <c r="AZ49" s="151">
        <f>SUM(X7,X13)</f>
        <v>126522</v>
      </c>
      <c r="BA49" s="137">
        <f t="shared" si="42"/>
        <v>2.3974047045272886E-3</v>
      </c>
      <c r="BB49" s="137">
        <f t="shared" si="43"/>
        <v>126917.98173245147</v>
      </c>
      <c r="BC49" s="137">
        <f>SUM(Y7,Y13)</f>
        <v>360222</v>
      </c>
      <c r="BD49" s="137">
        <f t="shared" si="44"/>
        <v>5.7859200893412288E-3</v>
      </c>
      <c r="BE49" s="137">
        <f t="shared" si="45"/>
        <v>0</v>
      </c>
      <c r="BF49" s="146">
        <f t="shared" si="46"/>
        <v>233304.01826754853</v>
      </c>
    </row>
    <row r="50" spans="1:58" ht="14.75">
      <c r="B50" s="128" t="s">
        <v>618</v>
      </c>
      <c r="C50" s="145">
        <f>SUM(C34:C49)</f>
        <v>46869317.58200001</v>
      </c>
      <c r="D50" s="137">
        <f>SUM(D34:D49)</f>
        <v>0.99999999999999978</v>
      </c>
      <c r="E50" s="136"/>
      <c r="F50" s="131"/>
      <c r="G50" s="137">
        <f>SUM(G34:G49)</f>
        <v>1</v>
      </c>
      <c r="H50" s="137"/>
      <c r="I50" s="146"/>
      <c r="J50" s="151">
        <f>SUM(J34:J49)</f>
        <v>47664570.017999992</v>
      </c>
      <c r="K50" s="131">
        <f>SUM(K34:K49)</f>
        <v>1</v>
      </c>
      <c r="L50" s="131"/>
      <c r="M50" s="137"/>
      <c r="N50" s="137">
        <f>SUM(N34:N49)</f>
        <v>1</v>
      </c>
      <c r="O50" s="137"/>
      <c r="P50" s="146"/>
      <c r="Q50" s="151">
        <f>SUM(Q34:Q49)</f>
        <v>48466154.877999999</v>
      </c>
      <c r="R50" s="136">
        <f>SUM(R34:R49)</f>
        <v>1</v>
      </c>
      <c r="S50" s="137"/>
      <c r="T50" s="137"/>
      <c r="U50" s="137">
        <f>SUM(U34:U49)</f>
        <v>1</v>
      </c>
      <c r="V50" s="137"/>
      <c r="W50" s="146"/>
      <c r="X50" s="151">
        <f>SUM(X34:X49)</f>
        <v>47690650</v>
      </c>
      <c r="Y50" s="137">
        <f>SUM(Y34:Y49)</f>
        <v>0.99999999999999989</v>
      </c>
      <c r="Z50" s="137"/>
      <c r="AA50" s="137"/>
      <c r="AB50" s="137">
        <f>SUM(AB34:AB49)</f>
        <v>1</v>
      </c>
      <c r="AC50" s="137"/>
      <c r="AD50" s="146"/>
      <c r="AE50" s="151">
        <f>SUM(AE34:AE49)</f>
        <v>53109681</v>
      </c>
      <c r="AF50" s="137">
        <f>SUM(AF34:AF49)</f>
        <v>1</v>
      </c>
      <c r="AG50" s="137"/>
      <c r="AH50" s="137"/>
      <c r="AI50" s="137">
        <f>SUM(AI34:AI49)</f>
        <v>1</v>
      </c>
      <c r="AJ50" s="137"/>
      <c r="AK50" s="146"/>
      <c r="AL50" s="151">
        <f>SUM(AL34:AL49)</f>
        <v>50619058</v>
      </c>
      <c r="AM50" s="137">
        <f>SUM(AM34:AM49)</f>
        <v>1</v>
      </c>
      <c r="AN50" s="137"/>
      <c r="AO50" s="137"/>
      <c r="AP50" s="137">
        <f>SUM(AP34:AP49)</f>
        <v>1</v>
      </c>
      <c r="AQ50" s="137"/>
      <c r="AR50" s="146"/>
      <c r="AS50" s="151">
        <f>SUM(AS34:AS49)</f>
        <v>50977024</v>
      </c>
      <c r="AT50" s="137">
        <f>SUM(AT34:AT49)</f>
        <v>1</v>
      </c>
      <c r="AU50" s="137"/>
      <c r="AV50" s="137"/>
      <c r="AW50" s="137">
        <f>SUM(AW34:AW49)</f>
        <v>1</v>
      </c>
      <c r="AX50" s="137"/>
      <c r="AY50" s="146"/>
      <c r="AZ50" s="151">
        <f>SUM(AZ34:AZ49)</f>
        <v>52774569</v>
      </c>
      <c r="BA50" s="137">
        <f>SUM(BA34:BA49)</f>
        <v>1</v>
      </c>
      <c r="BB50" s="137"/>
      <c r="BC50" s="137"/>
      <c r="BD50" s="137">
        <f>SUM(BD34:BD49)</f>
        <v>1</v>
      </c>
      <c r="BE50" s="137"/>
      <c r="BF50" s="146"/>
    </row>
    <row r="51" spans="1:58" s="129" customFormat="1" ht="14.75">
      <c r="B51" s="128" t="s">
        <v>619</v>
      </c>
      <c r="C51" s="145"/>
      <c r="D51" s="137"/>
      <c r="E51" s="137">
        <f>SUM(E34:E49)</f>
        <v>46944748.400000006</v>
      </c>
      <c r="F51" s="131">
        <f>SUM(F34:F49)</f>
        <v>60932731</v>
      </c>
      <c r="G51" s="137"/>
      <c r="H51" s="155">
        <f>SUM(H34:H49)</f>
        <v>14166299.628501875</v>
      </c>
      <c r="I51" s="157">
        <f>SUM(I34:I49)</f>
        <v>28154282.228501879</v>
      </c>
      <c r="J51" s="151"/>
      <c r="K51" s="131"/>
      <c r="L51" s="131">
        <f>SUM(L34:L49)</f>
        <v>47743270.085999995</v>
      </c>
      <c r="M51" s="137">
        <f>SUM(M34:M49)</f>
        <v>59895514.649999991</v>
      </c>
      <c r="N51" s="137"/>
      <c r="O51" s="155">
        <f>SUM(O34:O49)</f>
        <v>14490226.423051912</v>
      </c>
      <c r="P51" s="157">
        <f>SUM(P34:P49)</f>
        <v>26642470.987051915</v>
      </c>
      <c r="Q51" s="151"/>
      <c r="R51" s="137"/>
      <c r="S51" s="137">
        <f>SUM(S34:S49)</f>
        <v>48544413.083999999</v>
      </c>
      <c r="T51" s="137">
        <f>SUM(T34:T49)</f>
        <v>60119907.199999996</v>
      </c>
      <c r="U51" s="137"/>
      <c r="V51" s="155">
        <f>SUM(V34:V49)</f>
        <v>14969270.209047623</v>
      </c>
      <c r="W51" s="157">
        <f>SUM(W34:W49)</f>
        <v>26544764.325047627</v>
      </c>
      <c r="X51" s="151"/>
      <c r="Y51" s="137"/>
      <c r="Z51" s="137">
        <f>SUM(Z34:Z49)</f>
        <v>47802939.000000007</v>
      </c>
      <c r="AA51" s="137">
        <f>SUM(AA34:AA49)</f>
        <v>57866533</v>
      </c>
      <c r="AB51" s="137"/>
      <c r="AC51" s="155">
        <f>SUM(AC34:AC49)</f>
        <v>14865914.523307377</v>
      </c>
      <c r="AD51" s="157">
        <f>SUM(AD34:AD49)</f>
        <v>24929508.523307379</v>
      </c>
      <c r="AE51" s="151"/>
      <c r="AF51" s="137"/>
      <c r="AG51" s="137">
        <f>SUM(AG34:AG49)</f>
        <v>53242190</v>
      </c>
      <c r="AH51" s="137">
        <f>SUM(AH34:AH49)</f>
        <v>60182012</v>
      </c>
      <c r="AI51" s="137"/>
      <c r="AJ51" s="155">
        <f>SUM(AJ34:AJ49)</f>
        <v>14951894.42060953</v>
      </c>
      <c r="AK51" s="157">
        <f>SUM(AK34:AK49)</f>
        <v>21891716.420609526</v>
      </c>
      <c r="AL51" s="151"/>
      <c r="AM51" s="137"/>
      <c r="AN51" s="137">
        <f>SUM(AN34:AN49)</f>
        <v>50737855</v>
      </c>
      <c r="AO51" s="137">
        <f>SUM(AO34:AO49)</f>
        <v>62713748</v>
      </c>
      <c r="AP51" s="137"/>
      <c r="AQ51" s="155">
        <f>SUM(AQ34:AQ49)</f>
        <v>13268496.548867464</v>
      </c>
      <c r="AR51" s="157">
        <f>SUM(AR34:AR49)</f>
        <v>25244389.548867464</v>
      </c>
      <c r="AS51" s="151"/>
      <c r="AT51" s="137"/>
      <c r="AU51" s="137">
        <f>SUM(AU34:AU49)</f>
        <v>51117081</v>
      </c>
      <c r="AV51" s="137">
        <f>SUM(AV34:AV49)</f>
        <v>64113561</v>
      </c>
      <c r="AW51" s="137"/>
      <c r="AX51" s="155">
        <f>SUM(AX34:AX49)</f>
        <v>13306249.043828001</v>
      </c>
      <c r="AY51" s="157">
        <f>SUM(AY34:AY49)</f>
        <v>26302729.043827996</v>
      </c>
      <c r="AZ51" s="151"/>
      <c r="BA51" s="137"/>
      <c r="BB51" s="137">
        <f>SUM(BB34:BB49)</f>
        <v>52939739.999999993</v>
      </c>
      <c r="BC51" s="137">
        <f>SUM(BC34:BC49)</f>
        <v>62258378</v>
      </c>
      <c r="BD51" s="137"/>
      <c r="BE51" s="155">
        <f>SUM(BE34:BE49)</f>
        <v>13886342.524158426</v>
      </c>
      <c r="BF51" s="157">
        <f>SUM(BF34:BF49)</f>
        <v>23204980.524158422</v>
      </c>
    </row>
    <row r="52" spans="1:58" s="129" customFormat="1" ht="14.75">
      <c r="B52" s="128" t="s">
        <v>627</v>
      </c>
      <c r="C52" s="147"/>
      <c r="D52" s="148"/>
      <c r="E52" s="148"/>
      <c r="F52" s="148"/>
      <c r="G52" s="149"/>
      <c r="H52" s="149">
        <f>IF(H51&gt;I51,H51-I51,0)</f>
        <v>0</v>
      </c>
      <c r="I52" s="150">
        <f>IF(I51&gt;H51,I51-H51,0)</f>
        <v>13987982.600000003</v>
      </c>
      <c r="J52" s="152"/>
      <c r="K52" s="149"/>
      <c r="L52" s="149"/>
      <c r="M52" s="149"/>
      <c r="N52" s="149"/>
      <c r="O52" s="149">
        <f>IF(O51&gt;P51,O51-P51,0)</f>
        <v>0</v>
      </c>
      <c r="P52" s="150">
        <f>IF(P51&gt;O51,P51-O51,0)</f>
        <v>12152244.564000003</v>
      </c>
      <c r="Q52" s="152"/>
      <c r="R52" s="149"/>
      <c r="S52" s="149"/>
      <c r="T52" s="149"/>
      <c r="U52" s="149"/>
      <c r="V52" s="149">
        <f>IF(V51&gt;W51,V51-W51,0)</f>
        <v>0</v>
      </c>
      <c r="W52" s="150">
        <f>IF(W51&gt;V51,W51-V51,0)</f>
        <v>11575494.116000004</v>
      </c>
      <c r="X52" s="152"/>
      <c r="Y52" s="149"/>
      <c r="Z52" s="149"/>
      <c r="AA52" s="149"/>
      <c r="AB52" s="149"/>
      <c r="AC52" s="149">
        <f>IF(AC51&gt;AD51,AC51-AD51,0)</f>
        <v>0</v>
      </c>
      <c r="AD52" s="150">
        <f>IF(AD51&gt;AC51,AD51-AC51,0)</f>
        <v>10063594.000000002</v>
      </c>
      <c r="AE52" s="152"/>
      <c r="AF52" s="149"/>
      <c r="AG52" s="149"/>
      <c r="AH52" s="149"/>
      <c r="AI52" s="149"/>
      <c r="AJ52" s="149">
        <f>IF(AJ51&gt;AK51,AJ51-AK51,0)</f>
        <v>0</v>
      </c>
      <c r="AK52" s="150">
        <f>IF(AK51&gt;AJ51,AK51-AJ51,0)</f>
        <v>6939821.9999999963</v>
      </c>
      <c r="AL52" s="152"/>
      <c r="AM52" s="149"/>
      <c r="AN52" s="149"/>
      <c r="AO52" s="149"/>
      <c r="AP52" s="149"/>
      <c r="AQ52" s="149">
        <f>IF(AQ51&gt;AR51,AQ51-AR51,0)</f>
        <v>0</v>
      </c>
      <c r="AR52" s="150">
        <f>IF(AR51&gt;AQ51,AR51-AQ51,0)</f>
        <v>11975893</v>
      </c>
      <c r="AS52" s="152"/>
      <c r="AT52" s="149"/>
      <c r="AU52" s="149"/>
      <c r="AV52" s="149"/>
      <c r="AW52" s="149"/>
      <c r="AX52" s="149">
        <f>IF(AX51&gt;AY51,AX51-AY51,0)</f>
        <v>0</v>
      </c>
      <c r="AY52" s="150">
        <f>IF(AY51&gt;AX51,AY51-AX51,0)</f>
        <v>12996479.999999994</v>
      </c>
      <c r="AZ52" s="152"/>
      <c r="BA52" s="149"/>
      <c r="BB52" s="149"/>
      <c r="BC52" s="149"/>
      <c r="BD52" s="149"/>
      <c r="BE52" s="149">
        <f>IF(BE51&gt;BF51,BE51-BF51,0)</f>
        <v>0</v>
      </c>
      <c r="BF52" s="150">
        <f>IF(BF51&gt;BE51,BF51-BE51,0)</f>
        <v>9318637.9999999963</v>
      </c>
    </row>
    <row r="53" spans="1:58" s="129" customFormat="1" ht="14.75">
      <c r="B53" s="128"/>
      <c r="C53" s="130"/>
      <c r="D53" s="130"/>
      <c r="E53" s="131"/>
      <c r="F53" s="131"/>
    </row>
    <row r="54" spans="1:58" s="129" customFormat="1" ht="14.75">
      <c r="B54" s="128"/>
    </row>
    <row r="55" spans="1:58" s="129" customFormat="1" ht="14.75">
      <c r="B55" s="128" t="s">
        <v>615</v>
      </c>
    </row>
    <row r="56" spans="1:58" s="129" customFormat="1">
      <c r="B56" s="132" t="s">
        <v>612</v>
      </c>
    </row>
    <row r="57" spans="1:58" s="129" customFormat="1" ht="14.75">
      <c r="B57" s="128" t="s">
        <v>614</v>
      </c>
    </row>
    <row r="58" spans="1:58" s="129" customFormat="1">
      <c r="B58" s="132" t="s">
        <v>613</v>
      </c>
    </row>
    <row r="59" spans="1:58" s="129" customFormat="1" ht="14.75">
      <c r="B59" s="128" t="s">
        <v>624</v>
      </c>
    </row>
    <row r="60" spans="1:58" s="129" customFormat="1">
      <c r="B60" s="132"/>
    </row>
    <row r="62" spans="1:58" ht="14.75">
      <c r="B62" s="1" t="s">
        <v>543</v>
      </c>
    </row>
    <row r="63" spans="1:58" ht="14.75">
      <c r="B63" s="48" t="s">
        <v>631</v>
      </c>
      <c r="C63" s="48"/>
      <c r="D63" s="48"/>
    </row>
    <row r="65" spans="2:65" ht="14.75">
      <c r="B65" s="154" t="s">
        <v>1</v>
      </c>
      <c r="C65" s="70">
        <v>2012</v>
      </c>
      <c r="D65" s="70">
        <v>2013</v>
      </c>
      <c r="E65" s="70">
        <v>2014</v>
      </c>
      <c r="F65" s="70">
        <v>2015</v>
      </c>
      <c r="G65" s="70">
        <v>2016</v>
      </c>
      <c r="H65" s="70">
        <v>2017</v>
      </c>
      <c r="I65" s="70">
        <v>2018</v>
      </c>
      <c r="J65" s="70">
        <f t="shared" ref="J65:AO65" si="47">I65+1</f>
        <v>2019</v>
      </c>
      <c r="K65" s="70">
        <f t="shared" si="47"/>
        <v>2020</v>
      </c>
      <c r="L65" s="70">
        <f t="shared" si="47"/>
        <v>2021</v>
      </c>
      <c r="M65" s="70">
        <f t="shared" si="47"/>
        <v>2022</v>
      </c>
      <c r="N65" s="70">
        <f t="shared" si="47"/>
        <v>2023</v>
      </c>
      <c r="O65" s="70">
        <f t="shared" si="47"/>
        <v>2024</v>
      </c>
      <c r="P65" s="70">
        <f t="shared" si="47"/>
        <v>2025</v>
      </c>
      <c r="Q65" s="70">
        <f t="shared" si="47"/>
        <v>2026</v>
      </c>
      <c r="R65" s="70">
        <f t="shared" si="47"/>
        <v>2027</v>
      </c>
      <c r="S65" s="70">
        <f t="shared" si="47"/>
        <v>2028</v>
      </c>
      <c r="T65" s="70">
        <f t="shared" si="47"/>
        <v>2029</v>
      </c>
      <c r="U65" s="70">
        <f t="shared" si="47"/>
        <v>2030</v>
      </c>
      <c r="V65" s="70">
        <f t="shared" si="47"/>
        <v>2031</v>
      </c>
      <c r="W65" s="70">
        <f t="shared" si="47"/>
        <v>2032</v>
      </c>
      <c r="X65" s="70">
        <f t="shared" si="47"/>
        <v>2033</v>
      </c>
      <c r="Y65" s="70">
        <f t="shared" si="47"/>
        <v>2034</v>
      </c>
      <c r="Z65" s="70">
        <f t="shared" si="47"/>
        <v>2035</v>
      </c>
      <c r="AA65" s="70">
        <f t="shared" si="47"/>
        <v>2036</v>
      </c>
      <c r="AB65" s="70">
        <f t="shared" si="47"/>
        <v>2037</v>
      </c>
      <c r="AC65" s="70">
        <f t="shared" si="47"/>
        <v>2038</v>
      </c>
      <c r="AD65" s="70">
        <f t="shared" si="47"/>
        <v>2039</v>
      </c>
      <c r="AE65" s="70">
        <f t="shared" si="47"/>
        <v>2040</v>
      </c>
      <c r="AF65" s="70">
        <f t="shared" si="47"/>
        <v>2041</v>
      </c>
      <c r="AG65" s="70">
        <f t="shared" si="47"/>
        <v>2042</v>
      </c>
      <c r="AH65" s="70">
        <f t="shared" si="47"/>
        <v>2043</v>
      </c>
      <c r="AI65" s="70">
        <f t="shared" si="47"/>
        <v>2044</v>
      </c>
      <c r="AJ65" s="70">
        <f t="shared" si="47"/>
        <v>2045</v>
      </c>
      <c r="AK65" s="70">
        <f t="shared" si="47"/>
        <v>2046</v>
      </c>
      <c r="AL65" s="70">
        <f t="shared" si="47"/>
        <v>2047</v>
      </c>
      <c r="AM65" s="70">
        <f t="shared" si="47"/>
        <v>2048</v>
      </c>
      <c r="AN65" s="70">
        <f t="shared" si="47"/>
        <v>2049</v>
      </c>
      <c r="AO65" s="70">
        <f t="shared" si="47"/>
        <v>2050</v>
      </c>
    </row>
    <row r="66" spans="2:65" ht="14.75">
      <c r="B66" s="156" t="s">
        <v>531</v>
      </c>
      <c r="C66" s="67">
        <f>H51</f>
        <v>14166299.628501875</v>
      </c>
      <c r="D66" s="67">
        <f>O51</f>
        <v>14490226.423051912</v>
      </c>
      <c r="E66" s="67">
        <f>V51</f>
        <v>14969270.209047623</v>
      </c>
      <c r="F66" s="67">
        <f>AC51</f>
        <v>14865914.523307377</v>
      </c>
      <c r="G66" s="67">
        <f>AJ51</f>
        <v>14951894.42060953</v>
      </c>
      <c r="H66" s="67">
        <f>AQ51</f>
        <v>13268496.548867464</v>
      </c>
      <c r="I66" s="67">
        <f>AX51</f>
        <v>13306249.043828001</v>
      </c>
      <c r="J66" s="67">
        <f>BE51</f>
        <v>13886342.524158426</v>
      </c>
      <c r="K66" s="159">
        <f>AVERAGE(C66:J66)</f>
        <v>14238086.665171526</v>
      </c>
      <c r="L66" s="159">
        <f>K66</f>
        <v>14238086.665171526</v>
      </c>
      <c r="M66" s="159">
        <f>L66</f>
        <v>14238086.665171526</v>
      </c>
      <c r="N66" s="159">
        <f t="shared" ref="N66:AO66" si="48">M66</f>
        <v>14238086.665171526</v>
      </c>
      <c r="O66" s="159">
        <f t="shared" si="48"/>
        <v>14238086.665171526</v>
      </c>
      <c r="P66" s="159">
        <f t="shared" si="48"/>
        <v>14238086.665171526</v>
      </c>
      <c r="Q66" s="159">
        <f t="shared" si="48"/>
        <v>14238086.665171526</v>
      </c>
      <c r="R66" s="159">
        <f t="shared" si="48"/>
        <v>14238086.665171526</v>
      </c>
      <c r="S66" s="159">
        <f t="shared" si="48"/>
        <v>14238086.665171526</v>
      </c>
      <c r="T66" s="159">
        <f t="shared" si="48"/>
        <v>14238086.665171526</v>
      </c>
      <c r="U66" s="159">
        <f t="shared" si="48"/>
        <v>14238086.665171526</v>
      </c>
      <c r="V66" s="159">
        <f t="shared" si="48"/>
        <v>14238086.665171526</v>
      </c>
      <c r="W66" s="159">
        <f t="shared" si="48"/>
        <v>14238086.665171526</v>
      </c>
      <c r="X66" s="159">
        <f t="shared" si="48"/>
        <v>14238086.665171526</v>
      </c>
      <c r="Y66" s="159">
        <f t="shared" si="48"/>
        <v>14238086.665171526</v>
      </c>
      <c r="Z66" s="159">
        <f t="shared" si="48"/>
        <v>14238086.665171526</v>
      </c>
      <c r="AA66" s="159">
        <f t="shared" si="48"/>
        <v>14238086.665171526</v>
      </c>
      <c r="AB66" s="159">
        <f t="shared" si="48"/>
        <v>14238086.665171526</v>
      </c>
      <c r="AC66" s="159">
        <f t="shared" si="48"/>
        <v>14238086.665171526</v>
      </c>
      <c r="AD66" s="159">
        <f t="shared" si="48"/>
        <v>14238086.665171526</v>
      </c>
      <c r="AE66" s="159">
        <f t="shared" si="48"/>
        <v>14238086.665171526</v>
      </c>
      <c r="AF66" s="159">
        <f t="shared" si="48"/>
        <v>14238086.665171526</v>
      </c>
      <c r="AG66" s="159">
        <f t="shared" si="48"/>
        <v>14238086.665171526</v>
      </c>
      <c r="AH66" s="159">
        <f t="shared" si="48"/>
        <v>14238086.665171526</v>
      </c>
      <c r="AI66" s="159">
        <f t="shared" si="48"/>
        <v>14238086.665171526</v>
      </c>
      <c r="AJ66" s="159">
        <f t="shared" si="48"/>
        <v>14238086.665171526</v>
      </c>
      <c r="AK66" s="159">
        <f t="shared" si="48"/>
        <v>14238086.665171526</v>
      </c>
      <c r="AL66" s="159">
        <f t="shared" si="48"/>
        <v>14238086.665171526</v>
      </c>
      <c r="AM66" s="159">
        <f t="shared" si="48"/>
        <v>14238086.665171526</v>
      </c>
      <c r="AN66" s="159">
        <f t="shared" si="48"/>
        <v>14238086.665171526</v>
      </c>
      <c r="AO66" s="159">
        <f t="shared" si="48"/>
        <v>14238086.665171526</v>
      </c>
    </row>
    <row r="67" spans="2:65" ht="14.75">
      <c r="B67" s="158" t="s">
        <v>630</v>
      </c>
      <c r="C67" s="67">
        <f>I51</f>
        <v>28154282.228501879</v>
      </c>
      <c r="D67" s="67">
        <f>P51</f>
        <v>26642470.987051915</v>
      </c>
      <c r="E67" s="67">
        <f>W51</f>
        <v>26544764.325047627</v>
      </c>
      <c r="F67" s="67">
        <f>AD51</f>
        <v>24929508.523307379</v>
      </c>
      <c r="G67" s="67">
        <f>AK51</f>
        <v>21891716.420609526</v>
      </c>
      <c r="H67" s="67">
        <f>AR51</f>
        <v>25244389.548867464</v>
      </c>
      <c r="I67" s="67">
        <f>AY51</f>
        <v>26302729.043827996</v>
      </c>
      <c r="J67" s="67">
        <f>BF51</f>
        <v>23204980.524158422</v>
      </c>
      <c r="K67" s="159">
        <f>AVERAGE(C67:J67)</f>
        <v>25364355.200171523</v>
      </c>
      <c r="L67" s="159">
        <f>K67</f>
        <v>25364355.200171523</v>
      </c>
      <c r="M67" s="159">
        <f t="shared" ref="M67:AO67" si="49">L67</f>
        <v>25364355.200171523</v>
      </c>
      <c r="N67" s="159">
        <f t="shared" si="49"/>
        <v>25364355.200171523</v>
      </c>
      <c r="O67" s="159">
        <f t="shared" si="49"/>
        <v>25364355.200171523</v>
      </c>
      <c r="P67" s="159">
        <f t="shared" si="49"/>
        <v>25364355.200171523</v>
      </c>
      <c r="Q67" s="159">
        <f t="shared" si="49"/>
        <v>25364355.200171523</v>
      </c>
      <c r="R67" s="159">
        <f t="shared" si="49"/>
        <v>25364355.200171523</v>
      </c>
      <c r="S67" s="159">
        <f t="shared" si="49"/>
        <v>25364355.200171523</v>
      </c>
      <c r="T67" s="159">
        <f t="shared" si="49"/>
        <v>25364355.200171523</v>
      </c>
      <c r="U67" s="159">
        <f t="shared" si="49"/>
        <v>25364355.200171523</v>
      </c>
      <c r="V67" s="159">
        <f t="shared" si="49"/>
        <v>25364355.200171523</v>
      </c>
      <c r="W67" s="159">
        <f t="shared" si="49"/>
        <v>25364355.200171523</v>
      </c>
      <c r="X67" s="159">
        <f t="shared" si="49"/>
        <v>25364355.200171523</v>
      </c>
      <c r="Y67" s="159">
        <f t="shared" si="49"/>
        <v>25364355.200171523</v>
      </c>
      <c r="Z67" s="159">
        <f t="shared" si="49"/>
        <v>25364355.200171523</v>
      </c>
      <c r="AA67" s="159">
        <f t="shared" si="49"/>
        <v>25364355.200171523</v>
      </c>
      <c r="AB67" s="159">
        <f t="shared" si="49"/>
        <v>25364355.200171523</v>
      </c>
      <c r="AC67" s="159">
        <f t="shared" si="49"/>
        <v>25364355.200171523</v>
      </c>
      <c r="AD67" s="159">
        <f t="shared" si="49"/>
        <v>25364355.200171523</v>
      </c>
      <c r="AE67" s="159">
        <f t="shared" si="49"/>
        <v>25364355.200171523</v>
      </c>
      <c r="AF67" s="159">
        <f t="shared" si="49"/>
        <v>25364355.200171523</v>
      </c>
      <c r="AG67" s="159">
        <f t="shared" si="49"/>
        <v>25364355.200171523</v>
      </c>
      <c r="AH67" s="159">
        <f t="shared" si="49"/>
        <v>25364355.200171523</v>
      </c>
      <c r="AI67" s="159">
        <f t="shared" si="49"/>
        <v>25364355.200171523</v>
      </c>
      <c r="AJ67" s="159">
        <f t="shared" si="49"/>
        <v>25364355.200171523</v>
      </c>
      <c r="AK67" s="159">
        <f t="shared" si="49"/>
        <v>25364355.200171523</v>
      </c>
      <c r="AL67" s="159">
        <f t="shared" si="49"/>
        <v>25364355.200171523</v>
      </c>
      <c r="AM67" s="159">
        <f t="shared" si="49"/>
        <v>25364355.200171523</v>
      </c>
      <c r="AN67" s="159">
        <f t="shared" si="49"/>
        <v>25364355.200171523</v>
      </c>
      <c r="AO67" s="159">
        <f t="shared" si="49"/>
        <v>25364355.200171523</v>
      </c>
    </row>
    <row r="69" spans="2:65" ht="14.75">
      <c r="B69" s="161" t="s">
        <v>531</v>
      </c>
      <c r="C69" s="70">
        <v>2012</v>
      </c>
      <c r="D69" s="70">
        <v>2013</v>
      </c>
      <c r="E69" s="70">
        <v>2014</v>
      </c>
      <c r="F69" s="70">
        <v>2015</v>
      </c>
      <c r="G69" s="70">
        <v>2016</v>
      </c>
      <c r="H69" s="70">
        <v>2017</v>
      </c>
      <c r="I69" s="70">
        <v>2018</v>
      </c>
      <c r="J69" s="70">
        <f t="shared" ref="J69:AO69" si="50">I69+1</f>
        <v>2019</v>
      </c>
      <c r="K69" s="70">
        <f t="shared" si="50"/>
        <v>2020</v>
      </c>
      <c r="L69" s="70">
        <f t="shared" si="50"/>
        <v>2021</v>
      </c>
      <c r="M69" s="70">
        <f t="shared" si="50"/>
        <v>2022</v>
      </c>
      <c r="N69" s="70">
        <f t="shared" si="50"/>
        <v>2023</v>
      </c>
      <c r="O69" s="70">
        <f t="shared" si="50"/>
        <v>2024</v>
      </c>
      <c r="P69" s="70">
        <f t="shared" si="50"/>
        <v>2025</v>
      </c>
      <c r="Q69" s="70">
        <f t="shared" si="50"/>
        <v>2026</v>
      </c>
      <c r="R69" s="70">
        <f t="shared" si="50"/>
        <v>2027</v>
      </c>
      <c r="S69" s="70">
        <f t="shared" si="50"/>
        <v>2028</v>
      </c>
      <c r="T69" s="70">
        <f t="shared" si="50"/>
        <v>2029</v>
      </c>
      <c r="U69" s="70">
        <f t="shared" si="50"/>
        <v>2030</v>
      </c>
      <c r="V69" s="70">
        <f t="shared" si="50"/>
        <v>2031</v>
      </c>
      <c r="W69" s="70">
        <f t="shared" si="50"/>
        <v>2032</v>
      </c>
      <c r="X69" s="70">
        <f t="shared" si="50"/>
        <v>2033</v>
      </c>
      <c r="Y69" s="70">
        <f t="shared" si="50"/>
        <v>2034</v>
      </c>
      <c r="Z69" s="70">
        <f t="shared" si="50"/>
        <v>2035</v>
      </c>
      <c r="AA69" s="70">
        <f t="shared" si="50"/>
        <v>2036</v>
      </c>
      <c r="AB69" s="70">
        <f t="shared" si="50"/>
        <v>2037</v>
      </c>
      <c r="AC69" s="70">
        <f t="shared" si="50"/>
        <v>2038</v>
      </c>
      <c r="AD69" s="70">
        <f t="shared" si="50"/>
        <v>2039</v>
      </c>
      <c r="AE69" s="70">
        <f t="shared" si="50"/>
        <v>2040</v>
      </c>
      <c r="AF69" s="70">
        <f t="shared" si="50"/>
        <v>2041</v>
      </c>
      <c r="AG69" s="70">
        <f t="shared" si="50"/>
        <v>2042</v>
      </c>
      <c r="AH69" s="70">
        <f t="shared" si="50"/>
        <v>2043</v>
      </c>
      <c r="AI69" s="70">
        <f t="shared" si="50"/>
        <v>2044</v>
      </c>
      <c r="AJ69" s="70">
        <f t="shared" si="50"/>
        <v>2045</v>
      </c>
      <c r="AK69" s="70">
        <f t="shared" si="50"/>
        <v>2046</v>
      </c>
      <c r="AL69" s="70">
        <f t="shared" si="50"/>
        <v>2047</v>
      </c>
      <c r="AM69" s="70">
        <f t="shared" si="50"/>
        <v>2048</v>
      </c>
      <c r="AN69" s="70">
        <f t="shared" si="50"/>
        <v>2049</v>
      </c>
      <c r="AO69" s="70">
        <f t="shared" si="50"/>
        <v>2050</v>
      </c>
      <c r="BM69" s="29"/>
    </row>
    <row r="70" spans="2:65" ht="14.75">
      <c r="B70" s="4" t="s">
        <v>487</v>
      </c>
      <c r="C70" s="160">
        <f>H34</f>
        <v>12627550.409263255</v>
      </c>
      <c r="D70" s="160">
        <f>O34</f>
        <v>12909014.984347275</v>
      </c>
      <c r="E70" s="160">
        <f>V34</f>
        <v>13308021.832849668</v>
      </c>
      <c r="F70" s="160">
        <f>AC34</f>
        <v>13330240.116245596</v>
      </c>
      <c r="G70" s="160">
        <f>AJ34</f>
        <v>12844732.16957221</v>
      </c>
      <c r="H70" s="160">
        <f>AQ34</f>
        <v>11543124.095282255</v>
      </c>
      <c r="I70" s="160">
        <f>AX34</f>
        <v>11239694.127463777</v>
      </c>
      <c r="J70" s="160">
        <f>BE34</f>
        <v>12008029.559154145</v>
      </c>
      <c r="K70" s="162">
        <f>AVERAGE(C70:J70)</f>
        <v>12476300.911772273</v>
      </c>
      <c r="L70" s="162">
        <f>K70</f>
        <v>12476300.911772273</v>
      </c>
      <c r="M70" s="162">
        <f t="shared" ref="M70:AD85" si="51">L70</f>
        <v>12476300.911772273</v>
      </c>
      <c r="N70" s="162">
        <f t="shared" si="51"/>
        <v>12476300.911772273</v>
      </c>
      <c r="O70" s="162">
        <f t="shared" si="51"/>
        <v>12476300.911772273</v>
      </c>
      <c r="P70" s="162">
        <f t="shared" si="51"/>
        <v>12476300.911772273</v>
      </c>
      <c r="Q70" s="162">
        <f t="shared" si="51"/>
        <v>12476300.911772273</v>
      </c>
      <c r="R70" s="162">
        <f t="shared" si="51"/>
        <v>12476300.911772273</v>
      </c>
      <c r="S70" s="162">
        <f t="shared" si="51"/>
        <v>12476300.911772273</v>
      </c>
      <c r="T70" s="162">
        <f t="shared" si="51"/>
        <v>12476300.911772273</v>
      </c>
      <c r="U70" s="162">
        <f t="shared" si="51"/>
        <v>12476300.911772273</v>
      </c>
      <c r="V70" s="162">
        <f t="shared" si="51"/>
        <v>12476300.911772273</v>
      </c>
      <c r="W70" s="162">
        <f t="shared" si="51"/>
        <v>12476300.911772273</v>
      </c>
      <c r="X70" s="162">
        <f t="shared" si="51"/>
        <v>12476300.911772273</v>
      </c>
      <c r="Y70" s="162">
        <f t="shared" si="51"/>
        <v>12476300.911772273</v>
      </c>
      <c r="Z70" s="162">
        <f t="shared" si="51"/>
        <v>12476300.911772273</v>
      </c>
      <c r="AA70" s="162">
        <f t="shared" si="51"/>
        <v>12476300.911772273</v>
      </c>
      <c r="AB70" s="162">
        <f t="shared" si="51"/>
        <v>12476300.911772273</v>
      </c>
      <c r="AC70" s="162">
        <f t="shared" si="51"/>
        <v>12476300.911772273</v>
      </c>
      <c r="AD70" s="162">
        <f t="shared" si="51"/>
        <v>12476300.911772273</v>
      </c>
      <c r="AE70" s="162">
        <f>AD70</f>
        <v>12476300.911772273</v>
      </c>
      <c r="AF70" s="162">
        <f t="shared" ref="AF70:AO85" si="52">AE70</f>
        <v>12476300.911772273</v>
      </c>
      <c r="AG70" s="162">
        <f t="shared" si="52"/>
        <v>12476300.911772273</v>
      </c>
      <c r="AH70" s="162">
        <f t="shared" si="52"/>
        <v>12476300.911772273</v>
      </c>
      <c r="AI70" s="162">
        <f t="shared" si="52"/>
        <v>12476300.911772273</v>
      </c>
      <c r="AJ70" s="162">
        <f t="shared" si="52"/>
        <v>12476300.911772273</v>
      </c>
      <c r="AK70" s="162">
        <f t="shared" si="52"/>
        <v>12476300.911772273</v>
      </c>
      <c r="AL70" s="162">
        <f t="shared" si="52"/>
        <v>12476300.911772273</v>
      </c>
      <c r="AM70" s="162">
        <f t="shared" si="52"/>
        <v>12476300.911772273</v>
      </c>
      <c r="AN70" s="162">
        <f t="shared" si="52"/>
        <v>12476300.911772273</v>
      </c>
      <c r="AO70" s="162">
        <f t="shared" si="52"/>
        <v>12476300.911772273</v>
      </c>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2:65" ht="14.75">
      <c r="B71" s="4" t="s">
        <v>488</v>
      </c>
      <c r="C71" s="160">
        <f t="shared" ref="C71:C85" si="53">H35</f>
        <v>0</v>
      </c>
      <c r="D71" s="160">
        <f t="shared" ref="D71:D85" si="54">O35</f>
        <v>0</v>
      </c>
      <c r="E71" s="160">
        <f t="shared" ref="E71:E85" si="55">V35</f>
        <v>0</v>
      </c>
      <c r="F71" s="160">
        <f t="shared" ref="F71:F85" si="56">AC35</f>
        <v>0</v>
      </c>
      <c r="G71" s="160">
        <f t="shared" ref="G71:G85" si="57">AJ35</f>
        <v>0</v>
      </c>
      <c r="H71" s="160">
        <f t="shared" ref="H71:H85" si="58">AQ35</f>
        <v>0</v>
      </c>
      <c r="I71" s="160">
        <f t="shared" ref="I71:I85" si="59">AX35</f>
        <v>0</v>
      </c>
      <c r="J71" s="160">
        <f t="shared" ref="J71:J85" si="60">BE35</f>
        <v>0</v>
      </c>
      <c r="K71" s="162">
        <f t="shared" ref="K71:K85" si="61">AVERAGE(C71:J71)</f>
        <v>0</v>
      </c>
      <c r="L71" s="162">
        <f t="shared" ref="L71:N85" si="62">K71</f>
        <v>0</v>
      </c>
      <c r="M71" s="162">
        <f t="shared" si="62"/>
        <v>0</v>
      </c>
      <c r="N71" s="162">
        <f t="shared" si="62"/>
        <v>0</v>
      </c>
      <c r="O71" s="162">
        <f t="shared" si="51"/>
        <v>0</v>
      </c>
      <c r="P71" s="162">
        <f t="shared" si="51"/>
        <v>0</v>
      </c>
      <c r="Q71" s="162">
        <f t="shared" si="51"/>
        <v>0</v>
      </c>
      <c r="R71" s="162">
        <f t="shared" si="51"/>
        <v>0</v>
      </c>
      <c r="S71" s="162">
        <f t="shared" si="51"/>
        <v>0</v>
      </c>
      <c r="T71" s="162">
        <f t="shared" si="51"/>
        <v>0</v>
      </c>
      <c r="U71" s="162">
        <f t="shared" si="51"/>
        <v>0</v>
      </c>
      <c r="V71" s="162">
        <f t="shared" si="51"/>
        <v>0</v>
      </c>
      <c r="W71" s="162">
        <f t="shared" si="51"/>
        <v>0</v>
      </c>
      <c r="X71" s="162">
        <f t="shared" si="51"/>
        <v>0</v>
      </c>
      <c r="Y71" s="162">
        <f t="shared" si="51"/>
        <v>0</v>
      </c>
      <c r="Z71" s="162">
        <f t="shared" si="51"/>
        <v>0</v>
      </c>
      <c r="AA71" s="162">
        <f t="shared" si="51"/>
        <v>0</v>
      </c>
      <c r="AB71" s="162">
        <f t="shared" si="51"/>
        <v>0</v>
      </c>
      <c r="AC71" s="162">
        <f t="shared" si="51"/>
        <v>0</v>
      </c>
      <c r="AD71" s="162">
        <f t="shared" si="51"/>
        <v>0</v>
      </c>
      <c r="AE71" s="162">
        <f t="shared" ref="AE71:AG84" si="63">AD71</f>
        <v>0</v>
      </c>
      <c r="AF71" s="162">
        <f t="shared" si="63"/>
        <v>0</v>
      </c>
      <c r="AG71" s="162">
        <f t="shared" si="63"/>
        <v>0</v>
      </c>
      <c r="AH71" s="162">
        <f t="shared" si="52"/>
        <v>0</v>
      </c>
      <c r="AI71" s="162">
        <f t="shared" si="52"/>
        <v>0</v>
      </c>
      <c r="AJ71" s="162">
        <f t="shared" si="52"/>
        <v>0</v>
      </c>
      <c r="AK71" s="162">
        <f t="shared" si="52"/>
        <v>0</v>
      </c>
      <c r="AL71" s="162">
        <f t="shared" si="52"/>
        <v>0</v>
      </c>
      <c r="AM71" s="162">
        <f t="shared" si="52"/>
        <v>0</v>
      </c>
      <c r="AN71" s="162">
        <f t="shared" si="52"/>
        <v>0</v>
      </c>
      <c r="AO71" s="162">
        <f t="shared" si="52"/>
        <v>0</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row>
    <row r="72" spans="2:65" ht="14.75">
      <c r="B72" s="4" t="s">
        <v>489</v>
      </c>
      <c r="C72" s="160">
        <f t="shared" si="53"/>
        <v>1459809.0110029175</v>
      </c>
      <c r="D72" s="160">
        <f t="shared" si="54"/>
        <v>1535210.5029735689</v>
      </c>
      <c r="E72" s="160">
        <f t="shared" si="55"/>
        <v>1584126.9972242957</v>
      </c>
      <c r="F72" s="160">
        <f t="shared" si="56"/>
        <v>1474046.532105895</v>
      </c>
      <c r="G72" s="160">
        <f t="shared" si="57"/>
        <v>1819694.8509922326</v>
      </c>
      <c r="H72" s="160">
        <f t="shared" si="58"/>
        <v>1542028.4868475823</v>
      </c>
      <c r="I72" s="160">
        <f t="shared" si="59"/>
        <v>1936318.3683114378</v>
      </c>
      <c r="J72" s="160">
        <f t="shared" si="60"/>
        <v>1857725.0675123467</v>
      </c>
      <c r="K72" s="162">
        <f t="shared" si="61"/>
        <v>1651119.9771212845</v>
      </c>
      <c r="L72" s="162">
        <f t="shared" si="62"/>
        <v>1651119.9771212845</v>
      </c>
      <c r="M72" s="162">
        <f t="shared" si="62"/>
        <v>1651119.9771212845</v>
      </c>
      <c r="N72" s="162">
        <f t="shared" si="62"/>
        <v>1651119.9771212845</v>
      </c>
      <c r="O72" s="162">
        <f t="shared" si="51"/>
        <v>1651119.9771212845</v>
      </c>
      <c r="P72" s="162">
        <f t="shared" si="51"/>
        <v>1651119.9771212845</v>
      </c>
      <c r="Q72" s="162">
        <f t="shared" si="51"/>
        <v>1651119.9771212845</v>
      </c>
      <c r="R72" s="162">
        <f t="shared" si="51"/>
        <v>1651119.9771212845</v>
      </c>
      <c r="S72" s="162">
        <f t="shared" si="51"/>
        <v>1651119.9771212845</v>
      </c>
      <c r="T72" s="162">
        <f t="shared" si="51"/>
        <v>1651119.9771212845</v>
      </c>
      <c r="U72" s="162">
        <f t="shared" si="51"/>
        <v>1651119.9771212845</v>
      </c>
      <c r="V72" s="162">
        <f t="shared" si="51"/>
        <v>1651119.9771212845</v>
      </c>
      <c r="W72" s="162">
        <f t="shared" si="51"/>
        <v>1651119.9771212845</v>
      </c>
      <c r="X72" s="162">
        <f t="shared" si="51"/>
        <v>1651119.9771212845</v>
      </c>
      <c r="Y72" s="162">
        <f t="shared" si="51"/>
        <v>1651119.9771212845</v>
      </c>
      <c r="Z72" s="162">
        <f t="shared" si="51"/>
        <v>1651119.9771212845</v>
      </c>
      <c r="AA72" s="162">
        <f t="shared" si="51"/>
        <v>1651119.9771212845</v>
      </c>
      <c r="AB72" s="162">
        <f t="shared" si="51"/>
        <v>1651119.9771212845</v>
      </c>
      <c r="AC72" s="162">
        <f t="shared" si="51"/>
        <v>1651119.9771212845</v>
      </c>
      <c r="AD72" s="162">
        <f t="shared" si="51"/>
        <v>1651119.9771212845</v>
      </c>
      <c r="AE72" s="162">
        <f t="shared" si="63"/>
        <v>1651119.9771212845</v>
      </c>
      <c r="AF72" s="162">
        <f t="shared" si="63"/>
        <v>1651119.9771212845</v>
      </c>
      <c r="AG72" s="162">
        <f t="shared" si="63"/>
        <v>1651119.9771212845</v>
      </c>
      <c r="AH72" s="162">
        <f t="shared" si="52"/>
        <v>1651119.9771212845</v>
      </c>
      <c r="AI72" s="162">
        <f t="shared" si="52"/>
        <v>1651119.9771212845</v>
      </c>
      <c r="AJ72" s="162">
        <f t="shared" si="52"/>
        <v>1651119.9771212845</v>
      </c>
      <c r="AK72" s="162">
        <f t="shared" si="52"/>
        <v>1651119.9771212845</v>
      </c>
      <c r="AL72" s="162">
        <f t="shared" si="52"/>
        <v>1651119.9771212845</v>
      </c>
      <c r="AM72" s="162">
        <f t="shared" si="52"/>
        <v>1651119.9771212845</v>
      </c>
      <c r="AN72" s="162">
        <f t="shared" si="52"/>
        <v>1651119.9771212845</v>
      </c>
      <c r="AO72" s="162">
        <f t="shared" si="52"/>
        <v>1651119.9771212845</v>
      </c>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row>
    <row r="73" spans="2:65" ht="14.75">
      <c r="B73" s="4" t="s">
        <v>490</v>
      </c>
      <c r="C73" s="160">
        <f t="shared" si="53"/>
        <v>0</v>
      </c>
      <c r="D73" s="160">
        <f t="shared" si="54"/>
        <v>0</v>
      </c>
      <c r="E73" s="160">
        <f t="shared" si="55"/>
        <v>0</v>
      </c>
      <c r="F73" s="160">
        <f t="shared" si="56"/>
        <v>0</v>
      </c>
      <c r="G73" s="160">
        <f t="shared" si="57"/>
        <v>0</v>
      </c>
      <c r="H73" s="160">
        <f t="shared" si="58"/>
        <v>0</v>
      </c>
      <c r="I73" s="160">
        <f t="shared" si="59"/>
        <v>0</v>
      </c>
      <c r="J73" s="160">
        <f t="shared" si="60"/>
        <v>0</v>
      </c>
      <c r="K73" s="162">
        <f t="shared" si="61"/>
        <v>0</v>
      </c>
      <c r="L73" s="162">
        <f t="shared" si="62"/>
        <v>0</v>
      </c>
      <c r="M73" s="162">
        <f t="shared" si="62"/>
        <v>0</v>
      </c>
      <c r="N73" s="162">
        <f t="shared" si="62"/>
        <v>0</v>
      </c>
      <c r="O73" s="162">
        <f t="shared" si="51"/>
        <v>0</v>
      </c>
      <c r="P73" s="162">
        <f t="shared" si="51"/>
        <v>0</v>
      </c>
      <c r="Q73" s="162">
        <f t="shared" si="51"/>
        <v>0</v>
      </c>
      <c r="R73" s="162">
        <f t="shared" si="51"/>
        <v>0</v>
      </c>
      <c r="S73" s="162">
        <f t="shared" si="51"/>
        <v>0</v>
      </c>
      <c r="T73" s="162">
        <f t="shared" si="51"/>
        <v>0</v>
      </c>
      <c r="U73" s="162">
        <f t="shared" si="51"/>
        <v>0</v>
      </c>
      <c r="V73" s="162">
        <f t="shared" si="51"/>
        <v>0</v>
      </c>
      <c r="W73" s="162">
        <f t="shared" si="51"/>
        <v>0</v>
      </c>
      <c r="X73" s="162">
        <f t="shared" si="51"/>
        <v>0</v>
      </c>
      <c r="Y73" s="162">
        <f t="shared" si="51"/>
        <v>0</v>
      </c>
      <c r="Z73" s="162">
        <f t="shared" si="51"/>
        <v>0</v>
      </c>
      <c r="AA73" s="162">
        <f t="shared" si="51"/>
        <v>0</v>
      </c>
      <c r="AB73" s="162">
        <f t="shared" si="51"/>
        <v>0</v>
      </c>
      <c r="AC73" s="162">
        <f t="shared" si="51"/>
        <v>0</v>
      </c>
      <c r="AD73" s="162">
        <f t="shared" si="51"/>
        <v>0</v>
      </c>
      <c r="AE73" s="162">
        <f t="shared" si="63"/>
        <v>0</v>
      </c>
      <c r="AF73" s="162">
        <f t="shared" si="63"/>
        <v>0</v>
      </c>
      <c r="AG73" s="162">
        <f t="shared" si="63"/>
        <v>0</v>
      </c>
      <c r="AH73" s="162">
        <f t="shared" si="52"/>
        <v>0</v>
      </c>
      <c r="AI73" s="162">
        <f t="shared" si="52"/>
        <v>0</v>
      </c>
      <c r="AJ73" s="162">
        <f t="shared" si="52"/>
        <v>0</v>
      </c>
      <c r="AK73" s="162">
        <f t="shared" si="52"/>
        <v>0</v>
      </c>
      <c r="AL73" s="162">
        <f t="shared" si="52"/>
        <v>0</v>
      </c>
      <c r="AM73" s="162">
        <f t="shared" si="52"/>
        <v>0</v>
      </c>
      <c r="AN73" s="162">
        <f t="shared" si="52"/>
        <v>0</v>
      </c>
      <c r="AO73" s="162">
        <f t="shared" si="52"/>
        <v>0</v>
      </c>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row>
    <row r="74" spans="2:65" ht="14.75">
      <c r="B74" s="4" t="s">
        <v>491</v>
      </c>
      <c r="C74" s="160">
        <f t="shared" si="53"/>
        <v>0</v>
      </c>
      <c r="D74" s="160">
        <f t="shared" si="54"/>
        <v>0</v>
      </c>
      <c r="E74" s="160">
        <f t="shared" si="55"/>
        <v>0</v>
      </c>
      <c r="F74" s="160">
        <f t="shared" si="56"/>
        <v>0</v>
      </c>
      <c r="G74" s="160">
        <f t="shared" si="57"/>
        <v>0</v>
      </c>
      <c r="H74" s="160">
        <f t="shared" si="58"/>
        <v>0</v>
      </c>
      <c r="I74" s="160">
        <f t="shared" si="59"/>
        <v>0</v>
      </c>
      <c r="J74" s="160">
        <f t="shared" si="60"/>
        <v>0</v>
      </c>
      <c r="K74" s="162">
        <f t="shared" si="61"/>
        <v>0</v>
      </c>
      <c r="L74" s="162">
        <f t="shared" si="62"/>
        <v>0</v>
      </c>
      <c r="M74" s="162">
        <f t="shared" si="62"/>
        <v>0</v>
      </c>
      <c r="N74" s="162">
        <f t="shared" si="62"/>
        <v>0</v>
      </c>
      <c r="O74" s="162">
        <f t="shared" si="51"/>
        <v>0</v>
      </c>
      <c r="P74" s="162">
        <f t="shared" si="51"/>
        <v>0</v>
      </c>
      <c r="Q74" s="162">
        <f t="shared" si="51"/>
        <v>0</v>
      </c>
      <c r="R74" s="162">
        <f t="shared" si="51"/>
        <v>0</v>
      </c>
      <c r="S74" s="162">
        <f t="shared" si="51"/>
        <v>0</v>
      </c>
      <c r="T74" s="162">
        <f t="shared" si="51"/>
        <v>0</v>
      </c>
      <c r="U74" s="162">
        <f t="shared" si="51"/>
        <v>0</v>
      </c>
      <c r="V74" s="162">
        <f t="shared" si="51"/>
        <v>0</v>
      </c>
      <c r="W74" s="162">
        <f t="shared" si="51"/>
        <v>0</v>
      </c>
      <c r="X74" s="162">
        <f t="shared" si="51"/>
        <v>0</v>
      </c>
      <c r="Y74" s="162">
        <f t="shared" si="51"/>
        <v>0</v>
      </c>
      <c r="Z74" s="162">
        <f t="shared" si="51"/>
        <v>0</v>
      </c>
      <c r="AA74" s="162">
        <f t="shared" si="51"/>
        <v>0</v>
      </c>
      <c r="AB74" s="162">
        <f t="shared" si="51"/>
        <v>0</v>
      </c>
      <c r="AC74" s="162">
        <f t="shared" si="51"/>
        <v>0</v>
      </c>
      <c r="AD74" s="162">
        <f t="shared" si="51"/>
        <v>0</v>
      </c>
      <c r="AE74" s="162">
        <f t="shared" si="63"/>
        <v>0</v>
      </c>
      <c r="AF74" s="162">
        <f t="shared" si="63"/>
        <v>0</v>
      </c>
      <c r="AG74" s="162">
        <f t="shared" si="63"/>
        <v>0</v>
      </c>
      <c r="AH74" s="162">
        <f t="shared" si="52"/>
        <v>0</v>
      </c>
      <c r="AI74" s="162">
        <f t="shared" si="52"/>
        <v>0</v>
      </c>
      <c r="AJ74" s="162">
        <f t="shared" si="52"/>
        <v>0</v>
      </c>
      <c r="AK74" s="162">
        <f t="shared" si="52"/>
        <v>0</v>
      </c>
      <c r="AL74" s="162">
        <f t="shared" si="52"/>
        <v>0</v>
      </c>
      <c r="AM74" s="162">
        <f t="shared" si="52"/>
        <v>0</v>
      </c>
      <c r="AN74" s="162">
        <f t="shared" si="52"/>
        <v>0</v>
      </c>
      <c r="AO74" s="162">
        <f t="shared" si="52"/>
        <v>0</v>
      </c>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row>
    <row r="75" spans="2:65" ht="14.75">
      <c r="B75" s="4" t="s">
        <v>492</v>
      </c>
      <c r="C75" s="160">
        <f t="shared" si="53"/>
        <v>10841.506933570305</v>
      </c>
      <c r="D75" s="160">
        <f t="shared" si="54"/>
        <v>9763.875472561238</v>
      </c>
      <c r="E75" s="160">
        <f t="shared" si="55"/>
        <v>44929.567800751684</v>
      </c>
      <c r="F75" s="160">
        <f t="shared" si="56"/>
        <v>29245.56230187678</v>
      </c>
      <c r="G75" s="160">
        <f t="shared" si="57"/>
        <v>224485.58041939663</v>
      </c>
      <c r="H75" s="160">
        <f t="shared" si="58"/>
        <v>100844.46702097857</v>
      </c>
      <c r="I75" s="160">
        <f t="shared" si="59"/>
        <v>110672.6393191372</v>
      </c>
      <c r="J75" s="160">
        <f t="shared" si="60"/>
        <v>0</v>
      </c>
      <c r="K75" s="162">
        <f t="shared" si="61"/>
        <v>66347.899908534047</v>
      </c>
      <c r="L75" s="162">
        <f t="shared" si="62"/>
        <v>66347.899908534047</v>
      </c>
      <c r="M75" s="162">
        <f t="shared" si="62"/>
        <v>66347.899908534047</v>
      </c>
      <c r="N75" s="162">
        <f t="shared" si="62"/>
        <v>66347.899908534047</v>
      </c>
      <c r="O75" s="162">
        <f t="shared" si="51"/>
        <v>66347.899908534047</v>
      </c>
      <c r="P75" s="162">
        <f t="shared" si="51"/>
        <v>66347.899908534047</v>
      </c>
      <c r="Q75" s="162">
        <f t="shared" si="51"/>
        <v>66347.899908534047</v>
      </c>
      <c r="R75" s="162">
        <f t="shared" si="51"/>
        <v>66347.899908534047</v>
      </c>
      <c r="S75" s="162">
        <f t="shared" si="51"/>
        <v>66347.899908534047</v>
      </c>
      <c r="T75" s="162">
        <f t="shared" si="51"/>
        <v>66347.899908534047</v>
      </c>
      <c r="U75" s="162">
        <f t="shared" si="51"/>
        <v>66347.899908534047</v>
      </c>
      <c r="V75" s="162">
        <f t="shared" si="51"/>
        <v>66347.899908534047</v>
      </c>
      <c r="W75" s="162">
        <f t="shared" si="51"/>
        <v>66347.899908534047</v>
      </c>
      <c r="X75" s="162">
        <f t="shared" si="51"/>
        <v>66347.899908534047</v>
      </c>
      <c r="Y75" s="162">
        <f t="shared" si="51"/>
        <v>66347.899908534047</v>
      </c>
      <c r="Z75" s="162">
        <f t="shared" si="51"/>
        <v>66347.899908534047</v>
      </c>
      <c r="AA75" s="162">
        <f t="shared" si="51"/>
        <v>66347.899908534047</v>
      </c>
      <c r="AB75" s="162">
        <f t="shared" si="51"/>
        <v>66347.899908534047</v>
      </c>
      <c r="AC75" s="162">
        <f t="shared" si="51"/>
        <v>66347.899908534047</v>
      </c>
      <c r="AD75" s="162">
        <f t="shared" si="51"/>
        <v>66347.899908534047</v>
      </c>
      <c r="AE75" s="162">
        <f t="shared" si="63"/>
        <v>66347.899908534047</v>
      </c>
      <c r="AF75" s="162">
        <f t="shared" si="63"/>
        <v>66347.899908534047</v>
      </c>
      <c r="AG75" s="162">
        <f t="shared" si="63"/>
        <v>66347.899908534047</v>
      </c>
      <c r="AH75" s="162">
        <f t="shared" si="52"/>
        <v>66347.899908534047</v>
      </c>
      <c r="AI75" s="162">
        <f t="shared" si="52"/>
        <v>66347.899908534047</v>
      </c>
      <c r="AJ75" s="162">
        <f t="shared" si="52"/>
        <v>66347.899908534047</v>
      </c>
      <c r="AK75" s="162">
        <f t="shared" si="52"/>
        <v>66347.899908534047</v>
      </c>
      <c r="AL75" s="162">
        <f t="shared" si="52"/>
        <v>66347.899908534047</v>
      </c>
      <c r="AM75" s="162">
        <f t="shared" si="52"/>
        <v>66347.899908534047</v>
      </c>
      <c r="AN75" s="162">
        <f t="shared" si="52"/>
        <v>66347.899908534047</v>
      </c>
      <c r="AO75" s="162">
        <f t="shared" si="52"/>
        <v>66347.899908534047</v>
      </c>
      <c r="AP75" s="29"/>
      <c r="AQ75" s="29"/>
      <c r="AR75" s="29"/>
      <c r="AS75" s="29"/>
      <c r="AT75" s="29"/>
      <c r="AU75" s="29"/>
      <c r="AV75" s="29"/>
      <c r="AW75" s="29"/>
      <c r="AX75" s="29"/>
      <c r="AY75" s="29"/>
      <c r="AZ75" s="29"/>
      <c r="BA75" s="29"/>
      <c r="BB75" s="29"/>
      <c r="BC75" s="29"/>
      <c r="BD75" s="29"/>
      <c r="BE75" s="29"/>
      <c r="BF75" s="29"/>
      <c r="BG75" s="29"/>
      <c r="BH75" s="29"/>
      <c r="BI75" s="29"/>
      <c r="BJ75" s="29"/>
      <c r="BK75" s="29"/>
      <c r="BL75" s="29"/>
    </row>
    <row r="76" spans="2:65" ht="14.75">
      <c r="B76" s="4" t="s">
        <v>493</v>
      </c>
      <c r="C76" s="160">
        <f t="shared" si="53"/>
        <v>0</v>
      </c>
      <c r="D76" s="160">
        <f t="shared" si="54"/>
        <v>0</v>
      </c>
      <c r="E76" s="160">
        <f t="shared" si="55"/>
        <v>0</v>
      </c>
      <c r="F76" s="160">
        <f t="shared" si="56"/>
        <v>0</v>
      </c>
      <c r="G76" s="160">
        <f t="shared" si="57"/>
        <v>0</v>
      </c>
      <c r="H76" s="160">
        <f t="shared" si="58"/>
        <v>0</v>
      </c>
      <c r="I76" s="160">
        <f t="shared" si="59"/>
        <v>0</v>
      </c>
      <c r="J76" s="160">
        <f t="shared" si="60"/>
        <v>0</v>
      </c>
      <c r="K76" s="162">
        <f t="shared" si="61"/>
        <v>0</v>
      </c>
      <c r="L76" s="162">
        <f t="shared" si="62"/>
        <v>0</v>
      </c>
      <c r="M76" s="162">
        <f t="shared" si="62"/>
        <v>0</v>
      </c>
      <c r="N76" s="162">
        <f t="shared" si="62"/>
        <v>0</v>
      </c>
      <c r="O76" s="162">
        <f t="shared" si="51"/>
        <v>0</v>
      </c>
      <c r="P76" s="162">
        <f t="shared" si="51"/>
        <v>0</v>
      </c>
      <c r="Q76" s="162">
        <f t="shared" si="51"/>
        <v>0</v>
      </c>
      <c r="R76" s="162">
        <f t="shared" si="51"/>
        <v>0</v>
      </c>
      <c r="S76" s="162">
        <f t="shared" si="51"/>
        <v>0</v>
      </c>
      <c r="T76" s="162">
        <f t="shared" si="51"/>
        <v>0</v>
      </c>
      <c r="U76" s="162">
        <f t="shared" si="51"/>
        <v>0</v>
      </c>
      <c r="V76" s="162">
        <f t="shared" si="51"/>
        <v>0</v>
      </c>
      <c r="W76" s="162">
        <f t="shared" si="51"/>
        <v>0</v>
      </c>
      <c r="X76" s="162">
        <f t="shared" si="51"/>
        <v>0</v>
      </c>
      <c r="Y76" s="162">
        <f t="shared" si="51"/>
        <v>0</v>
      </c>
      <c r="Z76" s="162">
        <f t="shared" si="51"/>
        <v>0</v>
      </c>
      <c r="AA76" s="162">
        <f t="shared" si="51"/>
        <v>0</v>
      </c>
      <c r="AB76" s="162">
        <f t="shared" si="51"/>
        <v>0</v>
      </c>
      <c r="AC76" s="162">
        <f t="shared" si="51"/>
        <v>0</v>
      </c>
      <c r="AD76" s="162">
        <f t="shared" si="51"/>
        <v>0</v>
      </c>
      <c r="AE76" s="162">
        <f t="shared" si="63"/>
        <v>0</v>
      </c>
      <c r="AF76" s="162">
        <f t="shared" si="63"/>
        <v>0</v>
      </c>
      <c r="AG76" s="162">
        <f t="shared" si="63"/>
        <v>0</v>
      </c>
      <c r="AH76" s="162">
        <f t="shared" si="52"/>
        <v>0</v>
      </c>
      <c r="AI76" s="162">
        <f t="shared" si="52"/>
        <v>0</v>
      </c>
      <c r="AJ76" s="162">
        <f t="shared" si="52"/>
        <v>0</v>
      </c>
      <c r="AK76" s="162">
        <f t="shared" si="52"/>
        <v>0</v>
      </c>
      <c r="AL76" s="162">
        <f t="shared" si="52"/>
        <v>0</v>
      </c>
      <c r="AM76" s="162">
        <f t="shared" si="52"/>
        <v>0</v>
      </c>
      <c r="AN76" s="162">
        <f t="shared" si="52"/>
        <v>0</v>
      </c>
      <c r="AO76" s="162">
        <f t="shared" si="52"/>
        <v>0</v>
      </c>
    </row>
    <row r="77" spans="2:65" ht="14.75">
      <c r="B77" s="4" t="s">
        <v>494</v>
      </c>
      <c r="C77" s="160">
        <f t="shared" si="53"/>
        <v>0</v>
      </c>
      <c r="D77" s="160">
        <f t="shared" si="54"/>
        <v>0</v>
      </c>
      <c r="E77" s="160">
        <f t="shared" si="55"/>
        <v>0</v>
      </c>
      <c r="F77" s="160">
        <f t="shared" si="56"/>
        <v>0</v>
      </c>
      <c r="G77" s="160">
        <f t="shared" si="57"/>
        <v>0</v>
      </c>
      <c r="H77" s="160">
        <f t="shared" si="58"/>
        <v>0</v>
      </c>
      <c r="I77" s="160">
        <f t="shared" si="59"/>
        <v>0</v>
      </c>
      <c r="J77" s="160">
        <f t="shared" si="60"/>
        <v>0</v>
      </c>
      <c r="K77" s="162">
        <f t="shared" si="61"/>
        <v>0</v>
      </c>
      <c r="L77" s="162">
        <f t="shared" si="62"/>
        <v>0</v>
      </c>
      <c r="M77" s="162">
        <f t="shared" si="62"/>
        <v>0</v>
      </c>
      <c r="N77" s="162">
        <f t="shared" si="62"/>
        <v>0</v>
      </c>
      <c r="O77" s="162">
        <f t="shared" si="51"/>
        <v>0</v>
      </c>
      <c r="P77" s="162">
        <f t="shared" si="51"/>
        <v>0</v>
      </c>
      <c r="Q77" s="162">
        <f t="shared" si="51"/>
        <v>0</v>
      </c>
      <c r="R77" s="162">
        <f t="shared" si="51"/>
        <v>0</v>
      </c>
      <c r="S77" s="162">
        <f t="shared" si="51"/>
        <v>0</v>
      </c>
      <c r="T77" s="162">
        <f t="shared" si="51"/>
        <v>0</v>
      </c>
      <c r="U77" s="162">
        <f t="shared" si="51"/>
        <v>0</v>
      </c>
      <c r="V77" s="162">
        <f t="shared" si="51"/>
        <v>0</v>
      </c>
      <c r="W77" s="162">
        <f t="shared" si="51"/>
        <v>0</v>
      </c>
      <c r="X77" s="162">
        <f t="shared" si="51"/>
        <v>0</v>
      </c>
      <c r="Y77" s="162">
        <f t="shared" si="51"/>
        <v>0</v>
      </c>
      <c r="Z77" s="162">
        <f t="shared" si="51"/>
        <v>0</v>
      </c>
      <c r="AA77" s="162">
        <f t="shared" si="51"/>
        <v>0</v>
      </c>
      <c r="AB77" s="162">
        <f t="shared" si="51"/>
        <v>0</v>
      </c>
      <c r="AC77" s="162">
        <f t="shared" si="51"/>
        <v>0</v>
      </c>
      <c r="AD77" s="162">
        <f t="shared" si="51"/>
        <v>0</v>
      </c>
      <c r="AE77" s="162">
        <f t="shared" si="63"/>
        <v>0</v>
      </c>
      <c r="AF77" s="162">
        <f t="shared" si="63"/>
        <v>0</v>
      </c>
      <c r="AG77" s="162">
        <f t="shared" si="63"/>
        <v>0</v>
      </c>
      <c r="AH77" s="162">
        <f t="shared" si="52"/>
        <v>0</v>
      </c>
      <c r="AI77" s="162">
        <f t="shared" si="52"/>
        <v>0</v>
      </c>
      <c r="AJ77" s="162">
        <f t="shared" si="52"/>
        <v>0</v>
      </c>
      <c r="AK77" s="162">
        <f t="shared" si="52"/>
        <v>0</v>
      </c>
      <c r="AL77" s="162">
        <f t="shared" si="52"/>
        <v>0</v>
      </c>
      <c r="AM77" s="162">
        <f t="shared" si="52"/>
        <v>0</v>
      </c>
      <c r="AN77" s="162">
        <f t="shared" si="52"/>
        <v>0</v>
      </c>
      <c r="AO77" s="162">
        <f t="shared" si="52"/>
        <v>0</v>
      </c>
    </row>
    <row r="78" spans="2:65" ht="14.75">
      <c r="B78" s="4" t="s">
        <v>495</v>
      </c>
      <c r="C78" s="160">
        <f t="shared" si="53"/>
        <v>28583.163449522523</v>
      </c>
      <c r="D78" s="160">
        <f t="shared" si="54"/>
        <v>0</v>
      </c>
      <c r="E78" s="160">
        <f t="shared" si="55"/>
        <v>0</v>
      </c>
      <c r="F78" s="160">
        <f t="shared" si="56"/>
        <v>0</v>
      </c>
      <c r="G78" s="160">
        <f t="shared" si="57"/>
        <v>0</v>
      </c>
      <c r="H78" s="160">
        <f t="shared" si="58"/>
        <v>0</v>
      </c>
      <c r="I78" s="160">
        <f t="shared" si="59"/>
        <v>0</v>
      </c>
      <c r="J78" s="160">
        <f t="shared" si="60"/>
        <v>0</v>
      </c>
      <c r="K78" s="162">
        <f t="shared" si="61"/>
        <v>3572.8954311903153</v>
      </c>
      <c r="L78" s="162">
        <f t="shared" si="62"/>
        <v>3572.8954311903153</v>
      </c>
      <c r="M78" s="162">
        <f t="shared" si="62"/>
        <v>3572.8954311903153</v>
      </c>
      <c r="N78" s="162">
        <f t="shared" si="62"/>
        <v>3572.8954311903153</v>
      </c>
      <c r="O78" s="162">
        <f t="shared" si="51"/>
        <v>3572.8954311903153</v>
      </c>
      <c r="P78" s="162">
        <f t="shared" si="51"/>
        <v>3572.8954311903153</v>
      </c>
      <c r="Q78" s="162">
        <f t="shared" si="51"/>
        <v>3572.8954311903153</v>
      </c>
      <c r="R78" s="162">
        <f t="shared" si="51"/>
        <v>3572.8954311903153</v>
      </c>
      <c r="S78" s="162">
        <f t="shared" si="51"/>
        <v>3572.8954311903153</v>
      </c>
      <c r="T78" s="162">
        <f t="shared" si="51"/>
        <v>3572.8954311903153</v>
      </c>
      <c r="U78" s="162">
        <f t="shared" si="51"/>
        <v>3572.8954311903153</v>
      </c>
      <c r="V78" s="162">
        <f t="shared" si="51"/>
        <v>3572.8954311903153</v>
      </c>
      <c r="W78" s="162">
        <f t="shared" si="51"/>
        <v>3572.8954311903153</v>
      </c>
      <c r="X78" s="162">
        <f t="shared" si="51"/>
        <v>3572.8954311903153</v>
      </c>
      <c r="Y78" s="162">
        <f t="shared" si="51"/>
        <v>3572.8954311903153</v>
      </c>
      <c r="Z78" s="162">
        <f t="shared" si="51"/>
        <v>3572.8954311903153</v>
      </c>
      <c r="AA78" s="162">
        <f t="shared" si="51"/>
        <v>3572.8954311903153</v>
      </c>
      <c r="AB78" s="162">
        <f t="shared" si="51"/>
        <v>3572.8954311903153</v>
      </c>
      <c r="AC78" s="162">
        <f t="shared" si="51"/>
        <v>3572.8954311903153</v>
      </c>
      <c r="AD78" s="162">
        <f t="shared" si="51"/>
        <v>3572.8954311903153</v>
      </c>
      <c r="AE78" s="162">
        <f t="shared" si="63"/>
        <v>3572.8954311903153</v>
      </c>
      <c r="AF78" s="162">
        <f t="shared" si="63"/>
        <v>3572.8954311903153</v>
      </c>
      <c r="AG78" s="162">
        <f t="shared" si="63"/>
        <v>3572.8954311903153</v>
      </c>
      <c r="AH78" s="162">
        <f t="shared" si="52"/>
        <v>3572.8954311903153</v>
      </c>
      <c r="AI78" s="162">
        <f t="shared" si="52"/>
        <v>3572.8954311903153</v>
      </c>
      <c r="AJ78" s="162">
        <f t="shared" si="52"/>
        <v>3572.8954311903153</v>
      </c>
      <c r="AK78" s="162">
        <f t="shared" si="52"/>
        <v>3572.8954311903153</v>
      </c>
      <c r="AL78" s="162">
        <f t="shared" si="52"/>
        <v>3572.8954311903153</v>
      </c>
      <c r="AM78" s="162">
        <f t="shared" si="52"/>
        <v>3572.8954311903153</v>
      </c>
      <c r="AN78" s="162">
        <f t="shared" si="52"/>
        <v>3572.8954311903153</v>
      </c>
      <c r="AO78" s="162">
        <f t="shared" si="52"/>
        <v>3572.8954311903153</v>
      </c>
    </row>
    <row r="79" spans="2:65" ht="14.75">
      <c r="B79" s="4" t="s">
        <v>496</v>
      </c>
      <c r="C79" s="160">
        <f t="shared" si="53"/>
        <v>39515.537852611946</v>
      </c>
      <c r="D79" s="160">
        <f t="shared" si="54"/>
        <v>36237.060258508551</v>
      </c>
      <c r="E79" s="160">
        <f t="shared" si="55"/>
        <v>32191.811172908358</v>
      </c>
      <c r="F79" s="160">
        <f t="shared" si="56"/>
        <v>32382.312654010799</v>
      </c>
      <c r="G79" s="160">
        <f t="shared" si="57"/>
        <v>62981.81962569122</v>
      </c>
      <c r="H79" s="160">
        <f t="shared" si="58"/>
        <v>82499.499716648221</v>
      </c>
      <c r="I79" s="160">
        <f t="shared" si="59"/>
        <v>19563.908733648321</v>
      </c>
      <c r="J79" s="160">
        <f t="shared" si="60"/>
        <v>20587.89749193404</v>
      </c>
      <c r="K79" s="162">
        <f t="shared" si="61"/>
        <v>40744.980938245179</v>
      </c>
      <c r="L79" s="162">
        <f t="shared" si="62"/>
        <v>40744.980938245179</v>
      </c>
      <c r="M79" s="162">
        <f t="shared" si="62"/>
        <v>40744.980938245179</v>
      </c>
      <c r="N79" s="162">
        <f t="shared" si="62"/>
        <v>40744.980938245179</v>
      </c>
      <c r="O79" s="162">
        <f t="shared" si="51"/>
        <v>40744.980938245179</v>
      </c>
      <c r="P79" s="162">
        <f t="shared" si="51"/>
        <v>40744.980938245179</v>
      </c>
      <c r="Q79" s="162">
        <f t="shared" si="51"/>
        <v>40744.980938245179</v>
      </c>
      <c r="R79" s="162">
        <f t="shared" si="51"/>
        <v>40744.980938245179</v>
      </c>
      <c r="S79" s="162">
        <f t="shared" si="51"/>
        <v>40744.980938245179</v>
      </c>
      <c r="T79" s="162">
        <f t="shared" si="51"/>
        <v>40744.980938245179</v>
      </c>
      <c r="U79" s="162">
        <f t="shared" si="51"/>
        <v>40744.980938245179</v>
      </c>
      <c r="V79" s="162">
        <f t="shared" si="51"/>
        <v>40744.980938245179</v>
      </c>
      <c r="W79" s="162">
        <f t="shared" si="51"/>
        <v>40744.980938245179</v>
      </c>
      <c r="X79" s="162">
        <f t="shared" si="51"/>
        <v>40744.980938245179</v>
      </c>
      <c r="Y79" s="162">
        <f t="shared" si="51"/>
        <v>40744.980938245179</v>
      </c>
      <c r="Z79" s="162">
        <f t="shared" si="51"/>
        <v>40744.980938245179</v>
      </c>
      <c r="AA79" s="162">
        <f t="shared" si="51"/>
        <v>40744.980938245179</v>
      </c>
      <c r="AB79" s="162">
        <f t="shared" si="51"/>
        <v>40744.980938245179</v>
      </c>
      <c r="AC79" s="162">
        <f t="shared" si="51"/>
        <v>40744.980938245179</v>
      </c>
      <c r="AD79" s="162">
        <f t="shared" si="51"/>
        <v>40744.980938245179</v>
      </c>
      <c r="AE79" s="162">
        <f t="shared" si="63"/>
        <v>40744.980938245179</v>
      </c>
      <c r="AF79" s="162">
        <f t="shared" si="63"/>
        <v>40744.980938245179</v>
      </c>
      <c r="AG79" s="162">
        <f t="shared" si="63"/>
        <v>40744.980938245179</v>
      </c>
      <c r="AH79" s="162">
        <f t="shared" si="52"/>
        <v>40744.980938245179</v>
      </c>
      <c r="AI79" s="162">
        <f t="shared" si="52"/>
        <v>40744.980938245179</v>
      </c>
      <c r="AJ79" s="162">
        <f t="shared" si="52"/>
        <v>40744.980938245179</v>
      </c>
      <c r="AK79" s="162">
        <f t="shared" si="52"/>
        <v>40744.980938245179</v>
      </c>
      <c r="AL79" s="162">
        <f t="shared" si="52"/>
        <v>40744.980938245179</v>
      </c>
      <c r="AM79" s="162">
        <f t="shared" si="52"/>
        <v>40744.980938245179</v>
      </c>
      <c r="AN79" s="162">
        <f t="shared" si="52"/>
        <v>40744.980938245179</v>
      </c>
      <c r="AO79" s="162">
        <f t="shared" si="52"/>
        <v>40744.980938245179</v>
      </c>
    </row>
    <row r="80" spans="2:65" ht="14.75">
      <c r="B80" s="4" t="s">
        <v>497</v>
      </c>
      <c r="C80" s="160">
        <f t="shared" si="53"/>
        <v>0</v>
      </c>
      <c r="D80" s="160">
        <f t="shared" si="54"/>
        <v>0</v>
      </c>
      <c r="E80" s="160">
        <f t="shared" si="55"/>
        <v>0</v>
      </c>
      <c r="F80" s="160">
        <f t="shared" si="56"/>
        <v>0</v>
      </c>
      <c r="G80" s="160">
        <f t="shared" si="57"/>
        <v>0</v>
      </c>
      <c r="H80" s="160">
        <f t="shared" si="58"/>
        <v>0</v>
      </c>
      <c r="I80" s="160">
        <f t="shared" si="59"/>
        <v>0</v>
      </c>
      <c r="J80" s="160">
        <f t="shared" si="60"/>
        <v>0</v>
      </c>
      <c r="K80" s="162">
        <f t="shared" si="61"/>
        <v>0</v>
      </c>
      <c r="L80" s="162">
        <f t="shared" si="62"/>
        <v>0</v>
      </c>
      <c r="M80" s="162">
        <f t="shared" si="62"/>
        <v>0</v>
      </c>
      <c r="N80" s="162">
        <f t="shared" si="62"/>
        <v>0</v>
      </c>
      <c r="O80" s="162">
        <f t="shared" si="51"/>
        <v>0</v>
      </c>
      <c r="P80" s="162">
        <f t="shared" si="51"/>
        <v>0</v>
      </c>
      <c r="Q80" s="162">
        <f t="shared" si="51"/>
        <v>0</v>
      </c>
      <c r="R80" s="162">
        <f t="shared" si="51"/>
        <v>0</v>
      </c>
      <c r="S80" s="162">
        <f t="shared" si="51"/>
        <v>0</v>
      </c>
      <c r="T80" s="162">
        <f t="shared" si="51"/>
        <v>0</v>
      </c>
      <c r="U80" s="162">
        <f t="shared" si="51"/>
        <v>0</v>
      </c>
      <c r="V80" s="162">
        <f t="shared" si="51"/>
        <v>0</v>
      </c>
      <c r="W80" s="162">
        <f t="shared" si="51"/>
        <v>0</v>
      </c>
      <c r="X80" s="162">
        <f t="shared" si="51"/>
        <v>0</v>
      </c>
      <c r="Y80" s="162">
        <f t="shared" si="51"/>
        <v>0</v>
      </c>
      <c r="Z80" s="162">
        <f t="shared" si="51"/>
        <v>0</v>
      </c>
      <c r="AA80" s="162">
        <f t="shared" si="51"/>
        <v>0</v>
      </c>
      <c r="AB80" s="162">
        <f t="shared" si="51"/>
        <v>0</v>
      </c>
      <c r="AC80" s="162">
        <f t="shared" si="51"/>
        <v>0</v>
      </c>
      <c r="AD80" s="162">
        <f t="shared" si="51"/>
        <v>0</v>
      </c>
      <c r="AE80" s="162">
        <f t="shared" si="63"/>
        <v>0</v>
      </c>
      <c r="AF80" s="162">
        <f t="shared" si="63"/>
        <v>0</v>
      </c>
      <c r="AG80" s="162">
        <f t="shared" si="63"/>
        <v>0</v>
      </c>
      <c r="AH80" s="162">
        <f t="shared" si="52"/>
        <v>0</v>
      </c>
      <c r="AI80" s="162">
        <f t="shared" si="52"/>
        <v>0</v>
      </c>
      <c r="AJ80" s="162">
        <f t="shared" si="52"/>
        <v>0</v>
      </c>
      <c r="AK80" s="162">
        <f t="shared" si="52"/>
        <v>0</v>
      </c>
      <c r="AL80" s="162">
        <f t="shared" si="52"/>
        <v>0</v>
      </c>
      <c r="AM80" s="162">
        <f t="shared" si="52"/>
        <v>0</v>
      </c>
      <c r="AN80" s="162">
        <f t="shared" si="52"/>
        <v>0</v>
      </c>
      <c r="AO80" s="162">
        <f t="shared" si="52"/>
        <v>0</v>
      </c>
    </row>
    <row r="81" spans="2:41" ht="14.75">
      <c r="B81" s="4" t="s">
        <v>498</v>
      </c>
      <c r="C81" s="160">
        <f t="shared" si="53"/>
        <v>0</v>
      </c>
      <c r="D81" s="160">
        <f t="shared" si="54"/>
        <v>0</v>
      </c>
      <c r="E81" s="160">
        <f t="shared" si="55"/>
        <v>0</v>
      </c>
      <c r="F81" s="160">
        <f t="shared" si="56"/>
        <v>0</v>
      </c>
      <c r="G81" s="160">
        <f t="shared" si="57"/>
        <v>0</v>
      </c>
      <c r="H81" s="160">
        <f t="shared" si="58"/>
        <v>0</v>
      </c>
      <c r="I81" s="160">
        <f t="shared" si="59"/>
        <v>0</v>
      </c>
      <c r="J81" s="160">
        <f t="shared" si="60"/>
        <v>0</v>
      </c>
      <c r="K81" s="162">
        <f t="shared" si="61"/>
        <v>0</v>
      </c>
      <c r="L81" s="162">
        <f t="shared" si="62"/>
        <v>0</v>
      </c>
      <c r="M81" s="162">
        <f t="shared" si="62"/>
        <v>0</v>
      </c>
      <c r="N81" s="162">
        <f t="shared" si="62"/>
        <v>0</v>
      </c>
      <c r="O81" s="162">
        <f t="shared" si="51"/>
        <v>0</v>
      </c>
      <c r="P81" s="162">
        <f t="shared" si="51"/>
        <v>0</v>
      </c>
      <c r="Q81" s="162">
        <f t="shared" si="51"/>
        <v>0</v>
      </c>
      <c r="R81" s="162">
        <f t="shared" si="51"/>
        <v>0</v>
      </c>
      <c r="S81" s="162">
        <f t="shared" si="51"/>
        <v>0</v>
      </c>
      <c r="T81" s="162">
        <f t="shared" si="51"/>
        <v>0</v>
      </c>
      <c r="U81" s="162">
        <f t="shared" si="51"/>
        <v>0</v>
      </c>
      <c r="V81" s="162">
        <f t="shared" si="51"/>
        <v>0</v>
      </c>
      <c r="W81" s="162">
        <f t="shared" si="51"/>
        <v>0</v>
      </c>
      <c r="X81" s="162">
        <f t="shared" si="51"/>
        <v>0</v>
      </c>
      <c r="Y81" s="162">
        <f t="shared" si="51"/>
        <v>0</v>
      </c>
      <c r="Z81" s="162">
        <f t="shared" si="51"/>
        <v>0</v>
      </c>
      <c r="AA81" s="162">
        <f t="shared" si="51"/>
        <v>0</v>
      </c>
      <c r="AB81" s="162">
        <f t="shared" si="51"/>
        <v>0</v>
      </c>
      <c r="AC81" s="162">
        <f t="shared" si="51"/>
        <v>0</v>
      </c>
      <c r="AD81" s="162">
        <f t="shared" si="51"/>
        <v>0</v>
      </c>
      <c r="AE81" s="162">
        <f t="shared" si="63"/>
        <v>0</v>
      </c>
      <c r="AF81" s="162">
        <f t="shared" si="63"/>
        <v>0</v>
      </c>
      <c r="AG81" s="162">
        <f t="shared" si="63"/>
        <v>0</v>
      </c>
      <c r="AH81" s="162">
        <f t="shared" si="52"/>
        <v>0</v>
      </c>
      <c r="AI81" s="162">
        <f t="shared" si="52"/>
        <v>0</v>
      </c>
      <c r="AJ81" s="162">
        <f t="shared" si="52"/>
        <v>0</v>
      </c>
      <c r="AK81" s="162">
        <f t="shared" si="52"/>
        <v>0</v>
      </c>
      <c r="AL81" s="162">
        <f t="shared" si="52"/>
        <v>0</v>
      </c>
      <c r="AM81" s="162">
        <f t="shared" si="52"/>
        <v>0</v>
      </c>
      <c r="AN81" s="162">
        <f t="shared" si="52"/>
        <v>0</v>
      </c>
      <c r="AO81" s="162">
        <f t="shared" si="52"/>
        <v>0</v>
      </c>
    </row>
    <row r="82" spans="2:41" ht="14.75">
      <c r="B82" s="4" t="s">
        <v>499</v>
      </c>
      <c r="C82" s="160">
        <f t="shared" si="53"/>
        <v>0</v>
      </c>
      <c r="D82" s="160">
        <f t="shared" si="54"/>
        <v>0</v>
      </c>
      <c r="E82" s="160">
        <f t="shared" si="55"/>
        <v>0</v>
      </c>
      <c r="F82" s="160">
        <f t="shared" si="56"/>
        <v>0</v>
      </c>
      <c r="G82" s="160">
        <f t="shared" si="57"/>
        <v>0</v>
      </c>
      <c r="H82" s="160">
        <f t="shared" si="58"/>
        <v>0</v>
      </c>
      <c r="I82" s="160">
        <f t="shared" si="59"/>
        <v>0</v>
      </c>
      <c r="J82" s="160">
        <f t="shared" si="60"/>
        <v>0</v>
      </c>
      <c r="K82" s="162">
        <f t="shared" si="61"/>
        <v>0</v>
      </c>
      <c r="L82" s="162">
        <f t="shared" si="62"/>
        <v>0</v>
      </c>
      <c r="M82" s="162">
        <f t="shared" si="62"/>
        <v>0</v>
      </c>
      <c r="N82" s="162">
        <f t="shared" si="62"/>
        <v>0</v>
      </c>
      <c r="O82" s="162">
        <f t="shared" si="51"/>
        <v>0</v>
      </c>
      <c r="P82" s="162">
        <f t="shared" si="51"/>
        <v>0</v>
      </c>
      <c r="Q82" s="162">
        <f t="shared" si="51"/>
        <v>0</v>
      </c>
      <c r="R82" s="162">
        <f t="shared" si="51"/>
        <v>0</v>
      </c>
      <c r="S82" s="162">
        <f t="shared" si="51"/>
        <v>0</v>
      </c>
      <c r="T82" s="162">
        <f t="shared" si="51"/>
        <v>0</v>
      </c>
      <c r="U82" s="162">
        <f t="shared" si="51"/>
        <v>0</v>
      </c>
      <c r="V82" s="162">
        <f t="shared" si="51"/>
        <v>0</v>
      </c>
      <c r="W82" s="162">
        <f t="shared" si="51"/>
        <v>0</v>
      </c>
      <c r="X82" s="162">
        <f t="shared" si="51"/>
        <v>0</v>
      </c>
      <c r="Y82" s="162">
        <f t="shared" si="51"/>
        <v>0</v>
      </c>
      <c r="Z82" s="162">
        <f t="shared" si="51"/>
        <v>0</v>
      </c>
      <c r="AA82" s="162">
        <f t="shared" si="51"/>
        <v>0</v>
      </c>
      <c r="AB82" s="162">
        <f t="shared" si="51"/>
        <v>0</v>
      </c>
      <c r="AC82" s="162">
        <f t="shared" si="51"/>
        <v>0</v>
      </c>
      <c r="AD82" s="162">
        <f t="shared" si="51"/>
        <v>0</v>
      </c>
      <c r="AE82" s="162">
        <f t="shared" si="63"/>
        <v>0</v>
      </c>
      <c r="AF82" s="162">
        <f t="shared" si="63"/>
        <v>0</v>
      </c>
      <c r="AG82" s="162">
        <f t="shared" si="63"/>
        <v>0</v>
      </c>
      <c r="AH82" s="162">
        <f t="shared" si="52"/>
        <v>0</v>
      </c>
      <c r="AI82" s="162">
        <f t="shared" si="52"/>
        <v>0</v>
      </c>
      <c r="AJ82" s="162">
        <f t="shared" si="52"/>
        <v>0</v>
      </c>
      <c r="AK82" s="162">
        <f t="shared" si="52"/>
        <v>0</v>
      </c>
      <c r="AL82" s="162">
        <f t="shared" si="52"/>
        <v>0</v>
      </c>
      <c r="AM82" s="162">
        <f t="shared" si="52"/>
        <v>0</v>
      </c>
      <c r="AN82" s="162">
        <f t="shared" si="52"/>
        <v>0</v>
      </c>
      <c r="AO82" s="162">
        <f t="shared" si="52"/>
        <v>0</v>
      </c>
    </row>
    <row r="83" spans="2:41" ht="14.75">
      <c r="B83" s="4" t="s">
        <v>500</v>
      </c>
      <c r="C83" s="160">
        <f t="shared" si="53"/>
        <v>0</v>
      </c>
      <c r="D83" s="160">
        <f t="shared" si="54"/>
        <v>0</v>
      </c>
      <c r="E83" s="160">
        <f t="shared" si="55"/>
        <v>0</v>
      </c>
      <c r="F83" s="160">
        <f t="shared" si="56"/>
        <v>0</v>
      </c>
      <c r="G83" s="160">
        <f t="shared" si="57"/>
        <v>0</v>
      </c>
      <c r="H83" s="160">
        <f t="shared" si="58"/>
        <v>0</v>
      </c>
      <c r="I83" s="160">
        <f t="shared" si="59"/>
        <v>0</v>
      </c>
      <c r="J83" s="160">
        <f t="shared" si="60"/>
        <v>0</v>
      </c>
      <c r="K83" s="162">
        <f t="shared" si="61"/>
        <v>0</v>
      </c>
      <c r="L83" s="162">
        <f t="shared" si="62"/>
        <v>0</v>
      </c>
      <c r="M83" s="162">
        <f t="shared" si="62"/>
        <v>0</v>
      </c>
      <c r="N83" s="162">
        <f t="shared" si="62"/>
        <v>0</v>
      </c>
      <c r="O83" s="162">
        <f t="shared" si="51"/>
        <v>0</v>
      </c>
      <c r="P83" s="162">
        <f t="shared" si="51"/>
        <v>0</v>
      </c>
      <c r="Q83" s="162">
        <f t="shared" si="51"/>
        <v>0</v>
      </c>
      <c r="R83" s="162">
        <f t="shared" si="51"/>
        <v>0</v>
      </c>
      <c r="S83" s="162">
        <f t="shared" si="51"/>
        <v>0</v>
      </c>
      <c r="T83" s="162">
        <f t="shared" si="51"/>
        <v>0</v>
      </c>
      <c r="U83" s="162">
        <f t="shared" si="51"/>
        <v>0</v>
      </c>
      <c r="V83" s="162">
        <f t="shared" si="51"/>
        <v>0</v>
      </c>
      <c r="W83" s="162">
        <f t="shared" si="51"/>
        <v>0</v>
      </c>
      <c r="X83" s="162">
        <f t="shared" si="51"/>
        <v>0</v>
      </c>
      <c r="Y83" s="162">
        <f t="shared" si="51"/>
        <v>0</v>
      </c>
      <c r="Z83" s="162">
        <f t="shared" si="51"/>
        <v>0</v>
      </c>
      <c r="AA83" s="162">
        <f t="shared" si="51"/>
        <v>0</v>
      </c>
      <c r="AB83" s="162">
        <f t="shared" si="51"/>
        <v>0</v>
      </c>
      <c r="AC83" s="162">
        <f t="shared" si="51"/>
        <v>0</v>
      </c>
      <c r="AD83" s="162">
        <f t="shared" si="51"/>
        <v>0</v>
      </c>
      <c r="AE83" s="162">
        <f t="shared" si="63"/>
        <v>0</v>
      </c>
      <c r="AF83" s="162">
        <f t="shared" si="63"/>
        <v>0</v>
      </c>
      <c r="AG83" s="162">
        <f t="shared" si="63"/>
        <v>0</v>
      </c>
      <c r="AH83" s="162">
        <f t="shared" si="52"/>
        <v>0</v>
      </c>
      <c r="AI83" s="162">
        <f t="shared" si="52"/>
        <v>0</v>
      </c>
      <c r="AJ83" s="162">
        <f t="shared" si="52"/>
        <v>0</v>
      </c>
      <c r="AK83" s="162">
        <f t="shared" si="52"/>
        <v>0</v>
      </c>
      <c r="AL83" s="162">
        <f t="shared" si="52"/>
        <v>0</v>
      </c>
      <c r="AM83" s="162">
        <f t="shared" si="52"/>
        <v>0</v>
      </c>
      <c r="AN83" s="162">
        <f t="shared" si="52"/>
        <v>0</v>
      </c>
      <c r="AO83" s="162">
        <f t="shared" si="52"/>
        <v>0</v>
      </c>
    </row>
    <row r="84" spans="2:41" ht="14.75">
      <c r="B84" s="4" t="s">
        <v>501</v>
      </c>
      <c r="C84" s="160">
        <f t="shared" si="53"/>
        <v>0</v>
      </c>
      <c r="D84" s="160">
        <f t="shared" si="54"/>
        <v>0</v>
      </c>
      <c r="E84" s="160">
        <f t="shared" si="55"/>
        <v>0</v>
      </c>
      <c r="F84" s="160">
        <f t="shared" si="56"/>
        <v>0</v>
      </c>
      <c r="G84" s="160">
        <f t="shared" si="57"/>
        <v>0</v>
      </c>
      <c r="H84" s="160">
        <f t="shared" si="58"/>
        <v>0</v>
      </c>
      <c r="I84" s="160">
        <f t="shared" si="59"/>
        <v>0</v>
      </c>
      <c r="J84" s="160">
        <f t="shared" si="60"/>
        <v>0</v>
      </c>
      <c r="K84" s="162">
        <f t="shared" si="61"/>
        <v>0</v>
      </c>
      <c r="L84" s="162">
        <f t="shared" si="62"/>
        <v>0</v>
      </c>
      <c r="M84" s="162">
        <f t="shared" si="62"/>
        <v>0</v>
      </c>
      <c r="N84" s="162">
        <f t="shared" si="62"/>
        <v>0</v>
      </c>
      <c r="O84" s="162">
        <f t="shared" si="51"/>
        <v>0</v>
      </c>
      <c r="P84" s="162">
        <f t="shared" si="51"/>
        <v>0</v>
      </c>
      <c r="Q84" s="162">
        <f t="shared" si="51"/>
        <v>0</v>
      </c>
      <c r="R84" s="162">
        <f t="shared" si="51"/>
        <v>0</v>
      </c>
      <c r="S84" s="162">
        <f t="shared" si="51"/>
        <v>0</v>
      </c>
      <c r="T84" s="162">
        <f t="shared" si="51"/>
        <v>0</v>
      </c>
      <c r="U84" s="162">
        <f t="shared" si="51"/>
        <v>0</v>
      </c>
      <c r="V84" s="162">
        <f t="shared" si="51"/>
        <v>0</v>
      </c>
      <c r="W84" s="162">
        <f t="shared" si="51"/>
        <v>0</v>
      </c>
      <c r="X84" s="162">
        <f t="shared" si="51"/>
        <v>0</v>
      </c>
      <c r="Y84" s="162">
        <f t="shared" si="51"/>
        <v>0</v>
      </c>
      <c r="Z84" s="162">
        <f t="shared" si="51"/>
        <v>0</v>
      </c>
      <c r="AA84" s="162">
        <f t="shared" si="51"/>
        <v>0</v>
      </c>
      <c r="AB84" s="162">
        <f t="shared" si="51"/>
        <v>0</v>
      </c>
      <c r="AC84" s="162">
        <f t="shared" si="51"/>
        <v>0</v>
      </c>
      <c r="AD84" s="162">
        <f t="shared" si="51"/>
        <v>0</v>
      </c>
      <c r="AE84" s="162">
        <f t="shared" si="63"/>
        <v>0</v>
      </c>
      <c r="AF84" s="162">
        <f t="shared" si="63"/>
        <v>0</v>
      </c>
      <c r="AG84" s="162">
        <f t="shared" si="63"/>
        <v>0</v>
      </c>
      <c r="AH84" s="162">
        <f t="shared" si="52"/>
        <v>0</v>
      </c>
      <c r="AI84" s="162">
        <f t="shared" si="52"/>
        <v>0</v>
      </c>
      <c r="AJ84" s="162">
        <f t="shared" si="52"/>
        <v>0</v>
      </c>
      <c r="AK84" s="162">
        <f t="shared" si="52"/>
        <v>0</v>
      </c>
      <c r="AL84" s="162">
        <f t="shared" si="52"/>
        <v>0</v>
      </c>
      <c r="AM84" s="162">
        <f t="shared" si="52"/>
        <v>0</v>
      </c>
      <c r="AN84" s="162">
        <f t="shared" si="52"/>
        <v>0</v>
      </c>
      <c r="AO84" s="162">
        <f t="shared" si="52"/>
        <v>0</v>
      </c>
    </row>
    <row r="85" spans="2:41" ht="14.75">
      <c r="B85" s="4" t="s">
        <v>502</v>
      </c>
      <c r="C85" s="160">
        <f t="shared" si="53"/>
        <v>0</v>
      </c>
      <c r="D85" s="160">
        <f t="shared" si="54"/>
        <v>0</v>
      </c>
      <c r="E85" s="160">
        <f t="shared" si="55"/>
        <v>0</v>
      </c>
      <c r="F85" s="160">
        <f t="shared" si="56"/>
        <v>0</v>
      </c>
      <c r="G85" s="160">
        <f t="shared" si="57"/>
        <v>0</v>
      </c>
      <c r="H85" s="160">
        <f t="shared" si="58"/>
        <v>0</v>
      </c>
      <c r="I85" s="160">
        <f t="shared" si="59"/>
        <v>0</v>
      </c>
      <c r="J85" s="160">
        <f t="shared" si="60"/>
        <v>0</v>
      </c>
      <c r="K85" s="162">
        <f t="shared" si="61"/>
        <v>0</v>
      </c>
      <c r="L85" s="162">
        <f t="shared" si="62"/>
        <v>0</v>
      </c>
      <c r="M85" s="162">
        <f t="shared" si="62"/>
        <v>0</v>
      </c>
      <c r="N85" s="162">
        <f t="shared" si="62"/>
        <v>0</v>
      </c>
      <c r="O85" s="162">
        <f t="shared" si="51"/>
        <v>0</v>
      </c>
      <c r="P85" s="162">
        <f t="shared" si="51"/>
        <v>0</v>
      </c>
      <c r="Q85" s="162">
        <f t="shared" si="51"/>
        <v>0</v>
      </c>
      <c r="R85" s="162">
        <f t="shared" si="51"/>
        <v>0</v>
      </c>
      <c r="S85" s="162">
        <f t="shared" si="51"/>
        <v>0</v>
      </c>
      <c r="T85" s="162">
        <f t="shared" si="51"/>
        <v>0</v>
      </c>
      <c r="U85" s="162">
        <f t="shared" si="51"/>
        <v>0</v>
      </c>
      <c r="V85" s="162">
        <f t="shared" si="51"/>
        <v>0</v>
      </c>
      <c r="W85" s="162">
        <f t="shared" si="51"/>
        <v>0</v>
      </c>
      <c r="X85" s="162">
        <f t="shared" si="51"/>
        <v>0</v>
      </c>
      <c r="Y85" s="162">
        <f t="shared" si="51"/>
        <v>0</v>
      </c>
      <c r="Z85" s="162">
        <f t="shared" si="51"/>
        <v>0</v>
      </c>
      <c r="AA85" s="162">
        <f t="shared" si="51"/>
        <v>0</v>
      </c>
      <c r="AB85" s="162">
        <f t="shared" ref="AB85:AG85" si="64">AA85</f>
        <v>0</v>
      </c>
      <c r="AC85" s="162">
        <f t="shared" si="64"/>
        <v>0</v>
      </c>
      <c r="AD85" s="162">
        <f t="shared" si="64"/>
        <v>0</v>
      </c>
      <c r="AE85" s="162">
        <f t="shared" si="64"/>
        <v>0</v>
      </c>
      <c r="AF85" s="162">
        <f t="shared" si="64"/>
        <v>0</v>
      </c>
      <c r="AG85" s="162">
        <f t="shared" si="64"/>
        <v>0</v>
      </c>
      <c r="AH85" s="162">
        <f t="shared" si="52"/>
        <v>0</v>
      </c>
      <c r="AI85" s="162">
        <f t="shared" si="52"/>
        <v>0</v>
      </c>
      <c r="AJ85" s="162">
        <f t="shared" si="52"/>
        <v>0</v>
      </c>
      <c r="AK85" s="162">
        <f t="shared" si="52"/>
        <v>0</v>
      </c>
      <c r="AL85" s="162">
        <f t="shared" si="52"/>
        <v>0</v>
      </c>
      <c r="AM85" s="162">
        <f t="shared" si="52"/>
        <v>0</v>
      </c>
      <c r="AN85" s="162">
        <f t="shared" si="52"/>
        <v>0</v>
      </c>
      <c r="AO85" s="162">
        <f t="shared" si="52"/>
        <v>0</v>
      </c>
    </row>
    <row r="86" spans="2:41" ht="14.75">
      <c r="B86" s="128"/>
    </row>
    <row r="87" spans="2:41" ht="14.75">
      <c r="B87" s="161" t="s">
        <v>630</v>
      </c>
      <c r="C87" s="70">
        <v>2012</v>
      </c>
      <c r="D87" s="70">
        <v>2013</v>
      </c>
      <c r="E87" s="70">
        <v>2014</v>
      </c>
      <c r="F87" s="70">
        <v>2015</v>
      </c>
      <c r="G87" s="70">
        <v>2016</v>
      </c>
      <c r="H87" s="70">
        <v>2017</v>
      </c>
      <c r="I87" s="70">
        <v>2018</v>
      </c>
      <c r="J87" s="70">
        <f t="shared" ref="J87:AO87" si="65">I87+1</f>
        <v>2019</v>
      </c>
      <c r="K87" s="70">
        <f t="shared" si="65"/>
        <v>2020</v>
      </c>
      <c r="L87" s="70">
        <f t="shared" si="65"/>
        <v>2021</v>
      </c>
      <c r="M87" s="70">
        <f t="shared" si="65"/>
        <v>2022</v>
      </c>
      <c r="N87" s="70">
        <f t="shared" si="65"/>
        <v>2023</v>
      </c>
      <c r="O87" s="70">
        <f t="shared" si="65"/>
        <v>2024</v>
      </c>
      <c r="P87" s="70">
        <f t="shared" si="65"/>
        <v>2025</v>
      </c>
      <c r="Q87" s="70">
        <f t="shared" si="65"/>
        <v>2026</v>
      </c>
      <c r="R87" s="70">
        <f t="shared" si="65"/>
        <v>2027</v>
      </c>
      <c r="S87" s="70">
        <f t="shared" si="65"/>
        <v>2028</v>
      </c>
      <c r="T87" s="70">
        <f t="shared" si="65"/>
        <v>2029</v>
      </c>
      <c r="U87" s="70">
        <f t="shared" si="65"/>
        <v>2030</v>
      </c>
      <c r="V87" s="70">
        <f t="shared" si="65"/>
        <v>2031</v>
      </c>
      <c r="W87" s="70">
        <f t="shared" si="65"/>
        <v>2032</v>
      </c>
      <c r="X87" s="70">
        <f t="shared" si="65"/>
        <v>2033</v>
      </c>
      <c r="Y87" s="70">
        <f t="shared" si="65"/>
        <v>2034</v>
      </c>
      <c r="Z87" s="70">
        <f t="shared" si="65"/>
        <v>2035</v>
      </c>
      <c r="AA87" s="70">
        <f t="shared" si="65"/>
        <v>2036</v>
      </c>
      <c r="AB87" s="70">
        <f t="shared" si="65"/>
        <v>2037</v>
      </c>
      <c r="AC87" s="70">
        <f t="shared" si="65"/>
        <v>2038</v>
      </c>
      <c r="AD87" s="70">
        <f t="shared" si="65"/>
        <v>2039</v>
      </c>
      <c r="AE87" s="70">
        <f t="shared" si="65"/>
        <v>2040</v>
      </c>
      <c r="AF87" s="70">
        <f t="shared" si="65"/>
        <v>2041</v>
      </c>
      <c r="AG87" s="70">
        <f t="shared" si="65"/>
        <v>2042</v>
      </c>
      <c r="AH87" s="70">
        <f t="shared" si="65"/>
        <v>2043</v>
      </c>
      <c r="AI87" s="70">
        <f t="shared" si="65"/>
        <v>2044</v>
      </c>
      <c r="AJ87" s="70">
        <f t="shared" si="65"/>
        <v>2045</v>
      </c>
      <c r="AK87" s="70">
        <f t="shared" si="65"/>
        <v>2046</v>
      </c>
      <c r="AL87" s="70">
        <f t="shared" si="65"/>
        <v>2047</v>
      </c>
      <c r="AM87" s="70">
        <f t="shared" si="65"/>
        <v>2048</v>
      </c>
      <c r="AN87" s="70">
        <f t="shared" si="65"/>
        <v>2049</v>
      </c>
      <c r="AO87" s="70">
        <f t="shared" si="65"/>
        <v>2050</v>
      </c>
    </row>
    <row r="88" spans="2:41" ht="14.75">
      <c r="B88" s="4" t="s">
        <v>487</v>
      </c>
      <c r="C88" s="160">
        <f>I34</f>
        <v>0</v>
      </c>
      <c r="D88" s="160">
        <f>P34</f>
        <v>0</v>
      </c>
      <c r="E88" s="160">
        <f>W34</f>
        <v>0</v>
      </c>
      <c r="F88" s="160">
        <f>AD34</f>
        <v>0</v>
      </c>
      <c r="G88" s="160">
        <f>AK34</f>
        <v>0</v>
      </c>
      <c r="H88" s="160">
        <f>AR34</f>
        <v>0</v>
      </c>
      <c r="I88" s="160">
        <f>AY34</f>
        <v>0</v>
      </c>
      <c r="J88" s="160">
        <f>BF34</f>
        <v>0</v>
      </c>
      <c r="K88" s="162">
        <f>AVERAGE(C88:J88)</f>
        <v>0</v>
      </c>
      <c r="L88" s="162">
        <f>K88</f>
        <v>0</v>
      </c>
      <c r="M88" s="162">
        <f t="shared" ref="M88:AO100" si="66">L88</f>
        <v>0</v>
      </c>
      <c r="N88" s="162">
        <f t="shared" si="66"/>
        <v>0</v>
      </c>
      <c r="O88" s="162">
        <f t="shared" si="66"/>
        <v>0</v>
      </c>
      <c r="P88" s="162">
        <f t="shared" si="66"/>
        <v>0</v>
      </c>
      <c r="Q88" s="162">
        <f t="shared" si="66"/>
        <v>0</v>
      </c>
      <c r="R88" s="162">
        <f t="shared" si="66"/>
        <v>0</v>
      </c>
      <c r="S88" s="162">
        <f t="shared" si="66"/>
        <v>0</v>
      </c>
      <c r="T88" s="162">
        <f t="shared" si="66"/>
        <v>0</v>
      </c>
      <c r="U88" s="162">
        <f t="shared" si="66"/>
        <v>0</v>
      </c>
      <c r="V88" s="162">
        <f t="shared" si="66"/>
        <v>0</v>
      </c>
      <c r="W88" s="162">
        <f t="shared" si="66"/>
        <v>0</v>
      </c>
      <c r="X88" s="162">
        <f t="shared" si="66"/>
        <v>0</v>
      </c>
      <c r="Y88" s="162">
        <f t="shared" si="66"/>
        <v>0</v>
      </c>
      <c r="Z88" s="162">
        <f t="shared" si="66"/>
        <v>0</v>
      </c>
      <c r="AA88" s="162">
        <f t="shared" si="66"/>
        <v>0</v>
      </c>
      <c r="AB88" s="162">
        <f t="shared" si="66"/>
        <v>0</v>
      </c>
      <c r="AC88" s="162">
        <f t="shared" si="66"/>
        <v>0</v>
      </c>
      <c r="AD88" s="162">
        <f t="shared" si="66"/>
        <v>0</v>
      </c>
      <c r="AE88" s="162">
        <f t="shared" si="66"/>
        <v>0</v>
      </c>
      <c r="AF88" s="162">
        <f t="shared" si="66"/>
        <v>0</v>
      </c>
      <c r="AG88" s="162">
        <f t="shared" si="66"/>
        <v>0</v>
      </c>
      <c r="AH88" s="162">
        <f t="shared" si="66"/>
        <v>0</v>
      </c>
      <c r="AI88" s="162">
        <f t="shared" si="66"/>
        <v>0</v>
      </c>
      <c r="AJ88" s="162">
        <f t="shared" si="66"/>
        <v>0</v>
      </c>
      <c r="AK88" s="162">
        <f t="shared" si="66"/>
        <v>0</v>
      </c>
      <c r="AL88" s="162">
        <f t="shared" si="66"/>
        <v>0</v>
      </c>
      <c r="AM88" s="162">
        <f t="shared" si="66"/>
        <v>0</v>
      </c>
      <c r="AN88" s="162">
        <f t="shared" si="66"/>
        <v>0</v>
      </c>
      <c r="AO88" s="162">
        <f t="shared" si="66"/>
        <v>0</v>
      </c>
    </row>
    <row r="89" spans="2:41" ht="14.75">
      <c r="B89" s="4" t="s">
        <v>488</v>
      </c>
      <c r="C89" s="160">
        <f t="shared" ref="C89:C103" si="67">I35</f>
        <v>5921580.7447152426</v>
      </c>
      <c r="D89" s="160">
        <f t="shared" ref="D89:D103" si="68">P35</f>
        <v>7713898.6904426664</v>
      </c>
      <c r="E89" s="160">
        <f t="shared" ref="E89:E103" si="69">W35</f>
        <v>5545257.5495696478</v>
      </c>
      <c r="F89" s="160">
        <f t="shared" ref="F89:F103" si="70">AD35</f>
        <v>8173540.7355741635</v>
      </c>
      <c r="G89" s="160">
        <f t="shared" ref="G89:G103" si="71">AK35</f>
        <v>5365194.709032068</v>
      </c>
      <c r="H89" s="160">
        <f t="shared" ref="H89:H103" si="72">AR35</f>
        <v>5249608.1314265467</v>
      </c>
      <c r="I89" s="160">
        <f t="shared" ref="I89:I103" si="73">AY35</f>
        <v>7134118.8791780006</v>
      </c>
      <c r="J89" s="160">
        <f t="shared" ref="J89:J103" si="74">BF35</f>
        <v>7760670.6563861463</v>
      </c>
      <c r="K89" s="162">
        <f t="shared" ref="K89:K103" si="75">AVERAGE(C89:J89)</f>
        <v>6607983.7620405601</v>
      </c>
      <c r="L89" s="162">
        <f t="shared" ref="L89:AA103" si="76">K89</f>
        <v>6607983.7620405601</v>
      </c>
      <c r="M89" s="162">
        <f t="shared" si="76"/>
        <v>6607983.7620405601</v>
      </c>
      <c r="N89" s="162">
        <f t="shared" si="76"/>
        <v>6607983.7620405601</v>
      </c>
      <c r="O89" s="162">
        <f t="shared" si="76"/>
        <v>6607983.7620405601</v>
      </c>
      <c r="P89" s="162">
        <f t="shared" si="76"/>
        <v>6607983.7620405601</v>
      </c>
      <c r="Q89" s="162">
        <f t="shared" si="76"/>
        <v>6607983.7620405601</v>
      </c>
      <c r="R89" s="162">
        <f t="shared" si="76"/>
        <v>6607983.7620405601</v>
      </c>
      <c r="S89" s="162">
        <f t="shared" si="76"/>
        <v>6607983.7620405601</v>
      </c>
      <c r="T89" s="162">
        <f t="shared" si="76"/>
        <v>6607983.7620405601</v>
      </c>
      <c r="U89" s="162">
        <f t="shared" si="76"/>
        <v>6607983.7620405601</v>
      </c>
      <c r="V89" s="162">
        <f t="shared" si="66"/>
        <v>6607983.7620405601</v>
      </c>
      <c r="W89" s="162">
        <f t="shared" si="66"/>
        <v>6607983.7620405601</v>
      </c>
      <c r="X89" s="162">
        <f t="shared" si="66"/>
        <v>6607983.7620405601</v>
      </c>
      <c r="Y89" s="162">
        <f t="shared" si="66"/>
        <v>6607983.7620405601</v>
      </c>
      <c r="Z89" s="162">
        <f t="shared" si="66"/>
        <v>6607983.7620405601</v>
      </c>
      <c r="AA89" s="162">
        <f t="shared" si="66"/>
        <v>6607983.7620405601</v>
      </c>
      <c r="AB89" s="162">
        <f t="shared" si="66"/>
        <v>6607983.7620405601</v>
      </c>
      <c r="AC89" s="162">
        <f t="shared" si="66"/>
        <v>6607983.7620405601</v>
      </c>
      <c r="AD89" s="162">
        <f t="shared" si="66"/>
        <v>6607983.7620405601</v>
      </c>
      <c r="AE89" s="162">
        <f t="shared" si="66"/>
        <v>6607983.7620405601</v>
      </c>
      <c r="AF89" s="162">
        <f t="shared" si="66"/>
        <v>6607983.7620405601</v>
      </c>
      <c r="AG89" s="162">
        <f t="shared" si="66"/>
        <v>6607983.7620405601</v>
      </c>
      <c r="AH89" s="162">
        <f t="shared" si="66"/>
        <v>6607983.7620405601</v>
      </c>
      <c r="AI89" s="162">
        <f t="shared" si="66"/>
        <v>6607983.7620405601</v>
      </c>
      <c r="AJ89" s="162">
        <f t="shared" si="66"/>
        <v>6607983.7620405601</v>
      </c>
      <c r="AK89" s="162">
        <f t="shared" si="66"/>
        <v>6607983.7620405601</v>
      </c>
      <c r="AL89" s="162">
        <f t="shared" si="66"/>
        <v>6607983.7620405601</v>
      </c>
      <c r="AM89" s="162">
        <f t="shared" si="66"/>
        <v>6607983.7620405601</v>
      </c>
      <c r="AN89" s="162">
        <f t="shared" si="66"/>
        <v>6607983.7620405601</v>
      </c>
      <c r="AO89" s="162">
        <f t="shared" si="66"/>
        <v>6607983.7620405601</v>
      </c>
    </row>
    <row r="90" spans="2:41" ht="14.75">
      <c r="B90" s="4" t="s">
        <v>489</v>
      </c>
      <c r="C90" s="160">
        <f t="shared" si="67"/>
        <v>0</v>
      </c>
      <c r="D90" s="160">
        <f t="shared" si="68"/>
        <v>0</v>
      </c>
      <c r="E90" s="160">
        <f t="shared" si="69"/>
        <v>0</v>
      </c>
      <c r="F90" s="160">
        <f t="shared" si="70"/>
        <v>0</v>
      </c>
      <c r="G90" s="160">
        <f t="shared" si="71"/>
        <v>0</v>
      </c>
      <c r="H90" s="160">
        <f t="shared" si="72"/>
        <v>0</v>
      </c>
      <c r="I90" s="160">
        <f t="shared" si="73"/>
        <v>0</v>
      </c>
      <c r="J90" s="160">
        <f t="shared" si="74"/>
        <v>0</v>
      </c>
      <c r="K90" s="162">
        <f t="shared" si="75"/>
        <v>0</v>
      </c>
      <c r="L90" s="162">
        <f t="shared" si="76"/>
        <v>0</v>
      </c>
      <c r="M90" s="162">
        <f t="shared" si="76"/>
        <v>0</v>
      </c>
      <c r="N90" s="162">
        <f t="shared" si="76"/>
        <v>0</v>
      </c>
      <c r="O90" s="162">
        <f t="shared" si="76"/>
        <v>0</v>
      </c>
      <c r="P90" s="162">
        <f t="shared" si="76"/>
        <v>0</v>
      </c>
      <c r="Q90" s="162">
        <f t="shared" si="76"/>
        <v>0</v>
      </c>
      <c r="R90" s="162">
        <f t="shared" si="76"/>
        <v>0</v>
      </c>
      <c r="S90" s="162">
        <f t="shared" si="76"/>
        <v>0</v>
      </c>
      <c r="T90" s="162">
        <f t="shared" si="76"/>
        <v>0</v>
      </c>
      <c r="U90" s="162">
        <f t="shared" si="76"/>
        <v>0</v>
      </c>
      <c r="V90" s="162">
        <f t="shared" si="66"/>
        <v>0</v>
      </c>
      <c r="W90" s="162">
        <f t="shared" si="66"/>
        <v>0</v>
      </c>
      <c r="X90" s="162">
        <f t="shared" si="66"/>
        <v>0</v>
      </c>
      <c r="Y90" s="162">
        <f t="shared" si="66"/>
        <v>0</v>
      </c>
      <c r="Z90" s="162">
        <f t="shared" si="66"/>
        <v>0</v>
      </c>
      <c r="AA90" s="162">
        <f t="shared" si="66"/>
        <v>0</v>
      </c>
      <c r="AB90" s="162">
        <f t="shared" si="66"/>
        <v>0</v>
      </c>
      <c r="AC90" s="162">
        <f t="shared" si="66"/>
        <v>0</v>
      </c>
      <c r="AD90" s="162">
        <f t="shared" si="66"/>
        <v>0</v>
      </c>
      <c r="AE90" s="162">
        <f t="shared" si="66"/>
        <v>0</v>
      </c>
      <c r="AF90" s="162">
        <f t="shared" si="66"/>
        <v>0</v>
      </c>
      <c r="AG90" s="162">
        <f t="shared" si="66"/>
        <v>0</v>
      </c>
      <c r="AH90" s="162">
        <f t="shared" si="66"/>
        <v>0</v>
      </c>
      <c r="AI90" s="162">
        <f t="shared" si="66"/>
        <v>0</v>
      </c>
      <c r="AJ90" s="162">
        <f t="shared" si="66"/>
        <v>0</v>
      </c>
      <c r="AK90" s="162">
        <f t="shared" si="66"/>
        <v>0</v>
      </c>
      <c r="AL90" s="162">
        <f t="shared" si="66"/>
        <v>0</v>
      </c>
      <c r="AM90" s="162">
        <f t="shared" si="66"/>
        <v>0</v>
      </c>
      <c r="AN90" s="162">
        <f t="shared" si="66"/>
        <v>0</v>
      </c>
      <c r="AO90" s="162">
        <f t="shared" si="66"/>
        <v>0</v>
      </c>
    </row>
    <row r="91" spans="2:41" ht="14.75">
      <c r="B91" s="4" t="s">
        <v>490</v>
      </c>
      <c r="C91" s="160">
        <f t="shared" si="67"/>
        <v>17829019.443145175</v>
      </c>
      <c r="D91" s="160">
        <f t="shared" si="68"/>
        <v>13308287.049560808</v>
      </c>
      <c r="E91" s="160">
        <f t="shared" si="69"/>
        <v>15201593.76542446</v>
      </c>
      <c r="F91" s="160">
        <f t="shared" si="70"/>
        <v>12202321.999711622</v>
      </c>
      <c r="G91" s="160">
        <f t="shared" si="71"/>
        <v>12091643.288246185</v>
      </c>
      <c r="H91" s="160">
        <f t="shared" si="72"/>
        <v>15534718.839540612</v>
      </c>
      <c r="I91" s="160">
        <f t="shared" si="73"/>
        <v>13256214.479826499</v>
      </c>
      <c r="J91" s="160">
        <f t="shared" si="74"/>
        <v>10550239.467071101</v>
      </c>
      <c r="K91" s="162">
        <f t="shared" si="75"/>
        <v>13746754.791565808</v>
      </c>
      <c r="L91" s="162">
        <f t="shared" si="76"/>
        <v>13746754.791565808</v>
      </c>
      <c r="M91" s="162">
        <f t="shared" si="76"/>
        <v>13746754.791565808</v>
      </c>
      <c r="N91" s="162">
        <f t="shared" si="76"/>
        <v>13746754.791565808</v>
      </c>
      <c r="O91" s="162">
        <f t="shared" si="76"/>
        <v>13746754.791565808</v>
      </c>
      <c r="P91" s="162">
        <f t="shared" si="76"/>
        <v>13746754.791565808</v>
      </c>
      <c r="Q91" s="162">
        <f t="shared" si="76"/>
        <v>13746754.791565808</v>
      </c>
      <c r="R91" s="162">
        <f t="shared" si="76"/>
        <v>13746754.791565808</v>
      </c>
      <c r="S91" s="162">
        <f t="shared" si="76"/>
        <v>13746754.791565808</v>
      </c>
      <c r="T91" s="162">
        <f t="shared" si="76"/>
        <v>13746754.791565808</v>
      </c>
      <c r="U91" s="162">
        <f t="shared" si="76"/>
        <v>13746754.791565808</v>
      </c>
      <c r="V91" s="162">
        <f t="shared" si="66"/>
        <v>13746754.791565808</v>
      </c>
      <c r="W91" s="162">
        <f t="shared" si="66"/>
        <v>13746754.791565808</v>
      </c>
      <c r="X91" s="162">
        <f t="shared" si="66"/>
        <v>13746754.791565808</v>
      </c>
      <c r="Y91" s="162">
        <f t="shared" si="66"/>
        <v>13746754.791565808</v>
      </c>
      <c r="Z91" s="162">
        <f t="shared" si="66"/>
        <v>13746754.791565808</v>
      </c>
      <c r="AA91" s="162">
        <f t="shared" si="66"/>
        <v>13746754.791565808</v>
      </c>
      <c r="AB91" s="162">
        <f t="shared" si="66"/>
        <v>13746754.791565808</v>
      </c>
      <c r="AC91" s="162">
        <f t="shared" si="66"/>
        <v>13746754.791565808</v>
      </c>
      <c r="AD91" s="162">
        <f t="shared" si="66"/>
        <v>13746754.791565808</v>
      </c>
      <c r="AE91" s="162">
        <f t="shared" si="66"/>
        <v>13746754.791565808</v>
      </c>
      <c r="AF91" s="162">
        <f t="shared" si="66"/>
        <v>13746754.791565808</v>
      </c>
      <c r="AG91" s="162">
        <f t="shared" si="66"/>
        <v>13746754.791565808</v>
      </c>
      <c r="AH91" s="162">
        <f t="shared" si="66"/>
        <v>13746754.791565808</v>
      </c>
      <c r="AI91" s="162">
        <f t="shared" si="66"/>
        <v>13746754.791565808</v>
      </c>
      <c r="AJ91" s="162">
        <f t="shared" si="66"/>
        <v>13746754.791565808</v>
      </c>
      <c r="AK91" s="162">
        <f t="shared" si="66"/>
        <v>13746754.791565808</v>
      </c>
      <c r="AL91" s="162">
        <f t="shared" si="66"/>
        <v>13746754.791565808</v>
      </c>
      <c r="AM91" s="162">
        <f t="shared" si="66"/>
        <v>13746754.791565808</v>
      </c>
      <c r="AN91" s="162">
        <f t="shared" si="66"/>
        <v>13746754.791565808</v>
      </c>
      <c r="AO91" s="162">
        <f t="shared" si="66"/>
        <v>13746754.791565808</v>
      </c>
    </row>
    <row r="92" spans="2:41" ht="14.75">
      <c r="B92" s="4" t="s">
        <v>491</v>
      </c>
      <c r="C92" s="160">
        <f t="shared" si="67"/>
        <v>3818217.6181782871</v>
      </c>
      <c r="D92" s="160">
        <f t="shared" si="68"/>
        <v>4780847.7668314036</v>
      </c>
      <c r="E92" s="160">
        <f t="shared" si="69"/>
        <v>4852335.1704577496</v>
      </c>
      <c r="F92" s="160">
        <f t="shared" si="70"/>
        <v>3481443.3946734215</v>
      </c>
      <c r="G92" s="160">
        <f t="shared" si="71"/>
        <v>3617029.4134406117</v>
      </c>
      <c r="H92" s="160">
        <f t="shared" si="72"/>
        <v>3656760.0241536302</v>
      </c>
      <c r="I92" s="160">
        <f t="shared" si="73"/>
        <v>5043978.6892912779</v>
      </c>
      <c r="J92" s="160">
        <f t="shared" si="74"/>
        <v>3990430.2568815104</v>
      </c>
      <c r="K92" s="162">
        <f t="shared" si="75"/>
        <v>4155130.2917384864</v>
      </c>
      <c r="L92" s="162">
        <f t="shared" si="76"/>
        <v>4155130.2917384864</v>
      </c>
      <c r="M92" s="162">
        <f t="shared" si="76"/>
        <v>4155130.2917384864</v>
      </c>
      <c r="N92" s="162">
        <f t="shared" si="76"/>
        <v>4155130.2917384864</v>
      </c>
      <c r="O92" s="162">
        <f t="shared" si="76"/>
        <v>4155130.2917384864</v>
      </c>
      <c r="P92" s="162">
        <f t="shared" si="76"/>
        <v>4155130.2917384864</v>
      </c>
      <c r="Q92" s="162">
        <f t="shared" si="76"/>
        <v>4155130.2917384864</v>
      </c>
      <c r="R92" s="162">
        <f t="shared" si="76"/>
        <v>4155130.2917384864</v>
      </c>
      <c r="S92" s="162">
        <f t="shared" si="76"/>
        <v>4155130.2917384864</v>
      </c>
      <c r="T92" s="162">
        <f t="shared" si="76"/>
        <v>4155130.2917384864</v>
      </c>
      <c r="U92" s="162">
        <f t="shared" si="76"/>
        <v>4155130.2917384864</v>
      </c>
      <c r="V92" s="162">
        <f t="shared" si="66"/>
        <v>4155130.2917384864</v>
      </c>
      <c r="W92" s="162">
        <f t="shared" si="66"/>
        <v>4155130.2917384864</v>
      </c>
      <c r="X92" s="162">
        <f t="shared" si="66"/>
        <v>4155130.2917384864</v>
      </c>
      <c r="Y92" s="162">
        <f t="shared" si="66"/>
        <v>4155130.2917384864</v>
      </c>
      <c r="Z92" s="162">
        <f t="shared" si="66"/>
        <v>4155130.2917384864</v>
      </c>
      <c r="AA92" s="162">
        <f t="shared" si="66"/>
        <v>4155130.2917384864</v>
      </c>
      <c r="AB92" s="162">
        <f t="shared" si="66"/>
        <v>4155130.2917384864</v>
      </c>
      <c r="AC92" s="162">
        <f t="shared" si="66"/>
        <v>4155130.2917384864</v>
      </c>
      <c r="AD92" s="162">
        <f t="shared" si="66"/>
        <v>4155130.2917384864</v>
      </c>
      <c r="AE92" s="162">
        <f t="shared" si="66"/>
        <v>4155130.2917384864</v>
      </c>
      <c r="AF92" s="162">
        <f t="shared" si="66"/>
        <v>4155130.2917384864</v>
      </c>
      <c r="AG92" s="162">
        <f t="shared" si="66"/>
        <v>4155130.2917384864</v>
      </c>
      <c r="AH92" s="162">
        <f t="shared" si="66"/>
        <v>4155130.2917384864</v>
      </c>
      <c r="AI92" s="162">
        <f t="shared" si="66"/>
        <v>4155130.2917384864</v>
      </c>
      <c r="AJ92" s="162">
        <f t="shared" si="66"/>
        <v>4155130.2917384864</v>
      </c>
      <c r="AK92" s="162">
        <f t="shared" si="66"/>
        <v>4155130.2917384864</v>
      </c>
      <c r="AL92" s="162">
        <f t="shared" si="66"/>
        <v>4155130.2917384864</v>
      </c>
      <c r="AM92" s="162">
        <f t="shared" si="66"/>
        <v>4155130.2917384864</v>
      </c>
      <c r="AN92" s="162">
        <f t="shared" si="66"/>
        <v>4155130.2917384864</v>
      </c>
      <c r="AO92" s="162">
        <f t="shared" si="66"/>
        <v>4155130.2917384864</v>
      </c>
    </row>
    <row r="93" spans="2:41" ht="14.75">
      <c r="B93" s="4" t="s">
        <v>492</v>
      </c>
      <c r="C93" s="160">
        <f t="shared" si="67"/>
        <v>0</v>
      </c>
      <c r="D93" s="160">
        <f t="shared" si="68"/>
        <v>0</v>
      </c>
      <c r="E93" s="160">
        <f t="shared" si="69"/>
        <v>0</v>
      </c>
      <c r="F93" s="160">
        <f t="shared" si="70"/>
        <v>0</v>
      </c>
      <c r="G93" s="160">
        <f t="shared" si="71"/>
        <v>0</v>
      </c>
      <c r="H93" s="160">
        <f t="shared" si="72"/>
        <v>0</v>
      </c>
      <c r="I93" s="160">
        <f t="shared" si="73"/>
        <v>0</v>
      </c>
      <c r="J93" s="160">
        <f t="shared" si="74"/>
        <v>276749.29382015415</v>
      </c>
      <c r="K93" s="162">
        <f t="shared" si="75"/>
        <v>34593.661727519269</v>
      </c>
      <c r="L93" s="162">
        <f t="shared" si="76"/>
        <v>34593.661727519269</v>
      </c>
      <c r="M93" s="162">
        <f t="shared" si="76"/>
        <v>34593.661727519269</v>
      </c>
      <c r="N93" s="162">
        <f t="shared" si="76"/>
        <v>34593.661727519269</v>
      </c>
      <c r="O93" s="162">
        <f t="shared" si="76"/>
        <v>34593.661727519269</v>
      </c>
      <c r="P93" s="162">
        <f t="shared" si="76"/>
        <v>34593.661727519269</v>
      </c>
      <c r="Q93" s="162">
        <f t="shared" si="76"/>
        <v>34593.661727519269</v>
      </c>
      <c r="R93" s="162">
        <f t="shared" si="76"/>
        <v>34593.661727519269</v>
      </c>
      <c r="S93" s="162">
        <f t="shared" si="76"/>
        <v>34593.661727519269</v>
      </c>
      <c r="T93" s="162">
        <f t="shared" si="76"/>
        <v>34593.661727519269</v>
      </c>
      <c r="U93" s="162">
        <f t="shared" si="76"/>
        <v>34593.661727519269</v>
      </c>
      <c r="V93" s="162">
        <f t="shared" si="66"/>
        <v>34593.661727519269</v>
      </c>
      <c r="W93" s="162">
        <f t="shared" si="66"/>
        <v>34593.661727519269</v>
      </c>
      <c r="X93" s="162">
        <f t="shared" si="66"/>
        <v>34593.661727519269</v>
      </c>
      <c r="Y93" s="162">
        <f t="shared" si="66"/>
        <v>34593.661727519269</v>
      </c>
      <c r="Z93" s="162">
        <f t="shared" si="66"/>
        <v>34593.661727519269</v>
      </c>
      <c r="AA93" s="162">
        <f t="shared" si="66"/>
        <v>34593.661727519269</v>
      </c>
      <c r="AB93" s="162">
        <f t="shared" si="66"/>
        <v>34593.661727519269</v>
      </c>
      <c r="AC93" s="162">
        <f t="shared" si="66"/>
        <v>34593.661727519269</v>
      </c>
      <c r="AD93" s="162">
        <f t="shared" si="66"/>
        <v>34593.661727519269</v>
      </c>
      <c r="AE93" s="162">
        <f t="shared" si="66"/>
        <v>34593.661727519269</v>
      </c>
      <c r="AF93" s="162">
        <f t="shared" si="66"/>
        <v>34593.661727519269</v>
      </c>
      <c r="AG93" s="162">
        <f t="shared" si="66"/>
        <v>34593.661727519269</v>
      </c>
      <c r="AH93" s="162">
        <f t="shared" si="66"/>
        <v>34593.661727519269</v>
      </c>
      <c r="AI93" s="162">
        <f t="shared" si="66"/>
        <v>34593.661727519269</v>
      </c>
      <c r="AJ93" s="162">
        <f t="shared" si="66"/>
        <v>34593.661727519269</v>
      </c>
      <c r="AK93" s="162">
        <f t="shared" si="66"/>
        <v>34593.661727519269</v>
      </c>
      <c r="AL93" s="162">
        <f t="shared" si="66"/>
        <v>34593.661727519269</v>
      </c>
      <c r="AM93" s="162">
        <f t="shared" si="66"/>
        <v>34593.661727519269</v>
      </c>
      <c r="AN93" s="162">
        <f t="shared" si="66"/>
        <v>34593.661727519269</v>
      </c>
      <c r="AO93" s="162">
        <f t="shared" si="66"/>
        <v>34593.661727519269</v>
      </c>
    </row>
    <row r="94" spans="2:41" ht="14.75">
      <c r="B94" s="4" t="s">
        <v>493</v>
      </c>
      <c r="C94" s="160">
        <f t="shared" si="67"/>
        <v>0</v>
      </c>
      <c r="D94" s="160">
        <f t="shared" si="68"/>
        <v>0</v>
      </c>
      <c r="E94" s="160">
        <f t="shared" si="69"/>
        <v>0</v>
      </c>
      <c r="F94" s="160">
        <f t="shared" si="70"/>
        <v>0</v>
      </c>
      <c r="G94" s="160">
        <f t="shared" si="71"/>
        <v>0</v>
      </c>
      <c r="H94" s="160">
        <f t="shared" si="72"/>
        <v>0</v>
      </c>
      <c r="I94" s="160">
        <f t="shared" si="73"/>
        <v>0</v>
      </c>
      <c r="J94" s="160">
        <f t="shared" si="74"/>
        <v>0</v>
      </c>
      <c r="K94" s="162">
        <f t="shared" si="75"/>
        <v>0</v>
      </c>
      <c r="L94" s="162">
        <f t="shared" si="76"/>
        <v>0</v>
      </c>
      <c r="M94" s="162">
        <f t="shared" si="76"/>
        <v>0</v>
      </c>
      <c r="N94" s="162">
        <f t="shared" si="76"/>
        <v>0</v>
      </c>
      <c r="O94" s="162">
        <f t="shared" si="76"/>
        <v>0</v>
      </c>
      <c r="P94" s="162">
        <f t="shared" si="76"/>
        <v>0</v>
      </c>
      <c r="Q94" s="162">
        <f t="shared" si="76"/>
        <v>0</v>
      </c>
      <c r="R94" s="162">
        <f t="shared" si="76"/>
        <v>0</v>
      </c>
      <c r="S94" s="162">
        <f t="shared" si="76"/>
        <v>0</v>
      </c>
      <c r="T94" s="162">
        <f t="shared" si="76"/>
        <v>0</v>
      </c>
      <c r="U94" s="162">
        <f t="shared" si="76"/>
        <v>0</v>
      </c>
      <c r="V94" s="162">
        <f t="shared" si="66"/>
        <v>0</v>
      </c>
      <c r="W94" s="162">
        <f t="shared" si="66"/>
        <v>0</v>
      </c>
      <c r="X94" s="162">
        <f t="shared" si="66"/>
        <v>0</v>
      </c>
      <c r="Y94" s="162">
        <f t="shared" si="66"/>
        <v>0</v>
      </c>
      <c r="Z94" s="162">
        <f t="shared" si="66"/>
        <v>0</v>
      </c>
      <c r="AA94" s="162">
        <f t="shared" si="66"/>
        <v>0</v>
      </c>
      <c r="AB94" s="162">
        <f t="shared" si="66"/>
        <v>0</v>
      </c>
      <c r="AC94" s="162">
        <f t="shared" si="66"/>
        <v>0</v>
      </c>
      <c r="AD94" s="162">
        <f t="shared" si="66"/>
        <v>0</v>
      </c>
      <c r="AE94" s="162">
        <f t="shared" si="66"/>
        <v>0</v>
      </c>
      <c r="AF94" s="162">
        <f t="shared" si="66"/>
        <v>0</v>
      </c>
      <c r="AG94" s="162">
        <f t="shared" si="66"/>
        <v>0</v>
      </c>
      <c r="AH94" s="162">
        <f t="shared" si="66"/>
        <v>0</v>
      </c>
      <c r="AI94" s="162">
        <f t="shared" si="66"/>
        <v>0</v>
      </c>
      <c r="AJ94" s="162">
        <f t="shared" si="66"/>
        <v>0</v>
      </c>
      <c r="AK94" s="162">
        <f t="shared" si="66"/>
        <v>0</v>
      </c>
      <c r="AL94" s="162">
        <f t="shared" si="66"/>
        <v>0</v>
      </c>
      <c r="AM94" s="162">
        <f t="shared" si="66"/>
        <v>0</v>
      </c>
      <c r="AN94" s="162">
        <f t="shared" si="66"/>
        <v>0</v>
      </c>
      <c r="AO94" s="162">
        <f t="shared" si="66"/>
        <v>0</v>
      </c>
    </row>
    <row r="95" spans="2:41" ht="14.75">
      <c r="B95" s="4" t="s">
        <v>494</v>
      </c>
      <c r="C95" s="160">
        <f t="shared" si="67"/>
        <v>415107.55387065548</v>
      </c>
      <c r="D95" s="160">
        <f t="shared" si="68"/>
        <v>521379.33287591144</v>
      </c>
      <c r="E95" s="160">
        <f t="shared" si="69"/>
        <v>574441.68250708759</v>
      </c>
      <c r="F95" s="160">
        <f t="shared" si="70"/>
        <v>670953.80624537519</v>
      </c>
      <c r="G95" s="160">
        <f t="shared" si="71"/>
        <v>416067.07513074687</v>
      </c>
      <c r="H95" s="160">
        <f t="shared" si="72"/>
        <v>328363.73275986291</v>
      </c>
      <c r="I95" s="160">
        <f t="shared" si="73"/>
        <v>433941.20620271988</v>
      </c>
      <c r="J95" s="160">
        <f t="shared" si="74"/>
        <v>253200.44809320942</v>
      </c>
      <c r="K95" s="162">
        <f t="shared" si="75"/>
        <v>451681.85471069609</v>
      </c>
      <c r="L95" s="162">
        <f t="shared" si="76"/>
        <v>451681.85471069609</v>
      </c>
      <c r="M95" s="162">
        <f t="shared" si="76"/>
        <v>451681.85471069609</v>
      </c>
      <c r="N95" s="162">
        <f t="shared" si="76"/>
        <v>451681.85471069609</v>
      </c>
      <c r="O95" s="162">
        <f t="shared" si="76"/>
        <v>451681.85471069609</v>
      </c>
      <c r="P95" s="162">
        <f t="shared" si="76"/>
        <v>451681.85471069609</v>
      </c>
      <c r="Q95" s="162">
        <f t="shared" si="76"/>
        <v>451681.85471069609</v>
      </c>
      <c r="R95" s="162">
        <f t="shared" si="76"/>
        <v>451681.85471069609</v>
      </c>
      <c r="S95" s="162">
        <f t="shared" si="76"/>
        <v>451681.85471069609</v>
      </c>
      <c r="T95" s="162">
        <f t="shared" si="76"/>
        <v>451681.85471069609</v>
      </c>
      <c r="U95" s="162">
        <f t="shared" si="76"/>
        <v>451681.85471069609</v>
      </c>
      <c r="V95" s="162">
        <f t="shared" si="66"/>
        <v>451681.85471069609</v>
      </c>
      <c r="W95" s="162">
        <f t="shared" si="66"/>
        <v>451681.85471069609</v>
      </c>
      <c r="X95" s="162">
        <f t="shared" si="66"/>
        <v>451681.85471069609</v>
      </c>
      <c r="Y95" s="162">
        <f t="shared" si="66"/>
        <v>451681.85471069609</v>
      </c>
      <c r="Z95" s="162">
        <f t="shared" si="66"/>
        <v>451681.85471069609</v>
      </c>
      <c r="AA95" s="162">
        <f t="shared" si="66"/>
        <v>451681.85471069609</v>
      </c>
      <c r="AB95" s="162">
        <f t="shared" si="66"/>
        <v>451681.85471069609</v>
      </c>
      <c r="AC95" s="162">
        <f t="shared" si="66"/>
        <v>451681.85471069609</v>
      </c>
      <c r="AD95" s="162">
        <f t="shared" si="66"/>
        <v>451681.85471069609</v>
      </c>
      <c r="AE95" s="162">
        <f t="shared" si="66"/>
        <v>451681.85471069609</v>
      </c>
      <c r="AF95" s="162">
        <f t="shared" si="66"/>
        <v>451681.85471069609</v>
      </c>
      <c r="AG95" s="162">
        <f t="shared" si="66"/>
        <v>451681.85471069609</v>
      </c>
      <c r="AH95" s="162">
        <f t="shared" si="66"/>
        <v>451681.85471069609</v>
      </c>
      <c r="AI95" s="162">
        <f t="shared" si="66"/>
        <v>451681.85471069609</v>
      </c>
      <c r="AJ95" s="162">
        <f t="shared" si="66"/>
        <v>451681.85471069609</v>
      </c>
      <c r="AK95" s="162">
        <f t="shared" si="66"/>
        <v>451681.85471069609</v>
      </c>
      <c r="AL95" s="162">
        <f t="shared" si="66"/>
        <v>451681.85471069609</v>
      </c>
      <c r="AM95" s="162">
        <f t="shared" si="66"/>
        <v>451681.85471069609</v>
      </c>
      <c r="AN95" s="162">
        <f t="shared" si="66"/>
        <v>451681.85471069609</v>
      </c>
      <c r="AO95" s="162">
        <f t="shared" si="66"/>
        <v>451681.85471069609</v>
      </c>
    </row>
    <row r="96" spans="2:41" ht="14.75">
      <c r="B96" s="4" t="s">
        <v>495</v>
      </c>
      <c r="C96" s="160">
        <f t="shared" si="67"/>
        <v>0</v>
      </c>
      <c r="D96" s="160">
        <f t="shared" si="68"/>
        <v>112500.03758307823</v>
      </c>
      <c r="E96" s="160">
        <f t="shared" si="69"/>
        <v>126284.46832614261</v>
      </c>
      <c r="F96" s="160">
        <f t="shared" si="70"/>
        <v>122906.6973573646</v>
      </c>
      <c r="G96" s="160">
        <f t="shared" si="71"/>
        <v>125430.98024143658</v>
      </c>
      <c r="H96" s="160">
        <f t="shared" si="72"/>
        <v>116486.44639244373</v>
      </c>
      <c r="I96" s="160">
        <f t="shared" si="73"/>
        <v>116682.83148759331</v>
      </c>
      <c r="J96" s="160">
        <f t="shared" si="74"/>
        <v>140386.383638756</v>
      </c>
      <c r="K96" s="162">
        <f t="shared" si="75"/>
        <v>107584.73062835188</v>
      </c>
      <c r="L96" s="162">
        <f t="shared" si="76"/>
        <v>107584.73062835188</v>
      </c>
      <c r="M96" s="162">
        <f t="shared" si="76"/>
        <v>107584.73062835188</v>
      </c>
      <c r="N96" s="162">
        <f t="shared" si="76"/>
        <v>107584.73062835188</v>
      </c>
      <c r="O96" s="162">
        <f t="shared" si="76"/>
        <v>107584.73062835188</v>
      </c>
      <c r="P96" s="162">
        <f t="shared" si="76"/>
        <v>107584.73062835188</v>
      </c>
      <c r="Q96" s="162">
        <f t="shared" si="76"/>
        <v>107584.73062835188</v>
      </c>
      <c r="R96" s="162">
        <f t="shared" si="76"/>
        <v>107584.73062835188</v>
      </c>
      <c r="S96" s="162">
        <f t="shared" si="76"/>
        <v>107584.73062835188</v>
      </c>
      <c r="T96" s="162">
        <f t="shared" si="76"/>
        <v>107584.73062835188</v>
      </c>
      <c r="U96" s="162">
        <f t="shared" si="76"/>
        <v>107584.73062835188</v>
      </c>
      <c r="V96" s="162">
        <f t="shared" si="66"/>
        <v>107584.73062835188</v>
      </c>
      <c r="W96" s="162">
        <f t="shared" si="66"/>
        <v>107584.73062835188</v>
      </c>
      <c r="X96" s="162">
        <f t="shared" si="66"/>
        <v>107584.73062835188</v>
      </c>
      <c r="Y96" s="162">
        <f t="shared" si="66"/>
        <v>107584.73062835188</v>
      </c>
      <c r="Z96" s="162">
        <f t="shared" si="66"/>
        <v>107584.73062835188</v>
      </c>
      <c r="AA96" s="162">
        <f t="shared" si="66"/>
        <v>107584.73062835188</v>
      </c>
      <c r="AB96" s="162">
        <f t="shared" si="66"/>
        <v>107584.73062835188</v>
      </c>
      <c r="AC96" s="162">
        <f t="shared" si="66"/>
        <v>107584.73062835188</v>
      </c>
      <c r="AD96" s="162">
        <f t="shared" si="66"/>
        <v>107584.73062835188</v>
      </c>
      <c r="AE96" s="162">
        <f t="shared" si="66"/>
        <v>107584.73062835188</v>
      </c>
      <c r="AF96" s="162">
        <f t="shared" si="66"/>
        <v>107584.73062835188</v>
      </c>
      <c r="AG96" s="162">
        <f t="shared" si="66"/>
        <v>107584.73062835188</v>
      </c>
      <c r="AH96" s="162">
        <f t="shared" si="66"/>
        <v>107584.73062835188</v>
      </c>
      <c r="AI96" s="162">
        <f t="shared" si="66"/>
        <v>107584.73062835188</v>
      </c>
      <c r="AJ96" s="162">
        <f t="shared" si="66"/>
        <v>107584.73062835188</v>
      </c>
      <c r="AK96" s="162">
        <f t="shared" si="66"/>
        <v>107584.73062835188</v>
      </c>
      <c r="AL96" s="162">
        <f t="shared" si="66"/>
        <v>107584.73062835188</v>
      </c>
      <c r="AM96" s="162">
        <f t="shared" si="66"/>
        <v>107584.73062835188</v>
      </c>
      <c r="AN96" s="162">
        <f t="shared" si="66"/>
        <v>107584.73062835188</v>
      </c>
      <c r="AO96" s="162">
        <f t="shared" si="66"/>
        <v>107584.73062835188</v>
      </c>
    </row>
    <row r="97" spans="2:41" ht="14.75">
      <c r="B97" s="4" t="s">
        <v>496</v>
      </c>
      <c r="C97" s="160">
        <f t="shared" si="67"/>
        <v>0</v>
      </c>
      <c r="D97" s="160">
        <f t="shared" si="68"/>
        <v>0</v>
      </c>
      <c r="E97" s="160">
        <f t="shared" si="69"/>
        <v>0</v>
      </c>
      <c r="F97" s="160">
        <f t="shared" si="70"/>
        <v>0</v>
      </c>
      <c r="G97" s="160">
        <f t="shared" si="71"/>
        <v>0</v>
      </c>
      <c r="H97" s="160">
        <f t="shared" si="72"/>
        <v>0</v>
      </c>
      <c r="I97" s="160">
        <f t="shared" si="73"/>
        <v>0</v>
      </c>
      <c r="J97" s="160">
        <f t="shared" si="74"/>
        <v>0</v>
      </c>
      <c r="K97" s="162">
        <f t="shared" si="75"/>
        <v>0</v>
      </c>
      <c r="L97" s="162">
        <f t="shared" si="76"/>
        <v>0</v>
      </c>
      <c r="M97" s="162">
        <f t="shared" si="76"/>
        <v>0</v>
      </c>
      <c r="N97" s="162">
        <f t="shared" si="76"/>
        <v>0</v>
      </c>
      <c r="O97" s="162">
        <f t="shared" si="76"/>
        <v>0</v>
      </c>
      <c r="P97" s="162">
        <f t="shared" si="76"/>
        <v>0</v>
      </c>
      <c r="Q97" s="162">
        <f t="shared" si="76"/>
        <v>0</v>
      </c>
      <c r="R97" s="162">
        <f t="shared" si="76"/>
        <v>0</v>
      </c>
      <c r="S97" s="162">
        <f t="shared" si="76"/>
        <v>0</v>
      </c>
      <c r="T97" s="162">
        <f t="shared" si="76"/>
        <v>0</v>
      </c>
      <c r="U97" s="162">
        <f t="shared" si="76"/>
        <v>0</v>
      </c>
      <c r="V97" s="162">
        <f t="shared" si="66"/>
        <v>0</v>
      </c>
      <c r="W97" s="162">
        <f t="shared" si="66"/>
        <v>0</v>
      </c>
      <c r="X97" s="162">
        <f t="shared" si="66"/>
        <v>0</v>
      </c>
      <c r="Y97" s="162">
        <f t="shared" si="66"/>
        <v>0</v>
      </c>
      <c r="Z97" s="162">
        <f t="shared" si="66"/>
        <v>0</v>
      </c>
      <c r="AA97" s="162">
        <f t="shared" si="66"/>
        <v>0</v>
      </c>
      <c r="AB97" s="162">
        <f t="shared" si="66"/>
        <v>0</v>
      </c>
      <c r="AC97" s="162">
        <f t="shared" si="66"/>
        <v>0</v>
      </c>
      <c r="AD97" s="162">
        <f t="shared" si="66"/>
        <v>0</v>
      </c>
      <c r="AE97" s="162">
        <f t="shared" si="66"/>
        <v>0</v>
      </c>
      <c r="AF97" s="162">
        <f t="shared" si="66"/>
        <v>0</v>
      </c>
      <c r="AG97" s="162">
        <f t="shared" si="66"/>
        <v>0</v>
      </c>
      <c r="AH97" s="162">
        <f t="shared" si="66"/>
        <v>0</v>
      </c>
      <c r="AI97" s="162">
        <f t="shared" si="66"/>
        <v>0</v>
      </c>
      <c r="AJ97" s="162">
        <f t="shared" si="66"/>
        <v>0</v>
      </c>
      <c r="AK97" s="162">
        <f t="shared" si="66"/>
        <v>0</v>
      </c>
      <c r="AL97" s="162">
        <f t="shared" si="66"/>
        <v>0</v>
      </c>
      <c r="AM97" s="162">
        <f t="shared" si="66"/>
        <v>0</v>
      </c>
      <c r="AN97" s="162">
        <f t="shared" si="66"/>
        <v>0</v>
      </c>
      <c r="AO97" s="162">
        <f t="shared" si="66"/>
        <v>0</v>
      </c>
    </row>
    <row r="98" spans="2:41" ht="14.75">
      <c r="B98" s="4" t="s">
        <v>497</v>
      </c>
      <c r="C98" s="160">
        <f t="shared" si="67"/>
        <v>0</v>
      </c>
      <c r="D98" s="160">
        <f t="shared" si="68"/>
        <v>0</v>
      </c>
      <c r="E98" s="160">
        <f t="shared" si="69"/>
        <v>0</v>
      </c>
      <c r="F98" s="160">
        <f t="shared" si="70"/>
        <v>0</v>
      </c>
      <c r="G98" s="160">
        <f t="shared" si="71"/>
        <v>0</v>
      </c>
      <c r="H98" s="160">
        <f t="shared" si="72"/>
        <v>0</v>
      </c>
      <c r="I98" s="160">
        <f t="shared" si="73"/>
        <v>0</v>
      </c>
      <c r="J98" s="160">
        <f t="shared" si="74"/>
        <v>0</v>
      </c>
      <c r="K98" s="162">
        <f t="shared" si="75"/>
        <v>0</v>
      </c>
      <c r="L98" s="162">
        <f t="shared" si="76"/>
        <v>0</v>
      </c>
      <c r="M98" s="162">
        <f t="shared" si="76"/>
        <v>0</v>
      </c>
      <c r="N98" s="162">
        <f t="shared" si="76"/>
        <v>0</v>
      </c>
      <c r="O98" s="162">
        <f t="shared" si="76"/>
        <v>0</v>
      </c>
      <c r="P98" s="162">
        <f t="shared" si="76"/>
        <v>0</v>
      </c>
      <c r="Q98" s="162">
        <f t="shared" si="76"/>
        <v>0</v>
      </c>
      <c r="R98" s="162">
        <f t="shared" si="76"/>
        <v>0</v>
      </c>
      <c r="S98" s="162">
        <f t="shared" si="76"/>
        <v>0</v>
      </c>
      <c r="T98" s="162">
        <f t="shared" si="76"/>
        <v>0</v>
      </c>
      <c r="U98" s="162">
        <f t="shared" si="76"/>
        <v>0</v>
      </c>
      <c r="V98" s="162">
        <f t="shared" si="66"/>
        <v>0</v>
      </c>
      <c r="W98" s="162">
        <f t="shared" si="66"/>
        <v>0</v>
      </c>
      <c r="X98" s="162">
        <f t="shared" si="66"/>
        <v>0</v>
      </c>
      <c r="Y98" s="162">
        <f t="shared" si="66"/>
        <v>0</v>
      </c>
      <c r="Z98" s="162">
        <f t="shared" si="66"/>
        <v>0</v>
      </c>
      <c r="AA98" s="162">
        <f t="shared" si="66"/>
        <v>0</v>
      </c>
      <c r="AB98" s="162">
        <f t="shared" si="66"/>
        <v>0</v>
      </c>
      <c r="AC98" s="162">
        <f t="shared" si="66"/>
        <v>0</v>
      </c>
      <c r="AD98" s="162">
        <f t="shared" si="66"/>
        <v>0</v>
      </c>
      <c r="AE98" s="162">
        <f t="shared" si="66"/>
        <v>0</v>
      </c>
      <c r="AF98" s="162">
        <f t="shared" si="66"/>
        <v>0</v>
      </c>
      <c r="AG98" s="162">
        <f t="shared" si="66"/>
        <v>0</v>
      </c>
      <c r="AH98" s="162">
        <f t="shared" si="66"/>
        <v>0</v>
      </c>
      <c r="AI98" s="162">
        <f t="shared" si="66"/>
        <v>0</v>
      </c>
      <c r="AJ98" s="162">
        <f t="shared" si="66"/>
        <v>0</v>
      </c>
      <c r="AK98" s="162">
        <f t="shared" si="66"/>
        <v>0</v>
      </c>
      <c r="AL98" s="162">
        <f t="shared" si="66"/>
        <v>0</v>
      </c>
      <c r="AM98" s="162">
        <f t="shared" si="66"/>
        <v>0</v>
      </c>
      <c r="AN98" s="162">
        <f t="shared" si="66"/>
        <v>0</v>
      </c>
      <c r="AO98" s="162">
        <f t="shared" si="66"/>
        <v>0</v>
      </c>
    </row>
    <row r="99" spans="2:41" ht="14.75">
      <c r="B99" s="4" t="s">
        <v>498</v>
      </c>
      <c r="C99" s="160">
        <f t="shared" si="67"/>
        <v>0</v>
      </c>
      <c r="D99" s="160">
        <f t="shared" si="68"/>
        <v>0</v>
      </c>
      <c r="E99" s="160">
        <f t="shared" si="69"/>
        <v>0</v>
      </c>
      <c r="F99" s="160">
        <f t="shared" si="70"/>
        <v>0</v>
      </c>
      <c r="G99" s="160">
        <f t="shared" si="71"/>
        <v>0</v>
      </c>
      <c r="H99" s="160">
        <f t="shared" si="72"/>
        <v>0</v>
      </c>
      <c r="I99" s="160">
        <f t="shared" si="73"/>
        <v>0</v>
      </c>
      <c r="J99" s="160">
        <f t="shared" si="74"/>
        <v>0</v>
      </c>
      <c r="K99" s="162">
        <f t="shared" si="75"/>
        <v>0</v>
      </c>
      <c r="L99" s="162">
        <f t="shared" si="76"/>
        <v>0</v>
      </c>
      <c r="M99" s="162">
        <f t="shared" si="76"/>
        <v>0</v>
      </c>
      <c r="N99" s="162">
        <f t="shared" si="76"/>
        <v>0</v>
      </c>
      <c r="O99" s="162">
        <f t="shared" si="76"/>
        <v>0</v>
      </c>
      <c r="P99" s="162">
        <f t="shared" si="76"/>
        <v>0</v>
      </c>
      <c r="Q99" s="162">
        <f t="shared" si="76"/>
        <v>0</v>
      </c>
      <c r="R99" s="162">
        <f t="shared" si="76"/>
        <v>0</v>
      </c>
      <c r="S99" s="162">
        <f t="shared" si="76"/>
        <v>0</v>
      </c>
      <c r="T99" s="162">
        <f t="shared" si="76"/>
        <v>0</v>
      </c>
      <c r="U99" s="162">
        <f t="shared" si="76"/>
        <v>0</v>
      </c>
      <c r="V99" s="162">
        <f t="shared" si="66"/>
        <v>0</v>
      </c>
      <c r="W99" s="162">
        <f t="shared" si="66"/>
        <v>0</v>
      </c>
      <c r="X99" s="162">
        <f t="shared" si="66"/>
        <v>0</v>
      </c>
      <c r="Y99" s="162">
        <f t="shared" si="66"/>
        <v>0</v>
      </c>
      <c r="Z99" s="162">
        <f t="shared" si="66"/>
        <v>0</v>
      </c>
      <c r="AA99" s="162">
        <f t="shared" si="66"/>
        <v>0</v>
      </c>
      <c r="AB99" s="162">
        <f t="shared" si="66"/>
        <v>0</v>
      </c>
      <c r="AC99" s="162">
        <f t="shared" si="66"/>
        <v>0</v>
      </c>
      <c r="AD99" s="162">
        <f t="shared" si="66"/>
        <v>0</v>
      </c>
      <c r="AE99" s="162">
        <f t="shared" si="66"/>
        <v>0</v>
      </c>
      <c r="AF99" s="162">
        <f t="shared" si="66"/>
        <v>0</v>
      </c>
      <c r="AG99" s="162">
        <f t="shared" si="66"/>
        <v>0</v>
      </c>
      <c r="AH99" s="162">
        <f t="shared" si="66"/>
        <v>0</v>
      </c>
      <c r="AI99" s="162">
        <f t="shared" si="66"/>
        <v>0</v>
      </c>
      <c r="AJ99" s="162">
        <f t="shared" si="66"/>
        <v>0</v>
      </c>
      <c r="AK99" s="162">
        <f t="shared" si="66"/>
        <v>0</v>
      </c>
      <c r="AL99" s="162">
        <f t="shared" si="66"/>
        <v>0</v>
      </c>
      <c r="AM99" s="162">
        <f t="shared" si="66"/>
        <v>0</v>
      </c>
      <c r="AN99" s="162">
        <f t="shared" si="66"/>
        <v>0</v>
      </c>
      <c r="AO99" s="162">
        <f t="shared" si="66"/>
        <v>0</v>
      </c>
    </row>
    <row r="100" spans="2:41" ht="14.75">
      <c r="B100" s="4" t="s">
        <v>499</v>
      </c>
      <c r="C100" s="160">
        <f t="shared" si="67"/>
        <v>0</v>
      </c>
      <c r="D100" s="160">
        <f t="shared" si="68"/>
        <v>0</v>
      </c>
      <c r="E100" s="160">
        <f t="shared" si="69"/>
        <v>0</v>
      </c>
      <c r="F100" s="160">
        <f t="shared" si="70"/>
        <v>0</v>
      </c>
      <c r="G100" s="160">
        <f t="shared" si="71"/>
        <v>0</v>
      </c>
      <c r="H100" s="160">
        <f t="shared" si="72"/>
        <v>0</v>
      </c>
      <c r="I100" s="160">
        <f t="shared" si="73"/>
        <v>0</v>
      </c>
      <c r="J100" s="160">
        <f t="shared" si="74"/>
        <v>0</v>
      </c>
      <c r="K100" s="162">
        <f t="shared" si="75"/>
        <v>0</v>
      </c>
      <c r="L100" s="162">
        <f t="shared" si="76"/>
        <v>0</v>
      </c>
      <c r="M100" s="162">
        <f t="shared" si="76"/>
        <v>0</v>
      </c>
      <c r="N100" s="162">
        <f t="shared" si="76"/>
        <v>0</v>
      </c>
      <c r="O100" s="162">
        <f t="shared" si="76"/>
        <v>0</v>
      </c>
      <c r="P100" s="162">
        <f t="shared" si="76"/>
        <v>0</v>
      </c>
      <c r="Q100" s="162">
        <f t="shared" si="76"/>
        <v>0</v>
      </c>
      <c r="R100" s="162">
        <f t="shared" si="76"/>
        <v>0</v>
      </c>
      <c r="S100" s="162">
        <f t="shared" si="76"/>
        <v>0</v>
      </c>
      <c r="T100" s="162">
        <f t="shared" si="76"/>
        <v>0</v>
      </c>
      <c r="U100" s="162">
        <f t="shared" si="76"/>
        <v>0</v>
      </c>
      <c r="V100" s="162">
        <f t="shared" si="66"/>
        <v>0</v>
      </c>
      <c r="W100" s="162">
        <f t="shared" si="66"/>
        <v>0</v>
      </c>
      <c r="X100" s="162">
        <f t="shared" si="66"/>
        <v>0</v>
      </c>
      <c r="Y100" s="162">
        <f t="shared" si="66"/>
        <v>0</v>
      </c>
      <c r="Z100" s="162">
        <f t="shared" si="66"/>
        <v>0</v>
      </c>
      <c r="AA100" s="162">
        <f t="shared" si="66"/>
        <v>0</v>
      </c>
      <c r="AB100" s="162">
        <f t="shared" ref="AB100:AO103" si="77">AA100</f>
        <v>0</v>
      </c>
      <c r="AC100" s="162">
        <f t="shared" si="77"/>
        <v>0</v>
      </c>
      <c r="AD100" s="162">
        <f t="shared" si="77"/>
        <v>0</v>
      </c>
      <c r="AE100" s="162">
        <f t="shared" si="77"/>
        <v>0</v>
      </c>
      <c r="AF100" s="162">
        <f t="shared" si="77"/>
        <v>0</v>
      </c>
      <c r="AG100" s="162">
        <f t="shared" si="77"/>
        <v>0</v>
      </c>
      <c r="AH100" s="162">
        <f t="shared" si="77"/>
        <v>0</v>
      </c>
      <c r="AI100" s="162">
        <f t="shared" si="77"/>
        <v>0</v>
      </c>
      <c r="AJ100" s="162">
        <f t="shared" si="77"/>
        <v>0</v>
      </c>
      <c r="AK100" s="162">
        <f t="shared" si="77"/>
        <v>0</v>
      </c>
      <c r="AL100" s="162">
        <f t="shared" si="77"/>
        <v>0</v>
      </c>
      <c r="AM100" s="162">
        <f t="shared" si="77"/>
        <v>0</v>
      </c>
      <c r="AN100" s="162">
        <f t="shared" si="77"/>
        <v>0</v>
      </c>
      <c r="AO100" s="162">
        <f t="shared" si="77"/>
        <v>0</v>
      </c>
    </row>
    <row r="101" spans="2:41" ht="14.75">
      <c r="B101" s="4" t="s">
        <v>500</v>
      </c>
      <c r="C101" s="160">
        <f t="shared" si="67"/>
        <v>0</v>
      </c>
      <c r="D101" s="160">
        <f t="shared" si="68"/>
        <v>0</v>
      </c>
      <c r="E101" s="160">
        <f t="shared" si="69"/>
        <v>0</v>
      </c>
      <c r="F101" s="160">
        <f t="shared" si="70"/>
        <v>0</v>
      </c>
      <c r="G101" s="160">
        <f t="shared" si="71"/>
        <v>0</v>
      </c>
      <c r="H101" s="160">
        <f t="shared" si="72"/>
        <v>0</v>
      </c>
      <c r="I101" s="160">
        <f t="shared" si="73"/>
        <v>0</v>
      </c>
      <c r="J101" s="160">
        <f t="shared" si="74"/>
        <v>0</v>
      </c>
      <c r="K101" s="162">
        <f t="shared" si="75"/>
        <v>0</v>
      </c>
      <c r="L101" s="162">
        <f t="shared" si="76"/>
        <v>0</v>
      </c>
      <c r="M101" s="162">
        <f t="shared" si="76"/>
        <v>0</v>
      </c>
      <c r="N101" s="162">
        <f t="shared" si="76"/>
        <v>0</v>
      </c>
      <c r="O101" s="162">
        <f t="shared" si="76"/>
        <v>0</v>
      </c>
      <c r="P101" s="162">
        <f t="shared" si="76"/>
        <v>0</v>
      </c>
      <c r="Q101" s="162">
        <f t="shared" si="76"/>
        <v>0</v>
      </c>
      <c r="R101" s="162">
        <f t="shared" si="76"/>
        <v>0</v>
      </c>
      <c r="S101" s="162">
        <f t="shared" si="76"/>
        <v>0</v>
      </c>
      <c r="T101" s="162">
        <f t="shared" si="76"/>
        <v>0</v>
      </c>
      <c r="U101" s="162">
        <f t="shared" si="76"/>
        <v>0</v>
      </c>
      <c r="V101" s="162">
        <f t="shared" si="76"/>
        <v>0</v>
      </c>
      <c r="W101" s="162">
        <f t="shared" si="76"/>
        <v>0</v>
      </c>
      <c r="X101" s="162">
        <f t="shared" si="76"/>
        <v>0</v>
      </c>
      <c r="Y101" s="162">
        <f t="shared" si="76"/>
        <v>0</v>
      </c>
      <c r="Z101" s="162">
        <f t="shared" si="76"/>
        <v>0</v>
      </c>
      <c r="AA101" s="162">
        <f t="shared" si="76"/>
        <v>0</v>
      </c>
      <c r="AB101" s="162">
        <f t="shared" si="77"/>
        <v>0</v>
      </c>
      <c r="AC101" s="162">
        <f t="shared" si="77"/>
        <v>0</v>
      </c>
      <c r="AD101" s="162">
        <f t="shared" si="77"/>
        <v>0</v>
      </c>
      <c r="AE101" s="162">
        <f t="shared" si="77"/>
        <v>0</v>
      </c>
      <c r="AF101" s="162">
        <f t="shared" si="77"/>
        <v>0</v>
      </c>
      <c r="AG101" s="162">
        <f t="shared" si="77"/>
        <v>0</v>
      </c>
      <c r="AH101" s="162">
        <f t="shared" si="77"/>
        <v>0</v>
      </c>
      <c r="AI101" s="162">
        <f t="shared" si="77"/>
        <v>0</v>
      </c>
      <c r="AJ101" s="162">
        <f t="shared" si="77"/>
        <v>0</v>
      </c>
      <c r="AK101" s="162">
        <f t="shared" si="77"/>
        <v>0</v>
      </c>
      <c r="AL101" s="162">
        <f t="shared" si="77"/>
        <v>0</v>
      </c>
      <c r="AM101" s="162">
        <f t="shared" si="77"/>
        <v>0</v>
      </c>
      <c r="AN101" s="162">
        <f t="shared" si="77"/>
        <v>0</v>
      </c>
      <c r="AO101" s="162">
        <f t="shared" si="77"/>
        <v>0</v>
      </c>
    </row>
    <row r="102" spans="2:41" ht="14.75">
      <c r="B102" s="4" t="s">
        <v>501</v>
      </c>
      <c r="C102" s="160">
        <f t="shared" si="67"/>
        <v>0</v>
      </c>
      <c r="D102" s="160">
        <f t="shared" si="68"/>
        <v>0</v>
      </c>
      <c r="E102" s="160">
        <f t="shared" si="69"/>
        <v>0</v>
      </c>
      <c r="F102" s="160">
        <f t="shared" si="70"/>
        <v>0</v>
      </c>
      <c r="G102" s="160">
        <f t="shared" si="71"/>
        <v>0</v>
      </c>
      <c r="H102" s="160">
        <f t="shared" si="72"/>
        <v>0</v>
      </c>
      <c r="I102" s="160">
        <f t="shared" si="73"/>
        <v>0</v>
      </c>
      <c r="J102" s="160">
        <f t="shared" si="74"/>
        <v>0</v>
      </c>
      <c r="K102" s="162">
        <f t="shared" si="75"/>
        <v>0</v>
      </c>
      <c r="L102" s="162">
        <f t="shared" si="76"/>
        <v>0</v>
      </c>
      <c r="M102" s="162">
        <f t="shared" si="76"/>
        <v>0</v>
      </c>
      <c r="N102" s="162">
        <f t="shared" si="76"/>
        <v>0</v>
      </c>
      <c r="O102" s="162">
        <f t="shared" si="76"/>
        <v>0</v>
      </c>
      <c r="P102" s="162">
        <f t="shared" si="76"/>
        <v>0</v>
      </c>
      <c r="Q102" s="162">
        <f t="shared" si="76"/>
        <v>0</v>
      </c>
      <c r="R102" s="162">
        <f t="shared" si="76"/>
        <v>0</v>
      </c>
      <c r="S102" s="162">
        <f t="shared" si="76"/>
        <v>0</v>
      </c>
      <c r="T102" s="162">
        <f t="shared" si="76"/>
        <v>0</v>
      </c>
      <c r="U102" s="162">
        <f t="shared" si="76"/>
        <v>0</v>
      </c>
      <c r="V102" s="162">
        <f t="shared" si="76"/>
        <v>0</v>
      </c>
      <c r="W102" s="162">
        <f t="shared" si="76"/>
        <v>0</v>
      </c>
      <c r="X102" s="162">
        <f t="shared" si="76"/>
        <v>0</v>
      </c>
      <c r="Y102" s="162">
        <f t="shared" si="76"/>
        <v>0</v>
      </c>
      <c r="Z102" s="162">
        <f t="shared" si="76"/>
        <v>0</v>
      </c>
      <c r="AA102" s="162">
        <f t="shared" si="76"/>
        <v>0</v>
      </c>
      <c r="AB102" s="162">
        <f t="shared" si="77"/>
        <v>0</v>
      </c>
      <c r="AC102" s="162">
        <f t="shared" si="77"/>
        <v>0</v>
      </c>
      <c r="AD102" s="162">
        <f t="shared" si="77"/>
        <v>0</v>
      </c>
      <c r="AE102" s="162">
        <f t="shared" si="77"/>
        <v>0</v>
      </c>
      <c r="AF102" s="162">
        <f t="shared" si="77"/>
        <v>0</v>
      </c>
      <c r="AG102" s="162">
        <f t="shared" si="77"/>
        <v>0</v>
      </c>
      <c r="AH102" s="162">
        <f t="shared" si="77"/>
        <v>0</v>
      </c>
      <c r="AI102" s="162">
        <f t="shared" si="77"/>
        <v>0</v>
      </c>
      <c r="AJ102" s="162">
        <f t="shared" si="77"/>
        <v>0</v>
      </c>
      <c r="AK102" s="162">
        <f t="shared" si="77"/>
        <v>0</v>
      </c>
      <c r="AL102" s="162">
        <f t="shared" si="77"/>
        <v>0</v>
      </c>
      <c r="AM102" s="162">
        <f t="shared" si="77"/>
        <v>0</v>
      </c>
      <c r="AN102" s="162">
        <f t="shared" si="77"/>
        <v>0</v>
      </c>
      <c r="AO102" s="162">
        <f t="shared" si="77"/>
        <v>0</v>
      </c>
    </row>
    <row r="103" spans="2:41" ht="14.75">
      <c r="B103" s="4" t="s">
        <v>502</v>
      </c>
      <c r="C103" s="160">
        <f t="shared" si="67"/>
        <v>170356.86859251867</v>
      </c>
      <c r="D103" s="160">
        <f t="shared" si="68"/>
        <v>205558.10975804576</v>
      </c>
      <c r="E103" s="160">
        <f t="shared" si="69"/>
        <v>244851.68876253773</v>
      </c>
      <c r="F103" s="160">
        <f t="shared" si="70"/>
        <v>278341.8897454323</v>
      </c>
      <c r="G103" s="160">
        <f t="shared" si="71"/>
        <v>276350.95451848034</v>
      </c>
      <c r="H103" s="160">
        <f t="shared" si="72"/>
        <v>358452.37459436723</v>
      </c>
      <c r="I103" s="160">
        <f t="shared" si="73"/>
        <v>317792.95784190932</v>
      </c>
      <c r="J103" s="160">
        <f t="shared" si="74"/>
        <v>233304.01826754853</v>
      </c>
      <c r="K103" s="162">
        <f t="shared" si="75"/>
        <v>260626.10776010493</v>
      </c>
      <c r="L103" s="162">
        <f t="shared" si="76"/>
        <v>260626.10776010493</v>
      </c>
      <c r="M103" s="162">
        <f t="shared" si="76"/>
        <v>260626.10776010493</v>
      </c>
      <c r="N103" s="162">
        <f t="shared" si="76"/>
        <v>260626.10776010493</v>
      </c>
      <c r="O103" s="162">
        <f t="shared" si="76"/>
        <v>260626.10776010493</v>
      </c>
      <c r="P103" s="162">
        <f t="shared" si="76"/>
        <v>260626.10776010493</v>
      </c>
      <c r="Q103" s="162">
        <f t="shared" si="76"/>
        <v>260626.10776010493</v>
      </c>
      <c r="R103" s="162">
        <f t="shared" si="76"/>
        <v>260626.10776010493</v>
      </c>
      <c r="S103" s="162">
        <f t="shared" si="76"/>
        <v>260626.10776010493</v>
      </c>
      <c r="T103" s="162">
        <f t="shared" si="76"/>
        <v>260626.10776010493</v>
      </c>
      <c r="U103" s="162">
        <f t="shared" si="76"/>
        <v>260626.10776010493</v>
      </c>
      <c r="V103" s="162">
        <f t="shared" si="76"/>
        <v>260626.10776010493</v>
      </c>
      <c r="W103" s="162">
        <f t="shared" si="76"/>
        <v>260626.10776010493</v>
      </c>
      <c r="X103" s="162">
        <f t="shared" si="76"/>
        <v>260626.10776010493</v>
      </c>
      <c r="Y103" s="162">
        <f t="shared" si="76"/>
        <v>260626.10776010493</v>
      </c>
      <c r="Z103" s="162">
        <f t="shared" si="76"/>
        <v>260626.10776010493</v>
      </c>
      <c r="AA103" s="162">
        <f t="shared" si="76"/>
        <v>260626.10776010493</v>
      </c>
      <c r="AB103" s="162">
        <f t="shared" si="77"/>
        <v>260626.10776010493</v>
      </c>
      <c r="AC103" s="162">
        <f t="shared" si="77"/>
        <v>260626.10776010493</v>
      </c>
      <c r="AD103" s="162">
        <f t="shared" si="77"/>
        <v>260626.10776010493</v>
      </c>
      <c r="AE103" s="162">
        <f t="shared" si="77"/>
        <v>260626.10776010493</v>
      </c>
      <c r="AF103" s="162">
        <f t="shared" si="77"/>
        <v>260626.10776010493</v>
      </c>
      <c r="AG103" s="162">
        <f t="shared" si="77"/>
        <v>260626.10776010493</v>
      </c>
      <c r="AH103" s="162">
        <f t="shared" si="77"/>
        <v>260626.10776010493</v>
      </c>
      <c r="AI103" s="162">
        <f t="shared" si="77"/>
        <v>260626.10776010493</v>
      </c>
      <c r="AJ103" s="162">
        <f t="shared" si="77"/>
        <v>260626.10776010493</v>
      </c>
      <c r="AK103" s="162">
        <f t="shared" si="77"/>
        <v>260626.10776010493</v>
      </c>
      <c r="AL103" s="162">
        <f t="shared" si="77"/>
        <v>260626.10776010493</v>
      </c>
      <c r="AM103" s="162">
        <f t="shared" si="77"/>
        <v>260626.10776010493</v>
      </c>
      <c r="AN103" s="162">
        <f t="shared" si="77"/>
        <v>260626.10776010493</v>
      </c>
      <c r="AO103" s="162">
        <f t="shared" si="77"/>
        <v>260626.10776010493</v>
      </c>
    </row>
    <row r="104" spans="2:41" ht="14.75">
      <c r="B104" s="128"/>
    </row>
    <row r="105" spans="2:41" ht="14.75">
      <c r="B105" s="128"/>
    </row>
    <row r="106" spans="2:41" ht="14.75">
      <c r="B106" s="128"/>
    </row>
  </sheetData>
  <mergeCells count="16">
    <mergeCell ref="AE32:AK32"/>
    <mergeCell ref="AL32:AR32"/>
    <mergeCell ref="AS32:AY32"/>
    <mergeCell ref="AZ32:BF32"/>
    <mergeCell ref="U5:W5"/>
    <mergeCell ref="X5:Z5"/>
    <mergeCell ref="C32:I32"/>
    <mergeCell ref="J32:P32"/>
    <mergeCell ref="Q32:W32"/>
    <mergeCell ref="X32:AD32"/>
    <mergeCell ref="C5:E5"/>
    <mergeCell ref="F5:H5"/>
    <mergeCell ref="I5:K5"/>
    <mergeCell ref="L5:N5"/>
    <mergeCell ref="O5:Q5"/>
    <mergeCell ref="R5:T5"/>
  </mergeCells>
  <hyperlinks>
    <hyperlink ref="B56" r:id="rId1" location=":~:text=Biomass%E2%80%94renewable%20energy%20from%20plants,comes%20from%20plants%20and%20animals.&amp;text=The%20use%20of%20biomass%20fuels,emissions%20from%20fossil%20fuel%20use." xr:uid="{E61F1CD6-495E-433B-AF94-CAAC78E4BC4B}"/>
    <hyperlink ref="B58" r:id="rId2" xr:uid="{C37D3544-E4AE-4BEE-A5CE-772DDE3895F5}"/>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FA03-76EB-476E-9277-BD996B89ECF5}">
  <dimension ref="A1:BM154"/>
  <sheetViews>
    <sheetView tabSelected="1" topLeftCell="A127" zoomScale="80" zoomScaleNormal="80" workbookViewId="0">
      <selection activeCell="F147" sqref="F147"/>
    </sheetView>
  </sheetViews>
  <sheetFormatPr defaultRowHeight="14.25"/>
  <cols>
    <col min="2" max="2" width="22.1640625" customWidth="1"/>
    <col min="3" max="58" width="13.375" customWidth="1"/>
  </cols>
  <sheetData>
    <row r="1" spans="1:27">
      <c r="A1" s="76"/>
      <c r="B1" s="76" t="s">
        <v>592</v>
      </c>
      <c r="C1" s="76"/>
      <c r="D1" s="113"/>
      <c r="E1" s="76"/>
      <c r="F1" s="76"/>
      <c r="G1" s="113"/>
      <c r="H1" s="76"/>
      <c r="I1" s="76"/>
      <c r="J1" s="113"/>
      <c r="K1" s="76"/>
      <c r="L1" s="76"/>
      <c r="M1" s="113"/>
      <c r="N1" s="76"/>
      <c r="O1" s="76"/>
      <c r="P1" s="113"/>
      <c r="Q1" s="76"/>
      <c r="R1" s="76"/>
      <c r="S1" s="113"/>
      <c r="T1" s="76"/>
      <c r="U1" s="76"/>
      <c r="V1" s="113"/>
      <c r="W1" s="76"/>
      <c r="X1" s="76"/>
      <c r="Y1" s="113"/>
      <c r="Z1" s="76"/>
      <c r="AA1" s="76"/>
    </row>
    <row r="2" spans="1:27">
      <c r="A2" s="76"/>
      <c r="B2" s="76" t="s">
        <v>593</v>
      </c>
      <c r="C2" s="114">
        <v>44301</v>
      </c>
      <c r="D2" s="113"/>
      <c r="E2" s="76"/>
      <c r="F2" s="76"/>
      <c r="G2" s="113"/>
      <c r="H2" s="76"/>
      <c r="I2" s="76"/>
      <c r="J2" s="113"/>
      <c r="K2" s="76"/>
      <c r="L2" s="76"/>
      <c r="M2" s="113"/>
      <c r="N2" s="76"/>
      <c r="O2" s="76"/>
      <c r="P2" s="113"/>
      <c r="Q2" s="76"/>
      <c r="R2" s="76"/>
      <c r="S2" s="113"/>
      <c r="T2" s="76"/>
      <c r="U2" s="76"/>
      <c r="V2" s="113"/>
      <c r="W2" s="76"/>
      <c r="X2" s="76"/>
      <c r="Y2" s="113"/>
      <c r="Z2" s="76"/>
      <c r="AA2" s="76"/>
    </row>
    <row r="3" spans="1:27">
      <c r="A3" s="76"/>
      <c r="B3" s="76" t="s">
        <v>594</v>
      </c>
      <c r="C3" s="76" t="s">
        <v>595</v>
      </c>
      <c r="D3" s="113"/>
      <c r="E3" s="76"/>
      <c r="F3" s="76"/>
      <c r="G3" s="113"/>
      <c r="H3" s="76"/>
      <c r="I3" s="76"/>
      <c r="J3" s="113"/>
      <c r="K3" s="76"/>
      <c r="L3" s="76"/>
      <c r="M3" s="113"/>
      <c r="N3" s="76"/>
      <c r="O3" s="76"/>
      <c r="P3" s="113"/>
      <c r="Q3" s="76"/>
      <c r="R3" s="76"/>
      <c r="S3" s="113"/>
      <c r="T3" s="76"/>
      <c r="U3" s="76"/>
      <c r="V3" s="113"/>
      <c r="W3" s="76"/>
      <c r="X3" s="76"/>
      <c r="Y3" s="113"/>
      <c r="Z3" s="76"/>
      <c r="AA3" s="76"/>
    </row>
    <row r="4" spans="1:27">
      <c r="A4" s="76"/>
      <c r="B4" s="76"/>
      <c r="C4" s="76"/>
      <c r="D4" s="113"/>
      <c r="E4" s="76"/>
      <c r="F4" s="76"/>
      <c r="G4" s="113"/>
      <c r="H4" s="76"/>
      <c r="I4" s="76"/>
      <c r="J4" s="113"/>
      <c r="K4" s="76"/>
      <c r="L4" s="76"/>
      <c r="M4" s="113"/>
      <c r="N4" s="76"/>
      <c r="O4" s="76"/>
      <c r="P4" s="113"/>
      <c r="Q4" s="76"/>
      <c r="R4" s="76"/>
      <c r="S4" s="113"/>
      <c r="T4" s="76"/>
      <c r="U4" s="76"/>
      <c r="V4" s="113"/>
      <c r="W4" s="76"/>
      <c r="X4" s="76"/>
      <c r="Y4" s="113"/>
      <c r="Z4" s="76"/>
      <c r="AA4" s="76"/>
    </row>
    <row r="5" spans="1:27">
      <c r="A5" s="76"/>
      <c r="B5" s="115" t="s">
        <v>551</v>
      </c>
      <c r="C5" s="189">
        <v>2012</v>
      </c>
      <c r="D5" s="190"/>
      <c r="E5" s="191"/>
      <c r="F5" s="189">
        <v>2013</v>
      </c>
      <c r="G5" s="190"/>
      <c r="H5" s="191"/>
      <c r="I5" s="189">
        <v>2014</v>
      </c>
      <c r="J5" s="190"/>
      <c r="K5" s="191"/>
      <c r="L5" s="189">
        <v>2015</v>
      </c>
      <c r="M5" s="190"/>
      <c r="N5" s="191"/>
      <c r="O5" s="189">
        <v>2016</v>
      </c>
      <c r="P5" s="190"/>
      <c r="Q5" s="191"/>
      <c r="R5" s="189">
        <v>2017</v>
      </c>
      <c r="S5" s="190"/>
      <c r="T5" s="191"/>
      <c r="U5" s="189" t="s">
        <v>596</v>
      </c>
      <c r="V5" s="190"/>
      <c r="W5" s="191"/>
      <c r="X5" s="192">
        <v>2019</v>
      </c>
      <c r="Y5" s="192"/>
      <c r="Z5" s="192"/>
      <c r="AA5" s="76"/>
    </row>
    <row r="6" spans="1:27" ht="29.5">
      <c r="A6" s="76"/>
      <c r="B6" s="116" t="s">
        <v>597</v>
      </c>
      <c r="C6" s="116" t="s">
        <v>598</v>
      </c>
      <c r="D6" s="117" t="s">
        <v>599</v>
      </c>
      <c r="E6" s="116" t="s">
        <v>600</v>
      </c>
      <c r="F6" s="116" t="s">
        <v>598</v>
      </c>
      <c r="G6" s="117" t="s">
        <v>599</v>
      </c>
      <c r="H6" s="116" t="s">
        <v>600</v>
      </c>
      <c r="I6" s="116" t="s">
        <v>598</v>
      </c>
      <c r="J6" s="117" t="s">
        <v>599</v>
      </c>
      <c r="K6" s="116" t="s">
        <v>600</v>
      </c>
      <c r="L6" s="116" t="s">
        <v>598</v>
      </c>
      <c r="M6" s="117" t="s">
        <v>599</v>
      </c>
      <c r="N6" s="116" t="s">
        <v>600</v>
      </c>
      <c r="O6" s="116" t="s">
        <v>598</v>
      </c>
      <c r="P6" s="117" t="s">
        <v>599</v>
      </c>
      <c r="Q6" s="116" t="s">
        <v>600</v>
      </c>
      <c r="R6" s="116" t="s">
        <v>598</v>
      </c>
      <c r="S6" s="117" t="s">
        <v>599</v>
      </c>
      <c r="T6" s="116" t="s">
        <v>600</v>
      </c>
      <c r="U6" s="116" t="s">
        <v>598</v>
      </c>
      <c r="V6" s="117" t="s">
        <v>599</v>
      </c>
      <c r="W6" s="116" t="s">
        <v>600</v>
      </c>
      <c r="X6" s="116" t="s">
        <v>598</v>
      </c>
      <c r="Y6" s="117" t="s">
        <v>599</v>
      </c>
      <c r="Z6" s="116" t="s">
        <v>600</v>
      </c>
      <c r="AA6" s="76"/>
    </row>
    <row r="7" spans="1:27">
      <c r="A7" s="76"/>
      <c r="B7" s="118" t="s">
        <v>601</v>
      </c>
      <c r="C7" s="119">
        <v>54927.103999999999</v>
      </c>
      <c r="D7" s="120">
        <v>231587</v>
      </c>
      <c r="E7" s="119">
        <f t="shared" ref="E7:E19" si="0">D7-C7</f>
        <v>176659.89600000001</v>
      </c>
      <c r="F7" s="119">
        <v>55487.790999999997</v>
      </c>
      <c r="G7" s="119">
        <v>293888.37</v>
      </c>
      <c r="H7" s="119">
        <f>G7-F7</f>
        <v>238400.579</v>
      </c>
      <c r="I7" s="121">
        <v>60737.684999999998</v>
      </c>
      <c r="J7" s="121">
        <v>348095.49</v>
      </c>
      <c r="K7" s="119">
        <f>J7-I7</f>
        <v>287357.80499999999</v>
      </c>
      <c r="L7" s="119">
        <v>42553</v>
      </c>
      <c r="M7" s="119">
        <v>368525</v>
      </c>
      <c r="N7" s="119">
        <f>M7-L7</f>
        <v>325972</v>
      </c>
      <c r="O7" s="119">
        <v>41505</v>
      </c>
      <c r="P7" s="119">
        <v>359105</v>
      </c>
      <c r="Q7" s="119">
        <f>P7-O7</f>
        <v>317600</v>
      </c>
      <c r="R7" s="119">
        <v>3237</v>
      </c>
      <c r="S7" s="119">
        <v>361329</v>
      </c>
      <c r="T7" s="119">
        <f>S7-R7</f>
        <v>358092</v>
      </c>
      <c r="U7" s="121">
        <v>29886</v>
      </c>
      <c r="V7" s="121">
        <v>357073</v>
      </c>
      <c r="W7" s="121">
        <v>248484</v>
      </c>
      <c r="X7" s="121">
        <v>31661</v>
      </c>
      <c r="Y7" s="121">
        <v>324451</v>
      </c>
      <c r="Z7" s="119">
        <f>Y7-X7</f>
        <v>292790</v>
      </c>
      <c r="AA7" s="76"/>
    </row>
    <row r="8" spans="1:27">
      <c r="A8" s="76"/>
      <c r="B8" s="118" t="s">
        <v>602</v>
      </c>
      <c r="C8" s="119">
        <v>184707.18100000001</v>
      </c>
      <c r="D8" s="120">
        <v>600112</v>
      </c>
      <c r="E8" s="119">
        <f t="shared" si="0"/>
        <v>415404.81900000002</v>
      </c>
      <c r="F8" s="119">
        <v>178508.27799999999</v>
      </c>
      <c r="G8" s="119">
        <v>700182.35</v>
      </c>
      <c r="H8" s="119">
        <f t="shared" ref="H8:H19" si="1">G8-F8</f>
        <v>521674.07199999999</v>
      </c>
      <c r="I8" s="119">
        <v>227716.56400000001</v>
      </c>
      <c r="J8" s="119">
        <v>802525.94</v>
      </c>
      <c r="K8" s="119">
        <f t="shared" ref="K8:K19" si="2">J8-I8</f>
        <v>574809.37599999993</v>
      </c>
      <c r="L8" s="119">
        <v>76106</v>
      </c>
      <c r="M8" s="119">
        <v>747239</v>
      </c>
      <c r="N8" s="119">
        <f t="shared" ref="N8:N19" si="3">M8-L8</f>
        <v>671133</v>
      </c>
      <c r="O8" s="119">
        <v>224819</v>
      </c>
      <c r="P8" s="119">
        <v>641447</v>
      </c>
      <c r="Q8" s="119">
        <f t="shared" ref="Q8:Q19" si="4">P8-O8</f>
        <v>416628</v>
      </c>
      <c r="R8" s="119">
        <v>290286</v>
      </c>
      <c r="S8" s="119">
        <v>619331</v>
      </c>
      <c r="T8" s="119">
        <f t="shared" ref="T8:T19" si="5">S8-R8</f>
        <v>329045</v>
      </c>
      <c r="U8" s="121">
        <v>245607</v>
      </c>
      <c r="V8" s="121">
        <v>680223</v>
      </c>
      <c r="W8" s="121">
        <v>32382</v>
      </c>
      <c r="X8" s="121">
        <v>382955</v>
      </c>
      <c r="Y8" s="121">
        <v>637354</v>
      </c>
      <c r="Z8" s="119">
        <f t="shared" ref="Z8:Z19" si="6">Y8-X8</f>
        <v>254399</v>
      </c>
      <c r="AA8" s="76"/>
    </row>
    <row r="9" spans="1:27">
      <c r="A9" s="76"/>
      <c r="B9" s="118" t="s">
        <v>526</v>
      </c>
      <c r="C9" s="119">
        <v>15237362.613</v>
      </c>
      <c r="D9" s="120">
        <v>2634335</v>
      </c>
      <c r="E9" s="119">
        <f t="shared" si="0"/>
        <v>-12603027.613</v>
      </c>
      <c r="F9" s="119">
        <v>16640535.134</v>
      </c>
      <c r="G9" s="119">
        <v>3758995.72</v>
      </c>
      <c r="H9" s="119">
        <f t="shared" si="1"/>
        <v>-12881539.413999999</v>
      </c>
      <c r="I9" s="119">
        <v>16474014.304</v>
      </c>
      <c r="J9" s="119">
        <v>3192593.03</v>
      </c>
      <c r="K9" s="119">
        <f t="shared" si="2"/>
        <v>-13281421.274</v>
      </c>
      <c r="L9" s="119">
        <v>15670702</v>
      </c>
      <c r="M9" s="119">
        <v>2377359</v>
      </c>
      <c r="N9" s="119">
        <f t="shared" si="3"/>
        <v>-13293343</v>
      </c>
      <c r="O9" s="119">
        <v>14706242</v>
      </c>
      <c r="P9" s="119">
        <v>1898202</v>
      </c>
      <c r="Q9" s="119">
        <f t="shared" si="4"/>
        <v>-12808040</v>
      </c>
      <c r="R9" s="119">
        <v>13240156</v>
      </c>
      <c r="S9" s="119">
        <v>1728105</v>
      </c>
      <c r="T9" s="119">
        <f t="shared" si="5"/>
        <v>-11512051</v>
      </c>
      <c r="U9" s="121">
        <v>12681244</v>
      </c>
      <c r="V9" s="121">
        <v>1476391</v>
      </c>
      <c r="W9" s="121">
        <v>-11204853</v>
      </c>
      <c r="X9" s="121">
        <v>14531709</v>
      </c>
      <c r="Y9" s="121">
        <v>2569160</v>
      </c>
      <c r="Z9" s="119">
        <f t="shared" si="6"/>
        <v>-11962549</v>
      </c>
      <c r="AA9" s="76"/>
    </row>
    <row r="10" spans="1:27">
      <c r="A10" s="76"/>
      <c r="B10" s="118" t="s">
        <v>528</v>
      </c>
      <c r="C10" s="119">
        <v>54147.02</v>
      </c>
      <c r="D10" s="122">
        <v>25651</v>
      </c>
      <c r="E10" s="119">
        <f t="shared" si="0"/>
        <v>-28496.019999999997</v>
      </c>
      <c r="F10" s="119">
        <v>52063</v>
      </c>
      <c r="G10" s="119">
        <v>164649</v>
      </c>
      <c r="H10" s="119">
        <f t="shared" si="1"/>
        <v>112586</v>
      </c>
      <c r="I10" s="119">
        <v>57090.347999999998</v>
      </c>
      <c r="J10" s="119">
        <v>183467</v>
      </c>
      <c r="K10" s="119">
        <f t="shared" si="2"/>
        <v>126376.652</v>
      </c>
      <c r="L10" s="119">
        <v>55766</v>
      </c>
      <c r="M10" s="119">
        <v>178804</v>
      </c>
      <c r="N10" s="119">
        <f t="shared" si="3"/>
        <v>123038</v>
      </c>
      <c r="O10" s="119">
        <v>58124</v>
      </c>
      <c r="P10" s="119">
        <v>183700</v>
      </c>
      <c r="Q10" s="119">
        <f t="shared" si="4"/>
        <v>125576</v>
      </c>
      <c r="R10" s="119">
        <v>57759</v>
      </c>
      <c r="S10" s="119">
        <v>174381</v>
      </c>
      <c r="T10" s="119">
        <f t="shared" si="5"/>
        <v>116622</v>
      </c>
      <c r="U10" s="121">
        <v>59389</v>
      </c>
      <c r="V10" s="121">
        <v>176235</v>
      </c>
      <c r="W10" s="121">
        <v>116846</v>
      </c>
      <c r="X10" s="121">
        <v>44929</v>
      </c>
      <c r="Y10" s="121">
        <v>185456</v>
      </c>
      <c r="Z10" s="119">
        <f t="shared" si="6"/>
        <v>140527</v>
      </c>
      <c r="AA10" s="76"/>
    </row>
    <row r="11" spans="1:27">
      <c r="A11" s="76"/>
      <c r="B11" s="118" t="s">
        <v>529</v>
      </c>
      <c r="C11" s="123">
        <v>21546481.953000002</v>
      </c>
      <c r="D11" s="122">
        <v>39410178</v>
      </c>
      <c r="E11" s="119">
        <f t="shared" si="0"/>
        <v>17863696.046999998</v>
      </c>
      <c r="F11" s="123">
        <v>19756759.111000001</v>
      </c>
      <c r="G11" s="123">
        <v>33097667</v>
      </c>
      <c r="H11" s="119">
        <f t="shared" si="1"/>
        <v>13340907.888999999</v>
      </c>
      <c r="I11" s="123">
        <v>20028003.057</v>
      </c>
      <c r="J11" s="123">
        <v>35261936</v>
      </c>
      <c r="K11" s="119">
        <f t="shared" si="2"/>
        <v>15233932.943</v>
      </c>
      <c r="L11" s="123">
        <v>19006777</v>
      </c>
      <c r="M11" s="123">
        <v>31253851</v>
      </c>
      <c r="N11" s="119">
        <f t="shared" si="3"/>
        <v>12247074</v>
      </c>
      <c r="O11" s="123">
        <v>22401830</v>
      </c>
      <c r="P11" s="123">
        <v>34549366</v>
      </c>
      <c r="Q11" s="119">
        <f t="shared" si="4"/>
        <v>12147536</v>
      </c>
      <c r="R11" s="123">
        <v>22705931</v>
      </c>
      <c r="S11" s="123">
        <v>38293938</v>
      </c>
      <c r="T11" s="119">
        <f t="shared" si="5"/>
        <v>15588007</v>
      </c>
      <c r="U11" s="122">
        <v>22125769</v>
      </c>
      <c r="V11" s="122">
        <v>35442773</v>
      </c>
      <c r="W11" s="122">
        <v>13317004</v>
      </c>
      <c r="X11" s="122">
        <v>19710076</v>
      </c>
      <c r="Y11" s="122">
        <v>30322003</v>
      </c>
      <c r="Z11" s="119">
        <f t="shared" si="6"/>
        <v>10611927</v>
      </c>
      <c r="AA11" s="76"/>
    </row>
    <row r="12" spans="1:27">
      <c r="A12" s="76"/>
      <c r="B12" s="118" t="s">
        <v>513</v>
      </c>
      <c r="C12" s="119">
        <v>5693943.5029999996</v>
      </c>
      <c r="D12" s="122">
        <v>11624688</v>
      </c>
      <c r="E12" s="119">
        <f t="shared" si="0"/>
        <v>5930744.4970000004</v>
      </c>
      <c r="F12" s="119">
        <v>6638181.1260000002</v>
      </c>
      <c r="G12" s="119">
        <v>14363040.27</v>
      </c>
      <c r="H12" s="119">
        <f t="shared" si="1"/>
        <v>7724859.1439999994</v>
      </c>
      <c r="I12" s="119">
        <v>7142167.7860000003</v>
      </c>
      <c r="J12" s="119">
        <v>12698957.779999999</v>
      </c>
      <c r="K12" s="119">
        <f t="shared" si="2"/>
        <v>5556789.993999999</v>
      </c>
      <c r="L12" s="119">
        <v>8044610</v>
      </c>
      <c r="M12" s="119">
        <v>16237092</v>
      </c>
      <c r="N12" s="119">
        <f t="shared" si="3"/>
        <v>8192482</v>
      </c>
      <c r="O12" s="119">
        <v>9916724</v>
      </c>
      <c r="P12" s="119">
        <v>15306661</v>
      </c>
      <c r="Q12" s="119">
        <f t="shared" si="4"/>
        <v>5389937</v>
      </c>
      <c r="R12" s="119">
        <v>9793786</v>
      </c>
      <c r="S12" s="119">
        <v>15066379</v>
      </c>
      <c r="T12" s="119">
        <f t="shared" si="5"/>
        <v>5272593</v>
      </c>
      <c r="U12" s="121">
        <v>10759098</v>
      </c>
      <c r="V12" s="121">
        <v>17922777</v>
      </c>
      <c r="W12" s="121">
        <v>7045843</v>
      </c>
      <c r="X12" s="121">
        <v>13130568</v>
      </c>
      <c r="Y12" s="121">
        <v>20932334</v>
      </c>
      <c r="Z12" s="119">
        <f t="shared" si="6"/>
        <v>7801766</v>
      </c>
      <c r="AA12" s="76"/>
    </row>
    <row r="13" spans="1:27">
      <c r="A13" s="76"/>
      <c r="B13" s="118" t="s">
        <v>603</v>
      </c>
      <c r="C13" s="119">
        <v>56482.726000000002</v>
      </c>
      <c r="D13" s="120">
        <v>50359</v>
      </c>
      <c r="E13" s="119">
        <f t="shared" si="0"/>
        <v>-6123.7260000000024</v>
      </c>
      <c r="F13" s="119">
        <v>67385.091</v>
      </c>
      <c r="G13" s="119">
        <v>34745.5</v>
      </c>
      <c r="H13" s="119">
        <f t="shared" si="1"/>
        <v>-32639.591</v>
      </c>
      <c r="I13" s="119">
        <v>85274.281000000003</v>
      </c>
      <c r="J13" s="119">
        <v>43003.93</v>
      </c>
      <c r="K13" s="119">
        <f t="shared" si="2"/>
        <v>-42270.351000000002</v>
      </c>
      <c r="L13" s="119">
        <v>89155</v>
      </c>
      <c r="M13" s="119">
        <v>41835</v>
      </c>
      <c r="N13" s="119">
        <f t="shared" si="3"/>
        <v>-47320</v>
      </c>
      <c r="O13" s="119">
        <v>81559</v>
      </c>
      <c r="P13" s="119">
        <v>40617</v>
      </c>
      <c r="Q13" s="119">
        <f t="shared" si="4"/>
        <v>-40942</v>
      </c>
      <c r="R13" s="119">
        <v>38787</v>
      </c>
      <c r="S13" s="119">
        <v>39246</v>
      </c>
      <c r="T13" s="119">
        <f t="shared" si="5"/>
        <v>459</v>
      </c>
      <c r="U13" s="121">
        <v>43288</v>
      </c>
      <c r="V13" s="121">
        <v>34095</v>
      </c>
      <c r="W13" s="121">
        <v>-104862</v>
      </c>
      <c r="X13" s="121">
        <v>94861</v>
      </c>
      <c r="Y13" s="121">
        <v>35771</v>
      </c>
      <c r="Z13" s="119">
        <f t="shared" si="6"/>
        <v>-59090</v>
      </c>
      <c r="AA13" s="76"/>
    </row>
    <row r="14" spans="1:27">
      <c r="A14" s="76"/>
      <c r="B14" s="118" t="s">
        <v>534</v>
      </c>
      <c r="C14" s="119">
        <v>1457463.39</v>
      </c>
      <c r="D14" s="120">
        <v>0</v>
      </c>
      <c r="E14" s="119">
        <f t="shared" si="0"/>
        <v>-1457463.39</v>
      </c>
      <c r="F14" s="119">
        <v>1532679.86</v>
      </c>
      <c r="G14" s="119">
        <v>0</v>
      </c>
      <c r="H14" s="119">
        <f t="shared" si="1"/>
        <v>-1532679.86</v>
      </c>
      <c r="I14" s="119">
        <v>1581573.2339999999</v>
      </c>
      <c r="J14" s="119">
        <v>0</v>
      </c>
      <c r="K14" s="119">
        <f t="shared" si="2"/>
        <v>-1581573.2339999999</v>
      </c>
      <c r="L14" s="119">
        <v>1470584</v>
      </c>
      <c r="M14" s="119">
        <v>0</v>
      </c>
      <c r="N14" s="119">
        <f t="shared" si="3"/>
        <v>-1470584</v>
      </c>
      <c r="O14" s="119">
        <v>1815166</v>
      </c>
      <c r="P14" s="119">
        <v>0</v>
      </c>
      <c r="Q14" s="119">
        <f t="shared" si="4"/>
        <v>-1815166</v>
      </c>
      <c r="R14" s="119">
        <v>1538418</v>
      </c>
      <c r="S14" s="119">
        <v>0</v>
      </c>
      <c r="T14" s="119">
        <f t="shared" si="5"/>
        <v>-1538418</v>
      </c>
      <c r="U14" s="121">
        <v>1931013</v>
      </c>
      <c r="V14" s="121">
        <v>0</v>
      </c>
      <c r="W14" s="121">
        <v>-1931013</v>
      </c>
      <c r="X14" s="121">
        <v>1851929</v>
      </c>
      <c r="Y14" s="121">
        <v>0</v>
      </c>
      <c r="Z14" s="119">
        <f t="shared" si="6"/>
        <v>-1851929</v>
      </c>
      <c r="AA14" s="76"/>
    </row>
    <row r="15" spans="1:27">
      <c r="A15" s="76"/>
      <c r="B15" s="118" t="s">
        <v>604</v>
      </c>
      <c r="C15" s="119">
        <v>45367.523999999998</v>
      </c>
      <c r="D15" s="120">
        <v>5925</v>
      </c>
      <c r="E15" s="119">
        <f t="shared" si="0"/>
        <v>-39442.523999999998</v>
      </c>
      <c r="F15" s="119">
        <v>42318.627</v>
      </c>
      <c r="G15" s="119">
        <v>6151.44</v>
      </c>
      <c r="H15" s="119">
        <f t="shared" si="1"/>
        <v>-36167.186999999998</v>
      </c>
      <c r="I15" s="119">
        <v>42007.961000000003</v>
      </c>
      <c r="J15" s="119">
        <v>9883.98</v>
      </c>
      <c r="K15" s="119">
        <f t="shared" si="2"/>
        <v>-32123.981000000003</v>
      </c>
      <c r="L15" s="119">
        <v>38357</v>
      </c>
      <c r="M15" s="119">
        <v>6065</v>
      </c>
      <c r="N15" s="119">
        <f t="shared" si="3"/>
        <v>-32292</v>
      </c>
      <c r="O15" s="119">
        <v>67663</v>
      </c>
      <c r="P15" s="119">
        <v>4850</v>
      </c>
      <c r="Q15" s="119">
        <f t="shared" si="4"/>
        <v>-62813</v>
      </c>
      <c r="R15" s="119">
        <v>92676</v>
      </c>
      <c r="S15" s="119">
        <v>10394</v>
      </c>
      <c r="T15" s="119">
        <f t="shared" si="5"/>
        <v>-82282</v>
      </c>
      <c r="U15" s="121">
        <v>24353</v>
      </c>
      <c r="V15" s="121">
        <v>4856</v>
      </c>
      <c r="W15" s="121">
        <v>-19516</v>
      </c>
      <c r="X15" s="121">
        <v>27126</v>
      </c>
      <c r="Y15" s="121">
        <v>6623</v>
      </c>
      <c r="Z15" s="119">
        <f t="shared" si="6"/>
        <v>-20503</v>
      </c>
      <c r="AA15" s="76"/>
    </row>
    <row r="16" spans="1:27">
      <c r="A16" s="76"/>
      <c r="B16" s="118" t="s">
        <v>510</v>
      </c>
      <c r="C16" s="119">
        <v>17225.784</v>
      </c>
      <c r="D16" s="120">
        <v>6412</v>
      </c>
      <c r="E16" s="119">
        <f t="shared" si="0"/>
        <v>-10813.784</v>
      </c>
      <c r="F16" s="119">
        <v>30207</v>
      </c>
      <c r="G16" s="119">
        <v>20493</v>
      </c>
      <c r="H16" s="119">
        <f t="shared" si="1"/>
        <v>-9714</v>
      </c>
      <c r="I16" s="119">
        <v>68860.429000000004</v>
      </c>
      <c r="J16" s="119">
        <v>24042.05</v>
      </c>
      <c r="K16" s="119">
        <f t="shared" si="2"/>
        <v>-44818.379000000001</v>
      </c>
      <c r="L16" s="119">
        <v>53328</v>
      </c>
      <c r="M16" s="119">
        <v>24208</v>
      </c>
      <c r="N16" s="119">
        <f t="shared" si="3"/>
        <v>-29120</v>
      </c>
      <c r="O16" s="119">
        <v>264761</v>
      </c>
      <c r="P16" s="119">
        <v>40936</v>
      </c>
      <c r="Q16" s="119">
        <f t="shared" si="4"/>
        <v>-223825</v>
      </c>
      <c r="R16" s="119">
        <v>294206</v>
      </c>
      <c r="S16" s="119">
        <v>194052</v>
      </c>
      <c r="T16" s="119">
        <f t="shared" si="5"/>
        <v>-100154</v>
      </c>
      <c r="U16" s="121">
        <v>680499</v>
      </c>
      <c r="V16" s="121">
        <v>571696</v>
      </c>
      <c r="W16" s="121">
        <v>95501</v>
      </c>
      <c r="X16" s="121">
        <v>398341</v>
      </c>
      <c r="Y16" s="121">
        <v>676337</v>
      </c>
      <c r="Z16" s="119">
        <f t="shared" si="6"/>
        <v>277996</v>
      </c>
      <c r="AA16" s="76"/>
    </row>
    <row r="17" spans="1:58">
      <c r="A17" s="76"/>
      <c r="B17" s="118" t="s">
        <v>605</v>
      </c>
      <c r="C17" s="119">
        <v>75430.817999999999</v>
      </c>
      <c r="D17" s="119"/>
      <c r="E17" s="119">
        <f t="shared" si="0"/>
        <v>-75430.817999999999</v>
      </c>
      <c r="F17" s="119">
        <v>78700.067999999999</v>
      </c>
      <c r="G17" s="119">
        <v>1.6000000000000001E-3</v>
      </c>
      <c r="H17" s="119">
        <f t="shared" si="1"/>
        <v>-78700.066399999996</v>
      </c>
      <c r="I17" s="119">
        <v>78258.206000000006</v>
      </c>
      <c r="J17" s="119">
        <v>1.6000000000000001E-3</v>
      </c>
      <c r="K17" s="119">
        <f t="shared" si="2"/>
        <v>-78258.204400000002</v>
      </c>
      <c r="L17" s="119">
        <f>L19-SUM(L7:L16,L18)</f>
        <v>112289</v>
      </c>
      <c r="M17" s="121">
        <v>0</v>
      </c>
      <c r="N17" s="119">
        <f t="shared" si="3"/>
        <v>-112289</v>
      </c>
      <c r="O17" s="119">
        <f>O19-SUM(O7:O16,O18)</f>
        <v>132509</v>
      </c>
      <c r="P17" s="119">
        <f>O17/$O$19</f>
        <v>2.4887969484350663E-3</v>
      </c>
      <c r="Q17" s="119">
        <f t="shared" si="4"/>
        <v>-132508.99751120305</v>
      </c>
      <c r="R17" s="119">
        <f>R19-SUM(R7:R16,R18)</f>
        <v>118797</v>
      </c>
      <c r="S17" s="121">
        <v>0</v>
      </c>
      <c r="T17" s="119">
        <f t="shared" si="5"/>
        <v>-118797</v>
      </c>
      <c r="U17" s="121">
        <f>U19-SUM(U7:U16,U18)</f>
        <v>140057</v>
      </c>
      <c r="V17" s="121">
        <v>0</v>
      </c>
      <c r="W17" s="121"/>
      <c r="X17" s="121">
        <f>X19-SUM(X7:X16,X18)</f>
        <v>165171</v>
      </c>
      <c r="Y17" s="121">
        <v>0</v>
      </c>
      <c r="Z17" s="119">
        <f t="shared" si="6"/>
        <v>-165171</v>
      </c>
      <c r="AA17" s="76"/>
    </row>
    <row r="18" spans="1:58">
      <c r="A18" s="76"/>
      <c r="B18" s="118" t="s">
        <v>508</v>
      </c>
      <c r="C18" s="119">
        <v>2521208.784</v>
      </c>
      <c r="D18" s="120">
        <v>6343484</v>
      </c>
      <c r="E18" s="119">
        <f t="shared" si="0"/>
        <v>3822275.216</v>
      </c>
      <c r="F18" s="119">
        <v>2670445</v>
      </c>
      <c r="G18" s="120">
        <v>7455702</v>
      </c>
      <c r="H18" s="119">
        <f t="shared" si="1"/>
        <v>4785257</v>
      </c>
      <c r="I18" s="121">
        <v>2698709.2289999998</v>
      </c>
      <c r="J18" s="120">
        <v>7555402</v>
      </c>
      <c r="K18" s="119">
        <f t="shared" si="2"/>
        <v>4856692.7709999997</v>
      </c>
      <c r="L18" s="119">
        <v>3142712</v>
      </c>
      <c r="M18" s="119">
        <v>6631555</v>
      </c>
      <c r="N18" s="119">
        <f t="shared" si="3"/>
        <v>3488843</v>
      </c>
      <c r="O18" s="119">
        <v>3531288</v>
      </c>
      <c r="P18" s="120">
        <v>7157128</v>
      </c>
      <c r="Q18" s="119">
        <f t="shared" si="4"/>
        <v>3625840</v>
      </c>
      <c r="R18" s="119">
        <v>2563816</v>
      </c>
      <c r="S18" s="119">
        <v>6226593</v>
      </c>
      <c r="T18" s="119">
        <f t="shared" si="5"/>
        <v>3662777</v>
      </c>
      <c r="U18" s="121">
        <v>2396878</v>
      </c>
      <c r="V18" s="120">
        <v>7447442</v>
      </c>
      <c r="W18" s="121">
        <v>5050564</v>
      </c>
      <c r="X18" s="121">
        <v>2570414</v>
      </c>
      <c r="Y18" s="121">
        <v>6568889</v>
      </c>
      <c r="Z18" s="119">
        <f t="shared" si="6"/>
        <v>3998475</v>
      </c>
      <c r="AA18" s="76"/>
    </row>
    <row r="19" spans="1:58" ht="14.75">
      <c r="A19" s="76"/>
      <c r="B19" s="124" t="s">
        <v>484</v>
      </c>
      <c r="C19" s="125">
        <v>46944748.401000001</v>
      </c>
      <c r="D19" s="125">
        <f>SUM(D7:D18)</f>
        <v>60932731</v>
      </c>
      <c r="E19" s="119">
        <f t="shared" si="0"/>
        <v>13987982.598999999</v>
      </c>
      <c r="F19" s="125">
        <v>47743270.086000003</v>
      </c>
      <c r="G19" s="125">
        <f>SUM(G7:G18)</f>
        <v>59895514.651599988</v>
      </c>
      <c r="H19" s="119">
        <f t="shared" si="1"/>
        <v>12152244.565599985</v>
      </c>
      <c r="I19" s="125">
        <v>48544413.083999999</v>
      </c>
      <c r="J19" s="125">
        <f>SUM(J7:J18)</f>
        <v>60119907.201599993</v>
      </c>
      <c r="K19" s="119">
        <f t="shared" si="2"/>
        <v>11575494.117599994</v>
      </c>
      <c r="L19" s="126">
        <v>47802939</v>
      </c>
      <c r="M19" s="125">
        <f>SUM(M7:M18)</f>
        <v>57866533</v>
      </c>
      <c r="N19" s="119">
        <f t="shared" si="3"/>
        <v>10063594</v>
      </c>
      <c r="O19" s="126">
        <v>53242190</v>
      </c>
      <c r="P19" s="125">
        <f>SUM(P7:P18)</f>
        <v>60182012.002488799</v>
      </c>
      <c r="Q19" s="119">
        <f t="shared" si="4"/>
        <v>6939822.0024887994</v>
      </c>
      <c r="R19" s="126">
        <v>50737855</v>
      </c>
      <c r="S19" s="125">
        <f>SUM(S7:S18)</f>
        <v>62713748</v>
      </c>
      <c r="T19" s="119">
        <f t="shared" si="5"/>
        <v>11975893</v>
      </c>
      <c r="U19" s="127">
        <v>51117081</v>
      </c>
      <c r="V19" s="125">
        <f>SUM(V7:V18)</f>
        <v>64113561</v>
      </c>
      <c r="W19" s="140">
        <v>13200788</v>
      </c>
      <c r="X19" s="127">
        <v>52939740</v>
      </c>
      <c r="Y19" s="125">
        <f>SUM(Y7:Y18)</f>
        <v>62258378</v>
      </c>
      <c r="Z19" s="119">
        <f t="shared" si="6"/>
        <v>9318638</v>
      </c>
      <c r="AA19" s="76"/>
    </row>
    <row r="20" spans="1:58">
      <c r="A20" s="76"/>
      <c r="B20" s="76"/>
      <c r="C20" s="76"/>
      <c r="D20" s="113"/>
      <c r="E20" s="76"/>
      <c r="F20" s="76"/>
      <c r="G20" s="113"/>
      <c r="H20" s="76"/>
      <c r="I20" s="76"/>
      <c r="J20" s="113"/>
      <c r="K20" s="76"/>
      <c r="L20" s="76"/>
      <c r="M20" s="113"/>
      <c r="N20" s="76"/>
      <c r="O20" s="76"/>
      <c r="P20" s="113"/>
      <c r="Q20" s="76"/>
      <c r="R20" s="76"/>
      <c r="S20" s="113"/>
      <c r="T20" s="76"/>
      <c r="U20" s="76"/>
      <c r="V20" s="113"/>
      <c r="W20" s="135">
        <f>V19-U19</f>
        <v>12996480</v>
      </c>
      <c r="X20" s="76"/>
      <c r="Y20" s="113"/>
      <c r="Z20" s="76"/>
      <c r="AA20" s="76"/>
    </row>
    <row r="21" spans="1:58">
      <c r="A21" s="76"/>
      <c r="B21" s="76"/>
      <c r="C21" s="76"/>
      <c r="D21" s="113"/>
      <c r="E21" s="76"/>
      <c r="F21" s="76"/>
      <c r="G21" s="113"/>
      <c r="H21" s="76"/>
      <c r="I21" s="76"/>
      <c r="J21" s="113"/>
      <c r="K21" s="76"/>
      <c r="L21" s="135"/>
      <c r="M21" s="113"/>
      <c r="N21" s="76"/>
      <c r="O21" s="76"/>
      <c r="P21" s="113"/>
      <c r="Q21" s="76"/>
      <c r="R21" s="76"/>
      <c r="S21" s="113"/>
      <c r="T21" s="76"/>
      <c r="U21" s="76"/>
      <c r="V21" s="139"/>
      <c r="W21" s="135"/>
      <c r="X21" s="76"/>
      <c r="Y21" s="113"/>
      <c r="Z21" s="76"/>
      <c r="AA21" s="76"/>
    </row>
    <row r="22" spans="1:58">
      <c r="A22" s="76"/>
      <c r="B22" s="76" t="s">
        <v>606</v>
      </c>
      <c r="C22" s="76"/>
      <c r="D22" s="113"/>
      <c r="E22" s="76"/>
      <c r="F22" s="76"/>
      <c r="G22" s="113"/>
      <c r="H22" s="76"/>
      <c r="I22" s="76"/>
      <c r="J22" s="113"/>
      <c r="K22" s="76"/>
      <c r="L22" s="135"/>
      <c r="M22" s="113"/>
      <c r="N22" s="76"/>
      <c r="O22" s="76"/>
      <c r="P22" s="113"/>
      <c r="Q22" s="76"/>
      <c r="R22" s="76"/>
      <c r="S22" s="113"/>
      <c r="T22" s="76"/>
      <c r="U22" s="76"/>
      <c r="V22" s="139"/>
      <c r="W22" s="135"/>
      <c r="X22" s="76"/>
      <c r="Y22" s="113"/>
      <c r="Z22" s="76"/>
      <c r="AA22" s="76"/>
    </row>
    <row r="23" spans="1:58">
      <c r="A23" s="76"/>
      <c r="B23" s="76" t="s">
        <v>607</v>
      </c>
      <c r="C23" s="76"/>
      <c r="D23" s="113"/>
      <c r="E23" s="76"/>
      <c r="F23" s="76"/>
      <c r="G23" s="113"/>
      <c r="H23" s="76"/>
      <c r="I23" s="76"/>
      <c r="J23" s="113"/>
      <c r="K23" s="76"/>
      <c r="L23" s="76"/>
      <c r="M23" s="113"/>
      <c r="N23" s="76"/>
      <c r="O23" s="76"/>
      <c r="P23" s="113"/>
      <c r="Q23" s="76"/>
      <c r="R23" s="76"/>
      <c r="S23" s="113"/>
      <c r="T23" s="76"/>
      <c r="U23" s="76"/>
      <c r="V23" s="113"/>
      <c r="W23" s="135"/>
      <c r="X23" s="76"/>
      <c r="Y23" s="113"/>
      <c r="Z23" s="76"/>
      <c r="AA23" s="76"/>
    </row>
    <row r="24" spans="1:58">
      <c r="A24" s="76"/>
      <c r="B24" s="76" t="s">
        <v>608</v>
      </c>
      <c r="C24" s="76"/>
      <c r="D24" s="113"/>
      <c r="E24" s="76"/>
      <c r="F24" s="76"/>
      <c r="G24" s="113"/>
      <c r="H24" s="76"/>
      <c r="I24" s="76"/>
      <c r="J24" s="113"/>
      <c r="K24" s="76"/>
      <c r="L24" s="76"/>
      <c r="M24" s="113"/>
      <c r="N24" s="76"/>
      <c r="O24" s="76"/>
      <c r="P24" s="113"/>
      <c r="Q24" s="76"/>
      <c r="R24" s="76"/>
      <c r="S24" s="113"/>
      <c r="T24" s="76"/>
      <c r="U24" s="76"/>
      <c r="V24" s="113"/>
      <c r="W24" s="76"/>
      <c r="X24" s="76"/>
      <c r="Y24" s="113"/>
      <c r="Z24" s="76"/>
      <c r="AA24" s="76"/>
    </row>
    <row r="25" spans="1:58">
      <c r="A25" s="76"/>
      <c r="B25" s="76" t="s">
        <v>609</v>
      </c>
      <c r="C25" s="76"/>
      <c r="D25" s="113"/>
      <c r="E25" s="76"/>
      <c r="F25" s="76"/>
      <c r="G25" s="113"/>
      <c r="H25" s="76"/>
      <c r="I25" s="76"/>
      <c r="J25" s="113"/>
      <c r="K25" s="76"/>
      <c r="L25" s="76"/>
      <c r="M25" s="113"/>
      <c r="N25" s="76"/>
      <c r="O25" s="76"/>
      <c r="P25" s="113"/>
      <c r="Q25" s="76"/>
      <c r="R25" s="76"/>
      <c r="S25" s="113"/>
      <c r="T25" s="76"/>
      <c r="U25" s="76"/>
      <c r="V25" s="113"/>
      <c r="W25" s="76"/>
      <c r="X25" s="76"/>
      <c r="Y25" s="113"/>
      <c r="Z25" s="76"/>
      <c r="AA25" s="76"/>
    </row>
    <row r="26" spans="1:58">
      <c r="A26" s="76"/>
      <c r="B26" s="76" t="s">
        <v>610</v>
      </c>
      <c r="C26" s="76"/>
      <c r="D26" s="113"/>
      <c r="E26" s="76"/>
      <c r="F26" s="76"/>
      <c r="G26" s="113"/>
      <c r="H26" s="76"/>
      <c r="I26" s="76"/>
      <c r="J26" s="113"/>
      <c r="K26" s="76"/>
      <c r="L26" s="76"/>
      <c r="M26" s="113"/>
      <c r="N26" s="76"/>
      <c r="O26" s="76"/>
      <c r="P26" s="113"/>
      <c r="Q26" s="76"/>
      <c r="R26" s="76"/>
      <c r="S26" s="113"/>
      <c r="T26" s="76"/>
      <c r="U26" s="76"/>
      <c r="V26" s="113"/>
      <c r="W26" s="76"/>
      <c r="X26" s="76"/>
      <c r="Y26" s="113"/>
      <c r="Z26" s="76"/>
      <c r="AA26" s="76"/>
    </row>
    <row r="27" spans="1:58">
      <c r="A27" s="76"/>
      <c r="B27" s="76" t="s">
        <v>611</v>
      </c>
      <c r="C27" s="76"/>
      <c r="D27" s="113"/>
      <c r="E27" s="76"/>
      <c r="F27" s="76"/>
      <c r="G27" s="113"/>
      <c r="H27" s="76"/>
      <c r="I27" s="76"/>
      <c r="J27" s="113"/>
      <c r="K27" s="76"/>
      <c r="L27" s="76"/>
      <c r="M27" s="113"/>
      <c r="N27" s="76"/>
      <c r="O27" s="76"/>
      <c r="P27" s="113"/>
      <c r="Q27" s="76"/>
      <c r="R27" s="76"/>
      <c r="S27" s="113"/>
      <c r="T27" s="76"/>
      <c r="U27" s="76"/>
      <c r="V27" s="113"/>
      <c r="W27" s="76"/>
      <c r="X27" s="76"/>
      <c r="Y27" s="113"/>
      <c r="Z27" s="76"/>
      <c r="AA27" s="76"/>
    </row>
    <row r="28" spans="1:58">
      <c r="A28" s="76"/>
      <c r="B28" s="138" t="s">
        <v>628</v>
      </c>
      <c r="C28" s="76"/>
      <c r="D28" s="113"/>
      <c r="E28" s="76"/>
      <c r="F28" s="76"/>
      <c r="G28" s="113"/>
      <c r="H28" s="76"/>
      <c r="I28" s="76"/>
      <c r="J28" s="113"/>
      <c r="K28" s="76"/>
      <c r="L28" s="76"/>
      <c r="M28" s="113"/>
      <c r="N28" s="76"/>
      <c r="O28" s="76"/>
      <c r="P28" s="113"/>
      <c r="Q28" s="76"/>
      <c r="R28" s="76"/>
      <c r="S28" s="113"/>
      <c r="T28" s="76"/>
      <c r="U28" s="76"/>
      <c r="V28" s="113"/>
      <c r="W28" s="76"/>
      <c r="X28" s="76"/>
      <c r="Y28" s="113"/>
      <c r="Z28" s="76"/>
      <c r="AA28" s="76"/>
    </row>
    <row r="29" spans="1:58" s="129" customFormat="1">
      <c r="A29" s="76"/>
      <c r="B29" s="141" t="s">
        <v>629</v>
      </c>
      <c r="C29" s="76"/>
      <c r="D29" s="113"/>
      <c r="E29" s="76"/>
      <c r="F29" s="76"/>
      <c r="G29" s="113"/>
      <c r="H29" s="76"/>
      <c r="I29" s="76"/>
      <c r="J29" s="113"/>
      <c r="K29" s="76"/>
      <c r="L29" s="76"/>
      <c r="M29" s="113"/>
      <c r="N29" s="76"/>
      <c r="O29" s="76"/>
      <c r="P29" s="113"/>
      <c r="Q29" s="76"/>
      <c r="R29" s="76"/>
      <c r="S29" s="113"/>
      <c r="T29" s="76"/>
      <c r="U29" s="76"/>
      <c r="V29" s="113"/>
      <c r="W29" s="76"/>
      <c r="X29" s="76"/>
      <c r="Y29" s="113"/>
      <c r="Z29" s="76"/>
      <c r="AA29" s="76"/>
    </row>
    <row r="30" spans="1:58" s="129" customFormat="1">
      <c r="A30" s="76"/>
      <c r="B30" s="76"/>
      <c r="C30" s="76"/>
      <c r="D30" s="113"/>
      <c r="E30" s="76"/>
      <c r="F30" s="76"/>
      <c r="G30" s="113"/>
      <c r="H30" s="76"/>
      <c r="I30" s="76"/>
      <c r="J30" s="113"/>
      <c r="K30" s="76"/>
      <c r="L30" s="76"/>
      <c r="M30" s="113"/>
      <c r="N30" s="76"/>
      <c r="O30" s="76"/>
      <c r="P30" s="113"/>
      <c r="Q30" s="76"/>
      <c r="R30" s="76"/>
      <c r="S30" s="113"/>
      <c r="T30" s="76"/>
      <c r="U30" s="76"/>
      <c r="V30" s="113"/>
      <c r="W30" s="76"/>
      <c r="X30" s="76"/>
      <c r="Y30" s="113"/>
      <c r="Z30" s="76"/>
      <c r="AA30" s="76"/>
    </row>
    <row r="31" spans="1:58" s="129" customFormat="1">
      <c r="A31" s="76"/>
      <c r="B31" s="76"/>
      <c r="C31" s="76"/>
      <c r="D31" s="113"/>
      <c r="E31" s="76"/>
      <c r="F31" s="76"/>
      <c r="G31" s="113"/>
      <c r="H31" s="76"/>
      <c r="I31" s="76"/>
      <c r="J31" s="113"/>
      <c r="K31" s="76"/>
      <c r="L31" s="76"/>
      <c r="M31" s="113"/>
      <c r="N31" s="76"/>
      <c r="O31" s="76"/>
      <c r="P31" s="113"/>
      <c r="Q31" s="76"/>
      <c r="R31" s="76"/>
      <c r="S31" s="113"/>
      <c r="T31" s="76"/>
      <c r="U31" s="76"/>
      <c r="V31" s="113"/>
      <c r="W31" s="76"/>
      <c r="X31" s="76"/>
      <c r="Y31" s="113"/>
      <c r="Z31" s="76"/>
      <c r="AA31" s="76"/>
    </row>
    <row r="32" spans="1:58">
      <c r="A32" s="76"/>
      <c r="B32" s="76"/>
      <c r="C32" s="183">
        <v>2012</v>
      </c>
      <c r="D32" s="184"/>
      <c r="E32" s="184"/>
      <c r="F32" s="184"/>
      <c r="G32" s="184"/>
      <c r="H32" s="184"/>
      <c r="I32" s="185"/>
      <c r="J32" s="186">
        <v>2013</v>
      </c>
      <c r="K32" s="187"/>
      <c r="L32" s="187"/>
      <c r="M32" s="187"/>
      <c r="N32" s="187"/>
      <c r="O32" s="187"/>
      <c r="P32" s="188"/>
      <c r="Q32" s="183">
        <v>2014</v>
      </c>
      <c r="R32" s="184"/>
      <c r="S32" s="184"/>
      <c r="T32" s="184"/>
      <c r="U32" s="184"/>
      <c r="V32" s="184"/>
      <c r="W32" s="185"/>
      <c r="X32" s="183">
        <v>2015</v>
      </c>
      <c r="Y32" s="184"/>
      <c r="Z32" s="184"/>
      <c r="AA32" s="184"/>
      <c r="AB32" s="184"/>
      <c r="AC32" s="184"/>
      <c r="AD32" s="185"/>
      <c r="AE32" s="183">
        <v>2016</v>
      </c>
      <c r="AF32" s="184"/>
      <c r="AG32" s="184"/>
      <c r="AH32" s="184"/>
      <c r="AI32" s="184"/>
      <c r="AJ32" s="184"/>
      <c r="AK32" s="185"/>
      <c r="AL32" s="183">
        <v>2017</v>
      </c>
      <c r="AM32" s="184"/>
      <c r="AN32" s="184"/>
      <c r="AO32" s="184"/>
      <c r="AP32" s="184"/>
      <c r="AQ32" s="184"/>
      <c r="AR32" s="185"/>
      <c r="AS32" s="183">
        <v>2018</v>
      </c>
      <c r="AT32" s="184"/>
      <c r="AU32" s="184"/>
      <c r="AV32" s="184"/>
      <c r="AW32" s="184"/>
      <c r="AX32" s="184"/>
      <c r="AY32" s="185"/>
      <c r="AZ32" s="183">
        <v>2019</v>
      </c>
      <c r="BA32" s="184"/>
      <c r="BB32" s="184"/>
      <c r="BC32" s="184"/>
      <c r="BD32" s="184"/>
      <c r="BE32" s="184"/>
      <c r="BF32" s="185"/>
    </row>
    <row r="33" spans="1:58" ht="59">
      <c r="A33" s="76"/>
      <c r="B33" s="76"/>
      <c r="C33" s="142" t="s">
        <v>620</v>
      </c>
      <c r="D33" s="143" t="s">
        <v>616</v>
      </c>
      <c r="E33" s="143" t="s">
        <v>621</v>
      </c>
      <c r="F33" s="143" t="s">
        <v>599</v>
      </c>
      <c r="G33" s="143" t="s">
        <v>617</v>
      </c>
      <c r="H33" s="143" t="s">
        <v>625</v>
      </c>
      <c r="I33" s="144" t="s">
        <v>626</v>
      </c>
      <c r="J33" s="142" t="s">
        <v>620</v>
      </c>
      <c r="K33" s="143" t="s">
        <v>616</v>
      </c>
      <c r="L33" s="143" t="s">
        <v>621</v>
      </c>
      <c r="M33" s="143" t="s">
        <v>599</v>
      </c>
      <c r="N33" s="143" t="s">
        <v>617</v>
      </c>
      <c r="O33" s="143" t="s">
        <v>625</v>
      </c>
      <c r="P33" s="144" t="s">
        <v>626</v>
      </c>
      <c r="Q33" s="142" t="s">
        <v>620</v>
      </c>
      <c r="R33" s="143" t="s">
        <v>616</v>
      </c>
      <c r="S33" s="143" t="s">
        <v>621</v>
      </c>
      <c r="T33" s="143" t="s">
        <v>599</v>
      </c>
      <c r="U33" s="143" t="s">
        <v>617</v>
      </c>
      <c r="V33" s="143" t="s">
        <v>625</v>
      </c>
      <c r="W33" s="144" t="s">
        <v>626</v>
      </c>
      <c r="X33" s="142" t="s">
        <v>620</v>
      </c>
      <c r="Y33" s="143" t="s">
        <v>616</v>
      </c>
      <c r="Z33" s="143" t="s">
        <v>621</v>
      </c>
      <c r="AA33" s="143" t="s">
        <v>599</v>
      </c>
      <c r="AB33" s="143" t="s">
        <v>617</v>
      </c>
      <c r="AC33" s="143" t="s">
        <v>625</v>
      </c>
      <c r="AD33" s="144" t="s">
        <v>626</v>
      </c>
      <c r="AE33" s="142" t="s">
        <v>620</v>
      </c>
      <c r="AF33" s="143" t="s">
        <v>616</v>
      </c>
      <c r="AG33" s="143" t="s">
        <v>621</v>
      </c>
      <c r="AH33" s="143" t="s">
        <v>599</v>
      </c>
      <c r="AI33" s="143" t="s">
        <v>617</v>
      </c>
      <c r="AJ33" s="143" t="s">
        <v>625</v>
      </c>
      <c r="AK33" s="144" t="s">
        <v>626</v>
      </c>
      <c r="AL33" s="142" t="s">
        <v>620</v>
      </c>
      <c r="AM33" s="143" t="s">
        <v>616</v>
      </c>
      <c r="AN33" s="143" t="s">
        <v>621</v>
      </c>
      <c r="AO33" s="143" t="s">
        <v>599</v>
      </c>
      <c r="AP33" s="143" t="s">
        <v>617</v>
      </c>
      <c r="AQ33" s="143" t="s">
        <v>625</v>
      </c>
      <c r="AR33" s="144" t="s">
        <v>626</v>
      </c>
      <c r="AS33" s="142" t="s">
        <v>620</v>
      </c>
      <c r="AT33" s="143" t="s">
        <v>616</v>
      </c>
      <c r="AU33" s="143" t="s">
        <v>621</v>
      </c>
      <c r="AV33" s="143" t="s">
        <v>599</v>
      </c>
      <c r="AW33" s="143" t="s">
        <v>617</v>
      </c>
      <c r="AX33" s="143" t="s">
        <v>625</v>
      </c>
      <c r="AY33" s="144" t="s">
        <v>626</v>
      </c>
      <c r="AZ33" s="142" t="s">
        <v>620</v>
      </c>
      <c r="BA33" s="143" t="s">
        <v>616</v>
      </c>
      <c r="BB33" s="143" t="s">
        <v>621</v>
      </c>
      <c r="BC33" s="143" t="s">
        <v>599</v>
      </c>
      <c r="BD33" s="143" t="s">
        <v>617</v>
      </c>
      <c r="BE33" s="143" t="s">
        <v>625</v>
      </c>
      <c r="BF33" s="144" t="s">
        <v>626</v>
      </c>
    </row>
    <row r="34" spans="1:58" ht="14.75">
      <c r="A34" s="76"/>
      <c r="B34" s="4" t="s">
        <v>487</v>
      </c>
      <c r="C34" s="145">
        <f>C9</f>
        <v>15237362.613</v>
      </c>
      <c r="D34" s="137">
        <f>C34/$C$50</f>
        <v>0.32510314634604054</v>
      </c>
      <c r="E34" s="137">
        <f>C34+(D34*$C$17)</f>
        <v>15261885.409263255</v>
      </c>
      <c r="F34" s="131">
        <f>D9</f>
        <v>2634335</v>
      </c>
      <c r="G34" s="137">
        <f>F34/$F$51</f>
        <v>4.3233496296103978E-2</v>
      </c>
      <c r="H34" s="137">
        <f>IF(E34&gt;F34,E34-F34,0)</f>
        <v>12627550.409263255</v>
      </c>
      <c r="I34" s="146">
        <f>IF(F34&gt;E34,F34-E34,0)</f>
        <v>0</v>
      </c>
      <c r="J34" s="151">
        <f>F9</f>
        <v>16640535.134</v>
      </c>
      <c r="K34" s="131">
        <f>J34/$J$50</f>
        <v>0.34911749183336571</v>
      </c>
      <c r="L34" s="131">
        <f>J34+(K34*$F$17)</f>
        <v>16668010.704347275</v>
      </c>
      <c r="M34" s="137">
        <f>G9</f>
        <v>3758995.72</v>
      </c>
      <c r="N34" s="137">
        <f>M34/$M$51</f>
        <v>6.275921898268555E-2</v>
      </c>
      <c r="O34" s="137">
        <f>IF(L34&gt;M34,L34-M34,0)</f>
        <v>12909014.984347275</v>
      </c>
      <c r="P34" s="146">
        <f>IF(M34&gt;L34,M34-L34,0)</f>
        <v>0</v>
      </c>
      <c r="Q34" s="151">
        <f>I9</f>
        <v>16474014.304</v>
      </c>
      <c r="R34" s="137">
        <f>Q34/$Q$50</f>
        <v>0.33990759831203293</v>
      </c>
      <c r="S34" s="137">
        <f>Q34+(R34*$I$17)</f>
        <v>16500614.862849668</v>
      </c>
      <c r="T34" s="137">
        <f>J9</f>
        <v>3192593.03</v>
      </c>
      <c r="U34" s="137">
        <f>T34/$T$51</f>
        <v>5.3103758450245911E-2</v>
      </c>
      <c r="V34" s="137">
        <f>IF(S34&gt;T34,S34-T34,0)</f>
        <v>13308021.832849668</v>
      </c>
      <c r="W34" s="146">
        <f>IF(T34&gt;S34,T34-S34,0)</f>
        <v>0</v>
      </c>
      <c r="X34" s="151">
        <f>L9</f>
        <v>15670702</v>
      </c>
      <c r="Y34" s="137">
        <f>X34/$X$50</f>
        <v>0.32859065665911452</v>
      </c>
      <c r="Z34" s="137">
        <f>X34+(Y34*$L$17)</f>
        <v>15707599.116245596</v>
      </c>
      <c r="AA34" s="137">
        <f>M9</f>
        <v>2377359</v>
      </c>
      <c r="AB34" s="137">
        <f>AA34/$AA$51</f>
        <v>4.108348775621308E-2</v>
      </c>
      <c r="AC34" s="137">
        <f>IF(Z34&gt;AA34,Z34-AA34,0)</f>
        <v>13330240.116245596</v>
      </c>
      <c r="AD34" s="146">
        <f>IF(AA34&gt;Z34,AA34-Z34,0)</f>
        <v>0</v>
      </c>
      <c r="AE34" s="151">
        <f>O9</f>
        <v>14706242</v>
      </c>
      <c r="AF34" s="137">
        <f>AE34/$AE$50</f>
        <v>0.27690322598623779</v>
      </c>
      <c r="AG34" s="137">
        <f>AE34+(AF34*$O$17)</f>
        <v>14742934.16957221</v>
      </c>
      <c r="AH34" s="137">
        <f>P9</f>
        <v>1898202</v>
      </c>
      <c r="AI34" s="137">
        <f>AH34/$AH$51</f>
        <v>3.1541019266687197E-2</v>
      </c>
      <c r="AJ34" s="137">
        <f>IF(AG34&gt;AH34,AG34-AH34,0)</f>
        <v>12844732.16957221</v>
      </c>
      <c r="AK34" s="146">
        <f>IF(AH34&gt;AG34,AH34-AG34,0)</f>
        <v>0</v>
      </c>
      <c r="AL34" s="151">
        <f>R9</f>
        <v>13240156</v>
      </c>
      <c r="AM34" s="137">
        <f>AL34/$AL$50</f>
        <v>0.26156464626425879</v>
      </c>
      <c r="AN34" s="137">
        <f>AL34+(AM34*$R$17)</f>
        <v>13271229.095282255</v>
      </c>
      <c r="AO34" s="137">
        <f>S9</f>
        <v>1728105</v>
      </c>
      <c r="AP34" s="137">
        <f>AO34/$AO$51</f>
        <v>2.7555441272621755E-2</v>
      </c>
      <c r="AQ34" s="137">
        <f>IF(AN34&gt;AO34,AN34-AO34,0)</f>
        <v>11543124.095282255</v>
      </c>
      <c r="AR34" s="146">
        <f>IF(AO34&gt;AN34,AO34-AN34,0)</f>
        <v>0</v>
      </c>
      <c r="AS34" s="151">
        <f>U9</f>
        <v>12681244</v>
      </c>
      <c r="AT34" s="137">
        <f>AS34/$AS$50</f>
        <v>0.24876391371924733</v>
      </c>
      <c r="AU34" s="137">
        <f>AS34+(AT34*$U$17)</f>
        <v>12716085.127463777</v>
      </c>
      <c r="AV34" s="137">
        <f>V9</f>
        <v>1476391</v>
      </c>
      <c r="AW34" s="137">
        <f>AV34/$AV$51</f>
        <v>2.3027749152788442E-2</v>
      </c>
      <c r="AX34" s="137">
        <f>IF(AU34&gt;AV34,AU34-AV34,0)</f>
        <v>11239694.127463777</v>
      </c>
      <c r="AY34" s="146">
        <f>IF(AV34&gt;AU34,AV34-AU34,0)</f>
        <v>0</v>
      </c>
      <c r="AZ34" s="151">
        <f>X9</f>
        <v>14531709</v>
      </c>
      <c r="BA34" s="137">
        <f>AZ34/$AZ$50</f>
        <v>0.27535438517745164</v>
      </c>
      <c r="BB34" s="137">
        <f>AZ34+(BA34*$X$17)</f>
        <v>14577189.559154145</v>
      </c>
      <c r="BC34" s="137">
        <f>Y9</f>
        <v>2569160</v>
      </c>
      <c r="BD34" s="137">
        <f>BC34/$BC$51</f>
        <v>4.1266092733736173E-2</v>
      </c>
      <c r="BE34" s="137">
        <f>IF(BB34&gt;BC34,BB34-BC34,0)</f>
        <v>12008029.559154145</v>
      </c>
      <c r="BF34" s="146">
        <f>IF(BC34&gt;BB34,BC34-BB34,0)</f>
        <v>0</v>
      </c>
    </row>
    <row r="35" spans="1:58" ht="14.75">
      <c r="B35" s="4" t="s">
        <v>488</v>
      </c>
      <c r="C35" s="145">
        <f>C12</f>
        <v>5693943.5029999996</v>
      </c>
      <c r="D35" s="137">
        <f t="shared" ref="D35:D49" si="7">C35/$C$50</f>
        <v>0.1214855218030044</v>
      </c>
      <c r="E35" s="137">
        <f t="shared" ref="E35:E49" si="8">C35+(D35*$C$17)</f>
        <v>5703107.2552847574</v>
      </c>
      <c r="F35" s="131">
        <f>D12</f>
        <v>11624688</v>
      </c>
      <c r="G35" s="137">
        <f t="shared" ref="G35:G49" si="9">F35/$F$51</f>
        <v>0.19077904123483322</v>
      </c>
      <c r="H35" s="137">
        <f t="shared" ref="H35:H49" si="10">IF(E35&gt;F35,E35-F35,0)</f>
        <v>0</v>
      </c>
      <c r="I35" s="146">
        <f t="shared" ref="I35:I49" si="11">IF(F35&gt;E35,F35-E35,0)</f>
        <v>5921580.7447152426</v>
      </c>
      <c r="J35" s="151">
        <f>F12</f>
        <v>6638181.1260000002</v>
      </c>
      <c r="K35" s="131">
        <f t="shared" ref="K35:K49" si="12">J35/$J$50</f>
        <v>0.13926866692583539</v>
      </c>
      <c r="L35" s="131">
        <f t="shared" ref="L35:L49" si="13">J35+(K35*$F$17)</f>
        <v>6649141.5795573331</v>
      </c>
      <c r="M35" s="137">
        <f>G12</f>
        <v>14363040.27</v>
      </c>
      <c r="N35" s="137">
        <f t="shared" ref="N35:N49" si="14">M35/$M$51</f>
        <v>0.23980160040247692</v>
      </c>
      <c r="O35" s="137">
        <f t="shared" ref="O35:O49" si="15">IF(L35&gt;M35,L35-M35,0)</f>
        <v>0</v>
      </c>
      <c r="P35" s="146">
        <f t="shared" ref="P35:P49" si="16">IF(M35&gt;L35,M35-L35,0)</f>
        <v>7713898.6904426664</v>
      </c>
      <c r="Q35" s="151">
        <f>I12</f>
        <v>7142167.7860000003</v>
      </c>
      <c r="R35" s="137">
        <f t="shared" ref="R35:R49" si="17">Q35/$Q$50</f>
        <v>0.14736402761841561</v>
      </c>
      <c r="S35" s="137">
        <f t="shared" ref="S35:S49" si="18">Q35+(R35*$I$17)</f>
        <v>7153700.2304303516</v>
      </c>
      <c r="T35" s="137">
        <f>J12</f>
        <v>12698957.779999999</v>
      </c>
      <c r="U35" s="137">
        <f t="shared" ref="U35:U49" si="19">T35/$T$51</f>
        <v>0.21122716869396632</v>
      </c>
      <c r="V35" s="137">
        <f t="shared" ref="V35:V49" si="20">IF(S35&gt;T35,S35-T35,0)</f>
        <v>0</v>
      </c>
      <c r="W35" s="146">
        <f t="shared" ref="W35:W49" si="21">IF(T35&gt;S35,T35-S35,0)</f>
        <v>5545257.5495696478</v>
      </c>
      <c r="X35" s="151">
        <f>L12</f>
        <v>8044610</v>
      </c>
      <c r="Y35" s="137">
        <f t="shared" ref="Y35:Y49" si="22">X35/$X$50</f>
        <v>0.16868316955210297</v>
      </c>
      <c r="Z35" s="137">
        <f t="shared" ref="Z35:Z49" si="23">X35+(Y35*$L$17)</f>
        <v>8063551.2644258365</v>
      </c>
      <c r="AA35" s="137">
        <f>M12</f>
        <v>16237092</v>
      </c>
      <c r="AB35" s="137">
        <f t="shared" ref="AB35:AB49" si="24">AA35/$AA$51</f>
        <v>0.28059555598397434</v>
      </c>
      <c r="AC35" s="137">
        <f t="shared" ref="AC35:AC49" si="25">IF(Z35&gt;AA35,Z35-AA35,0)</f>
        <v>0</v>
      </c>
      <c r="AD35" s="146">
        <f t="shared" ref="AD35:AD49" si="26">IF(AA35&gt;Z35,AA35-Z35,0)</f>
        <v>8173540.7355741635</v>
      </c>
      <c r="AE35" s="151">
        <f>O12</f>
        <v>9916724</v>
      </c>
      <c r="AF35" s="137">
        <f t="shared" ref="AF35:AF49" si="27">AE35/$AE$50</f>
        <v>0.18672158848026219</v>
      </c>
      <c r="AG35" s="137">
        <f t="shared" ref="AG35:AG49" si="28">AE35+(AF35*$O$17)</f>
        <v>9941466.290967932</v>
      </c>
      <c r="AH35" s="137">
        <f>P12</f>
        <v>15306661</v>
      </c>
      <c r="AI35" s="137">
        <f t="shared" ref="AI35:AI49" si="29">AH35/$AH$51</f>
        <v>0.25433946940823449</v>
      </c>
      <c r="AJ35" s="137">
        <f t="shared" ref="AJ35:AJ49" si="30">IF(AG35&gt;AH35,AG35-AH35,0)</f>
        <v>0</v>
      </c>
      <c r="AK35" s="146">
        <f t="shared" ref="AK35:AK49" si="31">IF(AH35&gt;AG35,AH35-AG35,0)</f>
        <v>5365194.709032068</v>
      </c>
      <c r="AL35" s="151">
        <f>R12</f>
        <v>9793786</v>
      </c>
      <c r="AM35" s="137">
        <f t="shared" ref="AM35:AM49" si="32">AL35/$AL$50</f>
        <v>0.19348021055626916</v>
      </c>
      <c r="AN35" s="137">
        <f t="shared" ref="AN35:AN49" si="33">AL35+(AM35*$R$17)</f>
        <v>9816770.8685734533</v>
      </c>
      <c r="AO35" s="137">
        <f>S12</f>
        <v>15066379</v>
      </c>
      <c r="AP35" s="137">
        <f t="shared" ref="AP35:AP49" si="34">AO35/$AO$51</f>
        <v>0.24024044935091426</v>
      </c>
      <c r="AQ35" s="137">
        <f t="shared" ref="AQ35:AQ49" si="35">IF(AN35&gt;AO35,AN35-AO35,0)</f>
        <v>0</v>
      </c>
      <c r="AR35" s="146">
        <f t="shared" ref="AR35:AR49" si="36">IF(AO35&gt;AN35,AO35-AN35,0)</f>
        <v>5249608.1314265467</v>
      </c>
      <c r="AS35" s="151">
        <f>U12</f>
        <v>10759098</v>
      </c>
      <c r="AT35" s="137">
        <f t="shared" ref="AT35:AT49" si="37">AS35/$AS$50</f>
        <v>0.21105778948571027</v>
      </c>
      <c r="AU35" s="137">
        <f t="shared" ref="AU35:AU49" si="38">AS35+(AT35*$U$17)</f>
        <v>10788658.120821999</v>
      </c>
      <c r="AV35" s="137">
        <f>V12</f>
        <v>17922777</v>
      </c>
      <c r="AW35" s="137">
        <f t="shared" ref="AW35:AW49" si="39">AV35/$AV$51</f>
        <v>0.279547364402361</v>
      </c>
      <c r="AX35" s="137">
        <f t="shared" ref="AX35:AX49" si="40">IF(AU35&gt;AV35,AU35-AV35,0)</f>
        <v>0</v>
      </c>
      <c r="AY35" s="146">
        <f t="shared" ref="AY35:AY49" si="41">IF(AV35&gt;AU35,AV35-AU35,0)</f>
        <v>7134118.8791780006</v>
      </c>
      <c r="AZ35" s="151">
        <f>X12</f>
        <v>13130568</v>
      </c>
      <c r="BA35" s="137">
        <f t="shared" ref="BA35:BA49" si="42">AZ35/$AZ$50</f>
        <v>0.24880483628393063</v>
      </c>
      <c r="BB35" s="137">
        <f t="shared" ref="BB35:BB49" si="43">AZ35+(BA35*$X$17)</f>
        <v>13171663.343613854</v>
      </c>
      <c r="BC35" s="137">
        <f>Y12</f>
        <v>20932334</v>
      </c>
      <c r="BD35" s="137">
        <f t="shared" ref="BD35:BD49" si="44">BC35/$BC$51</f>
        <v>0.33621714333772074</v>
      </c>
      <c r="BE35" s="137">
        <f t="shared" ref="BE35:BE49" si="45">IF(BB35&gt;BC35,BB35-BC35,0)</f>
        <v>0</v>
      </c>
      <c r="BF35" s="146">
        <f t="shared" ref="BF35:BF49" si="46">IF(BC35&gt;BB35,BC35-BB35,0)</f>
        <v>7760670.6563861463</v>
      </c>
    </row>
    <row r="36" spans="1:58" ht="14.75">
      <c r="B36" s="4" t="s">
        <v>489</v>
      </c>
      <c r="C36" s="145">
        <f>C14</f>
        <v>1457463.39</v>
      </c>
      <c r="D36" s="137">
        <f t="shared" si="7"/>
        <v>3.1096321969060061E-2</v>
      </c>
      <c r="E36" s="137">
        <f t="shared" si="8"/>
        <v>1459809.0110029175</v>
      </c>
      <c r="F36" s="131">
        <f>D14</f>
        <v>0</v>
      </c>
      <c r="G36" s="137">
        <f t="shared" si="9"/>
        <v>0</v>
      </c>
      <c r="H36" s="137">
        <f t="shared" si="10"/>
        <v>1459809.0110029175</v>
      </c>
      <c r="I36" s="146">
        <f t="shared" si="11"/>
        <v>0</v>
      </c>
      <c r="J36" s="151">
        <f>F14</f>
        <v>1532679.86</v>
      </c>
      <c r="K36" s="131">
        <f t="shared" si="12"/>
        <v>3.2155537318834526E-2</v>
      </c>
      <c r="L36" s="131">
        <f t="shared" si="13"/>
        <v>1535210.5029735689</v>
      </c>
      <c r="M36" s="137">
        <f>G14</f>
        <v>0</v>
      </c>
      <c r="N36" s="137">
        <f t="shared" si="14"/>
        <v>0</v>
      </c>
      <c r="O36" s="137">
        <f t="shared" si="15"/>
        <v>1535210.5029735689</v>
      </c>
      <c r="P36" s="146">
        <f t="shared" si="16"/>
        <v>0</v>
      </c>
      <c r="Q36" s="151">
        <f>I14</f>
        <v>1581573.2339999999</v>
      </c>
      <c r="R36" s="137">
        <f t="shared" si="17"/>
        <v>3.2632529607128286E-2</v>
      </c>
      <c r="S36" s="137">
        <f t="shared" si="18"/>
        <v>1584126.9972242957</v>
      </c>
      <c r="T36" s="137">
        <f>J14</f>
        <v>0</v>
      </c>
      <c r="U36" s="137">
        <f t="shared" si="19"/>
        <v>0</v>
      </c>
      <c r="V36" s="137">
        <f t="shared" si="20"/>
        <v>1584126.9972242957</v>
      </c>
      <c r="W36" s="146">
        <f t="shared" si="21"/>
        <v>0</v>
      </c>
      <c r="X36" s="151">
        <f>L14</f>
        <v>1470584</v>
      </c>
      <c r="Y36" s="137">
        <f t="shared" si="22"/>
        <v>3.0835897602569894E-2</v>
      </c>
      <c r="Z36" s="137">
        <f t="shared" si="23"/>
        <v>1474046.532105895</v>
      </c>
      <c r="AA36" s="137">
        <f>M14</f>
        <v>0</v>
      </c>
      <c r="AB36" s="137">
        <f t="shared" si="24"/>
        <v>0</v>
      </c>
      <c r="AC36" s="137">
        <f t="shared" si="25"/>
        <v>1474046.532105895</v>
      </c>
      <c r="AD36" s="146">
        <f t="shared" si="26"/>
        <v>0</v>
      </c>
      <c r="AE36" s="151">
        <f>O14</f>
        <v>1815166</v>
      </c>
      <c r="AF36" s="137">
        <f t="shared" si="27"/>
        <v>3.4177685985347941E-2</v>
      </c>
      <c r="AG36" s="137">
        <f t="shared" si="28"/>
        <v>1819694.8509922326</v>
      </c>
      <c r="AH36" s="137">
        <f>P14</f>
        <v>0</v>
      </c>
      <c r="AI36" s="137">
        <f t="shared" si="29"/>
        <v>0</v>
      </c>
      <c r="AJ36" s="137">
        <f t="shared" si="30"/>
        <v>1819694.8509922326</v>
      </c>
      <c r="AK36" s="146">
        <f t="shared" si="31"/>
        <v>0</v>
      </c>
      <c r="AL36" s="151">
        <f>R14</f>
        <v>1538418</v>
      </c>
      <c r="AM36" s="137">
        <f t="shared" si="32"/>
        <v>3.0392070907364573E-2</v>
      </c>
      <c r="AN36" s="137">
        <f t="shared" si="33"/>
        <v>1542028.4868475823</v>
      </c>
      <c r="AO36" s="137">
        <f>S14</f>
        <v>0</v>
      </c>
      <c r="AP36" s="137">
        <f t="shared" si="34"/>
        <v>0</v>
      </c>
      <c r="AQ36" s="137">
        <f t="shared" si="35"/>
        <v>1542028.4868475823</v>
      </c>
      <c r="AR36" s="146">
        <f t="shared" si="36"/>
        <v>0</v>
      </c>
      <c r="AS36" s="151">
        <f>U14</f>
        <v>1931013</v>
      </c>
      <c r="AT36" s="137">
        <f t="shared" si="37"/>
        <v>3.7880065340809226E-2</v>
      </c>
      <c r="AU36" s="137">
        <f t="shared" si="38"/>
        <v>1936318.3683114378</v>
      </c>
      <c r="AV36" s="137">
        <f>V14</f>
        <v>0</v>
      </c>
      <c r="AW36" s="137">
        <f t="shared" si="39"/>
        <v>0</v>
      </c>
      <c r="AX36" s="137">
        <f t="shared" si="40"/>
        <v>1936318.3683114378</v>
      </c>
      <c r="AY36" s="146">
        <f t="shared" si="41"/>
        <v>0</v>
      </c>
      <c r="AZ36" s="151">
        <f>X14</f>
        <v>1851929</v>
      </c>
      <c r="BA36" s="137">
        <f t="shared" si="42"/>
        <v>3.509131453067859E-2</v>
      </c>
      <c r="BB36" s="137">
        <f t="shared" si="43"/>
        <v>1857725.0675123467</v>
      </c>
      <c r="BC36" s="137">
        <f>Y14</f>
        <v>0</v>
      </c>
      <c r="BD36" s="137">
        <f t="shared" si="44"/>
        <v>0</v>
      </c>
      <c r="BE36" s="137">
        <f t="shared" si="45"/>
        <v>1857725.0675123467</v>
      </c>
      <c r="BF36" s="146">
        <f t="shared" si="46"/>
        <v>0</v>
      </c>
    </row>
    <row r="37" spans="1:58" ht="14.75">
      <c r="B37" s="4" t="s">
        <v>490</v>
      </c>
      <c r="C37" s="145">
        <f>C11</f>
        <v>21546481.953000002</v>
      </c>
      <c r="D37" s="137">
        <f t="shared" si="7"/>
        <v>0.45971401045691457</v>
      </c>
      <c r="E37" s="137">
        <f t="shared" si="8"/>
        <v>21581158.556854825</v>
      </c>
      <c r="F37" s="131">
        <f>D11</f>
        <v>39410178</v>
      </c>
      <c r="G37" s="137">
        <f t="shared" si="9"/>
        <v>0.64678174362478513</v>
      </c>
      <c r="H37" s="137">
        <f t="shared" si="10"/>
        <v>0</v>
      </c>
      <c r="I37" s="146">
        <f t="shared" si="11"/>
        <v>17829019.443145175</v>
      </c>
      <c r="J37" s="151">
        <f>F11</f>
        <v>19756759.111000001</v>
      </c>
      <c r="K37" s="131">
        <f t="shared" si="12"/>
        <v>0.4144956957240794</v>
      </c>
      <c r="L37" s="131">
        <f t="shared" si="13"/>
        <v>19789379.950439192</v>
      </c>
      <c r="M37" s="137">
        <f>G11</f>
        <v>33097667</v>
      </c>
      <c r="N37" s="137">
        <f t="shared" si="14"/>
        <v>0.55259007612517452</v>
      </c>
      <c r="O37" s="137">
        <f t="shared" si="15"/>
        <v>0</v>
      </c>
      <c r="P37" s="146">
        <f t="shared" si="16"/>
        <v>13308287.049560808</v>
      </c>
      <c r="Q37" s="151">
        <f>I11</f>
        <v>20028003.057</v>
      </c>
      <c r="R37" s="137">
        <f t="shared" si="17"/>
        <v>0.41323688886429927</v>
      </c>
      <c r="S37" s="137">
        <f t="shared" si="18"/>
        <v>20060342.23457554</v>
      </c>
      <c r="T37" s="137">
        <f>J11</f>
        <v>35261936</v>
      </c>
      <c r="U37" s="137">
        <f t="shared" si="19"/>
        <v>0.58652678692092197</v>
      </c>
      <c r="V37" s="137">
        <f t="shared" si="20"/>
        <v>0</v>
      </c>
      <c r="W37" s="146">
        <f t="shared" si="21"/>
        <v>15201593.76542446</v>
      </c>
      <c r="X37" s="151">
        <f>L11</f>
        <v>19006777</v>
      </c>
      <c r="Y37" s="137">
        <f t="shared" si="22"/>
        <v>0.39854304774625632</v>
      </c>
      <c r="Z37" s="137">
        <f t="shared" si="23"/>
        <v>19051529.000288378</v>
      </c>
      <c r="AA37" s="137">
        <f>M11</f>
        <v>31253851</v>
      </c>
      <c r="AB37" s="137">
        <f t="shared" si="24"/>
        <v>0.54010235933782313</v>
      </c>
      <c r="AC37" s="137">
        <f t="shared" si="25"/>
        <v>0</v>
      </c>
      <c r="AD37" s="146">
        <f t="shared" si="26"/>
        <v>12202321.999711622</v>
      </c>
      <c r="AE37" s="151">
        <f>O11</f>
        <v>22401830</v>
      </c>
      <c r="AF37" s="137">
        <f t="shared" si="27"/>
        <v>0.42180313604218411</v>
      </c>
      <c r="AG37" s="137">
        <f t="shared" si="28"/>
        <v>22457722.711753815</v>
      </c>
      <c r="AH37" s="137">
        <f>P11</f>
        <v>34549366</v>
      </c>
      <c r="AI37" s="137">
        <f t="shared" si="29"/>
        <v>0.5740812719920364</v>
      </c>
      <c r="AJ37" s="137">
        <f t="shared" si="30"/>
        <v>0</v>
      </c>
      <c r="AK37" s="146">
        <f t="shared" si="31"/>
        <v>12091643.288246185</v>
      </c>
      <c r="AL37" s="151">
        <f>R11</f>
        <v>22705931</v>
      </c>
      <c r="AM37" s="137">
        <f t="shared" si="32"/>
        <v>0.44856486661604805</v>
      </c>
      <c r="AN37" s="137">
        <f t="shared" si="33"/>
        <v>22759219.160459388</v>
      </c>
      <c r="AO37" s="137">
        <f>S11</f>
        <v>38293938</v>
      </c>
      <c r="AP37" s="137">
        <f t="shared" si="34"/>
        <v>0.61061472517955717</v>
      </c>
      <c r="AQ37" s="137">
        <f t="shared" si="35"/>
        <v>0</v>
      </c>
      <c r="AR37" s="146">
        <f t="shared" si="36"/>
        <v>15534718.839540612</v>
      </c>
      <c r="AS37" s="151">
        <f>U11</f>
        <v>22125769</v>
      </c>
      <c r="AT37" s="137">
        <f t="shared" si="37"/>
        <v>0.4340341444804624</v>
      </c>
      <c r="AU37" s="137">
        <f t="shared" si="38"/>
        <v>22186558.520173501</v>
      </c>
      <c r="AV37" s="137">
        <f>V11</f>
        <v>35442773</v>
      </c>
      <c r="AW37" s="137">
        <f t="shared" si="39"/>
        <v>0.55281242294434407</v>
      </c>
      <c r="AX37" s="137">
        <f t="shared" si="40"/>
        <v>0</v>
      </c>
      <c r="AY37" s="146">
        <f t="shared" si="41"/>
        <v>13256214.479826499</v>
      </c>
      <c r="AZ37" s="151">
        <f>X11</f>
        <v>19710076</v>
      </c>
      <c r="BA37" s="137">
        <f t="shared" si="42"/>
        <v>0.37347677818079383</v>
      </c>
      <c r="BB37" s="137">
        <f t="shared" si="43"/>
        <v>19771763.532928899</v>
      </c>
      <c r="BC37" s="137">
        <f>Y11</f>
        <v>30322003</v>
      </c>
      <c r="BD37" s="137">
        <f t="shared" si="44"/>
        <v>0.48703490155172369</v>
      </c>
      <c r="BE37" s="137">
        <f t="shared" si="45"/>
        <v>0</v>
      </c>
      <c r="BF37" s="146">
        <f t="shared" si="46"/>
        <v>10550239.467071101</v>
      </c>
    </row>
    <row r="38" spans="1:58" ht="14.75">
      <c r="B38" s="4" t="s">
        <v>491</v>
      </c>
      <c r="C38" s="145">
        <f>C18</f>
        <v>2521208.784</v>
      </c>
      <c r="D38" s="137">
        <f t="shared" si="7"/>
        <v>5.3792308360134114E-2</v>
      </c>
      <c r="E38" s="137">
        <f t="shared" si="8"/>
        <v>2525266.3818217129</v>
      </c>
      <c r="F38" s="131">
        <f>D18</f>
        <v>6343484</v>
      </c>
      <c r="G38" s="137">
        <f t="shared" si="9"/>
        <v>0.10410634639041536</v>
      </c>
      <c r="H38" s="137">
        <f t="shared" si="10"/>
        <v>0</v>
      </c>
      <c r="I38" s="146">
        <f t="shared" si="11"/>
        <v>3818217.6181782871</v>
      </c>
      <c r="J38" s="151">
        <f>F18</f>
        <v>2670445</v>
      </c>
      <c r="K38" s="131">
        <f t="shared" si="12"/>
        <v>5.6025786008172034E-2</v>
      </c>
      <c r="L38" s="131">
        <f t="shared" si="13"/>
        <v>2674854.2331685964</v>
      </c>
      <c r="M38" s="137">
        <f>G18</f>
        <v>7455702</v>
      </c>
      <c r="N38" s="137">
        <f t="shared" si="14"/>
        <v>0.12447846960774051</v>
      </c>
      <c r="O38" s="137">
        <f t="shared" si="15"/>
        <v>0</v>
      </c>
      <c r="P38" s="146">
        <f t="shared" si="16"/>
        <v>4780847.7668314036</v>
      </c>
      <c r="Q38" s="151">
        <f>I18</f>
        <v>2698709.2289999998</v>
      </c>
      <c r="R38" s="137">
        <f t="shared" si="17"/>
        <v>5.5682346490932615E-2</v>
      </c>
      <c r="S38" s="137">
        <f t="shared" si="18"/>
        <v>2703066.8295422504</v>
      </c>
      <c r="T38" s="137">
        <f>J18</f>
        <v>7555402</v>
      </c>
      <c r="U38" s="137">
        <f t="shared" si="19"/>
        <v>0.12567221660648206</v>
      </c>
      <c r="V38" s="137">
        <f t="shared" si="20"/>
        <v>0</v>
      </c>
      <c r="W38" s="146">
        <f t="shared" si="21"/>
        <v>4852335.1704577496</v>
      </c>
      <c r="X38" s="151">
        <f>L18</f>
        <v>3142712</v>
      </c>
      <c r="Y38" s="137">
        <f t="shared" si="22"/>
        <v>6.5897864675780266E-2</v>
      </c>
      <c r="Z38" s="137">
        <f t="shared" si="23"/>
        <v>3150111.6053265785</v>
      </c>
      <c r="AA38" s="137">
        <f>M18</f>
        <v>6631555</v>
      </c>
      <c r="AB38" s="137">
        <f t="shared" si="24"/>
        <v>0.11460086955615606</v>
      </c>
      <c r="AC38" s="137">
        <f t="shared" si="25"/>
        <v>0</v>
      </c>
      <c r="AD38" s="146">
        <f t="shared" si="26"/>
        <v>3481443.3946734215</v>
      </c>
      <c r="AE38" s="151">
        <f>O18</f>
        <v>3531288</v>
      </c>
      <c r="AF38" s="137">
        <f t="shared" si="27"/>
        <v>6.6490476566786388E-2</v>
      </c>
      <c r="AG38" s="137">
        <f t="shared" si="28"/>
        <v>3540098.5865593883</v>
      </c>
      <c r="AH38" s="137">
        <f>P18</f>
        <v>7157128</v>
      </c>
      <c r="AI38" s="137">
        <f t="shared" si="29"/>
        <v>0.11892470461107216</v>
      </c>
      <c r="AJ38" s="137">
        <f t="shared" si="30"/>
        <v>0</v>
      </c>
      <c r="AK38" s="146">
        <f t="shared" si="31"/>
        <v>3617029.4134406117</v>
      </c>
      <c r="AL38" s="151">
        <f>R18</f>
        <v>2563816</v>
      </c>
      <c r="AM38" s="137">
        <f t="shared" si="32"/>
        <v>5.0649223855568394E-2</v>
      </c>
      <c r="AN38" s="137">
        <f t="shared" si="33"/>
        <v>2569832.9758463698</v>
      </c>
      <c r="AO38" s="137">
        <f>S18</f>
        <v>6226593</v>
      </c>
      <c r="AP38" s="137">
        <f t="shared" si="34"/>
        <v>9.9285933285314085E-2</v>
      </c>
      <c r="AQ38" s="137">
        <f t="shared" si="35"/>
        <v>0</v>
      </c>
      <c r="AR38" s="146">
        <f t="shared" si="36"/>
        <v>3656760.0241536302</v>
      </c>
      <c r="AS38" s="151">
        <f>U18</f>
        <v>2396878</v>
      </c>
      <c r="AT38" s="137">
        <f t="shared" si="37"/>
        <v>4.7018790269122028E-2</v>
      </c>
      <c r="AU38" s="137">
        <f t="shared" si="38"/>
        <v>2403463.3107087226</v>
      </c>
      <c r="AV38" s="137">
        <f>V18</f>
        <v>7447442</v>
      </c>
      <c r="AW38" s="137">
        <f t="shared" si="39"/>
        <v>0.11616016773736838</v>
      </c>
      <c r="AX38" s="137">
        <f t="shared" si="40"/>
        <v>0</v>
      </c>
      <c r="AY38" s="146">
        <f t="shared" si="41"/>
        <v>5043978.6892912779</v>
      </c>
      <c r="AZ38" s="151">
        <f>X18</f>
        <v>2570414</v>
      </c>
      <c r="BA38" s="137">
        <f t="shared" si="42"/>
        <v>4.8705542247062215E-2</v>
      </c>
      <c r="BB38" s="137">
        <f t="shared" si="43"/>
        <v>2578458.7431184896</v>
      </c>
      <c r="BC38" s="137">
        <f>Y18</f>
        <v>6568889</v>
      </c>
      <c r="BD38" s="137">
        <f t="shared" si="44"/>
        <v>0.10551012106354586</v>
      </c>
      <c r="BE38" s="137">
        <f t="shared" si="45"/>
        <v>0</v>
      </c>
      <c r="BF38" s="146">
        <f t="shared" si="46"/>
        <v>3990430.2568815104</v>
      </c>
    </row>
    <row r="39" spans="1:58" ht="14.75">
      <c r="A39" s="133" t="s">
        <v>623</v>
      </c>
      <c r="B39" s="4" t="s">
        <v>492</v>
      </c>
      <c r="C39" s="145">
        <f>C16</f>
        <v>17225.784</v>
      </c>
      <c r="D39" s="137">
        <f t="shared" si="7"/>
        <v>3.6752794554481625E-4</v>
      </c>
      <c r="E39" s="137">
        <f t="shared" si="8"/>
        <v>17253.506933570305</v>
      </c>
      <c r="F39" s="131">
        <f>D16</f>
        <v>6412</v>
      </c>
      <c r="G39" s="137">
        <f t="shared" si="9"/>
        <v>1.0523079951889897E-4</v>
      </c>
      <c r="H39" s="137">
        <f t="shared" si="10"/>
        <v>10841.506933570305</v>
      </c>
      <c r="I39" s="146">
        <f t="shared" si="11"/>
        <v>0</v>
      </c>
      <c r="J39" s="151">
        <f>F16</f>
        <v>30207</v>
      </c>
      <c r="K39" s="131">
        <f t="shared" si="12"/>
        <v>6.33741162221597E-4</v>
      </c>
      <c r="L39" s="131">
        <f t="shared" si="13"/>
        <v>30256.875472561238</v>
      </c>
      <c r="M39" s="137">
        <f>G16</f>
        <v>20493</v>
      </c>
      <c r="N39" s="137">
        <f t="shared" si="14"/>
        <v>3.4214582042997778E-4</v>
      </c>
      <c r="O39" s="137">
        <f t="shared" si="15"/>
        <v>9763.875472561238</v>
      </c>
      <c r="P39" s="146">
        <f t="shared" si="16"/>
        <v>0</v>
      </c>
      <c r="Q39" s="151">
        <f>I16</f>
        <v>68860.429000000004</v>
      </c>
      <c r="R39" s="137">
        <f t="shared" si="17"/>
        <v>1.4207941433220129E-3</v>
      </c>
      <c r="S39" s="137">
        <f t="shared" si="18"/>
        <v>68971.617800751686</v>
      </c>
      <c r="T39" s="137">
        <f>J16</f>
        <v>24042.05</v>
      </c>
      <c r="U39" s="137">
        <f t="shared" si="19"/>
        <v>3.9990164855078153E-4</v>
      </c>
      <c r="V39" s="137">
        <f t="shared" si="20"/>
        <v>44929.567800751684</v>
      </c>
      <c r="W39" s="146">
        <f t="shared" si="21"/>
        <v>0</v>
      </c>
      <c r="X39" s="151">
        <f>L16</f>
        <v>53328</v>
      </c>
      <c r="Y39" s="137">
        <f t="shared" si="22"/>
        <v>1.1182066086329291E-3</v>
      </c>
      <c r="Z39" s="137">
        <f t="shared" si="23"/>
        <v>53453.56230187678</v>
      </c>
      <c r="AA39" s="137">
        <f>M16</f>
        <v>24208</v>
      </c>
      <c r="AB39" s="137">
        <f t="shared" si="24"/>
        <v>4.1834198015630207E-4</v>
      </c>
      <c r="AC39" s="137">
        <f t="shared" si="25"/>
        <v>29245.56230187678</v>
      </c>
      <c r="AD39" s="146">
        <f t="shared" si="26"/>
        <v>0</v>
      </c>
      <c r="AE39" s="151">
        <f>O16</f>
        <v>264761</v>
      </c>
      <c r="AF39" s="137">
        <f t="shared" si="27"/>
        <v>4.9851739836283332E-3</v>
      </c>
      <c r="AG39" s="137">
        <f t="shared" si="28"/>
        <v>265421.58041939663</v>
      </c>
      <c r="AH39" s="137">
        <f>P16</f>
        <v>40936</v>
      </c>
      <c r="AI39" s="137">
        <f t="shared" si="29"/>
        <v>6.8020324744210944E-4</v>
      </c>
      <c r="AJ39" s="137">
        <f t="shared" si="30"/>
        <v>224485.58041939663</v>
      </c>
      <c r="AK39" s="146">
        <f t="shared" si="31"/>
        <v>0</v>
      </c>
      <c r="AL39" s="151">
        <f>R16</f>
        <v>294206</v>
      </c>
      <c r="AM39" s="137">
        <f t="shared" si="32"/>
        <v>5.812158732784004E-3</v>
      </c>
      <c r="AN39" s="137">
        <f t="shared" si="33"/>
        <v>294896.46702097857</v>
      </c>
      <c r="AO39" s="137">
        <f>S16</f>
        <v>194052</v>
      </c>
      <c r="AP39" s="137">
        <f t="shared" si="34"/>
        <v>3.0942497648203072E-3</v>
      </c>
      <c r="AQ39" s="137">
        <f t="shared" si="35"/>
        <v>100844.46702097857</v>
      </c>
      <c r="AR39" s="146">
        <f t="shared" si="36"/>
        <v>0</v>
      </c>
      <c r="AS39" s="151">
        <f>U16</f>
        <v>680499</v>
      </c>
      <c r="AT39" s="137">
        <f t="shared" si="37"/>
        <v>1.3349131561701208E-2</v>
      </c>
      <c r="AU39" s="137">
        <f t="shared" si="38"/>
        <v>682368.6393191372</v>
      </c>
      <c r="AV39" s="137">
        <f>V16</f>
        <v>571696</v>
      </c>
      <c r="AW39" s="137">
        <f t="shared" si="39"/>
        <v>8.9169278867539427E-3</v>
      </c>
      <c r="AX39" s="137">
        <f t="shared" si="40"/>
        <v>110672.6393191372</v>
      </c>
      <c r="AY39" s="146">
        <f t="shared" si="41"/>
        <v>0</v>
      </c>
      <c r="AZ39" s="151">
        <f>X16</f>
        <v>398341</v>
      </c>
      <c r="BA39" s="137">
        <f t="shared" si="42"/>
        <v>7.547972585053229E-3</v>
      </c>
      <c r="BB39" s="137">
        <f t="shared" si="43"/>
        <v>399587.70617984585</v>
      </c>
      <c r="BC39" s="137">
        <f>Y16</f>
        <v>676337</v>
      </c>
      <c r="BD39" s="137">
        <f t="shared" si="44"/>
        <v>1.0863389341752527E-2</v>
      </c>
      <c r="BE39" s="137">
        <f t="shared" si="45"/>
        <v>0</v>
      </c>
      <c r="BF39" s="146">
        <f t="shared" si="46"/>
        <v>276749.29382015415</v>
      </c>
    </row>
    <row r="40" spans="1:58" ht="14.75">
      <c r="B40" s="4" t="s">
        <v>493</v>
      </c>
      <c r="C40" s="145">
        <v>0</v>
      </c>
      <c r="D40" s="137">
        <f t="shared" si="7"/>
        <v>0</v>
      </c>
      <c r="E40" s="137">
        <f t="shared" si="8"/>
        <v>0</v>
      </c>
      <c r="F40" s="131">
        <v>0</v>
      </c>
      <c r="G40" s="137">
        <f t="shared" si="9"/>
        <v>0</v>
      </c>
      <c r="H40" s="137">
        <f t="shared" si="10"/>
        <v>0</v>
      </c>
      <c r="I40" s="146">
        <f t="shared" si="11"/>
        <v>0</v>
      </c>
      <c r="J40" s="151">
        <v>0</v>
      </c>
      <c r="K40" s="131">
        <f t="shared" si="12"/>
        <v>0</v>
      </c>
      <c r="L40" s="131">
        <f t="shared" si="13"/>
        <v>0</v>
      </c>
      <c r="M40" s="137">
        <v>0</v>
      </c>
      <c r="N40" s="137">
        <f t="shared" si="14"/>
        <v>0</v>
      </c>
      <c r="O40" s="137">
        <f t="shared" si="15"/>
        <v>0</v>
      </c>
      <c r="P40" s="146">
        <f t="shared" si="16"/>
        <v>0</v>
      </c>
      <c r="Q40" s="151">
        <v>0</v>
      </c>
      <c r="R40" s="137">
        <f t="shared" si="17"/>
        <v>0</v>
      </c>
      <c r="S40" s="137">
        <f t="shared" si="18"/>
        <v>0</v>
      </c>
      <c r="T40" s="137">
        <v>0</v>
      </c>
      <c r="U40" s="137">
        <f t="shared" si="19"/>
        <v>0</v>
      </c>
      <c r="V40" s="137">
        <f t="shared" si="20"/>
        <v>0</v>
      </c>
      <c r="W40" s="146">
        <f t="shared" si="21"/>
        <v>0</v>
      </c>
      <c r="X40" s="151">
        <v>0</v>
      </c>
      <c r="Y40" s="137">
        <f t="shared" si="22"/>
        <v>0</v>
      </c>
      <c r="Z40" s="137">
        <f t="shared" si="23"/>
        <v>0</v>
      </c>
      <c r="AA40" s="137">
        <v>0</v>
      </c>
      <c r="AB40" s="137">
        <f t="shared" si="24"/>
        <v>0</v>
      </c>
      <c r="AC40" s="137">
        <f t="shared" si="25"/>
        <v>0</v>
      </c>
      <c r="AD40" s="146">
        <f t="shared" si="26"/>
        <v>0</v>
      </c>
      <c r="AE40" s="151">
        <v>0</v>
      </c>
      <c r="AF40" s="137">
        <f t="shared" si="27"/>
        <v>0</v>
      </c>
      <c r="AG40" s="137">
        <f t="shared" si="28"/>
        <v>0</v>
      </c>
      <c r="AH40" s="137">
        <v>0</v>
      </c>
      <c r="AI40" s="137">
        <f t="shared" si="29"/>
        <v>0</v>
      </c>
      <c r="AJ40" s="137">
        <f t="shared" si="30"/>
        <v>0</v>
      </c>
      <c r="AK40" s="146">
        <f t="shared" si="31"/>
        <v>0</v>
      </c>
      <c r="AL40" s="151">
        <v>0</v>
      </c>
      <c r="AM40" s="137">
        <f t="shared" si="32"/>
        <v>0</v>
      </c>
      <c r="AN40" s="137">
        <f t="shared" si="33"/>
        <v>0</v>
      </c>
      <c r="AO40" s="137">
        <v>0</v>
      </c>
      <c r="AP40" s="137">
        <f t="shared" si="34"/>
        <v>0</v>
      </c>
      <c r="AQ40" s="137">
        <f t="shared" si="35"/>
        <v>0</v>
      </c>
      <c r="AR40" s="146">
        <f t="shared" si="36"/>
        <v>0</v>
      </c>
      <c r="AS40" s="151">
        <v>0</v>
      </c>
      <c r="AT40" s="137">
        <f t="shared" si="37"/>
        <v>0</v>
      </c>
      <c r="AU40" s="137">
        <f t="shared" si="38"/>
        <v>0</v>
      </c>
      <c r="AV40" s="137">
        <v>0</v>
      </c>
      <c r="AW40" s="137">
        <f t="shared" si="39"/>
        <v>0</v>
      </c>
      <c r="AX40" s="137">
        <f t="shared" si="40"/>
        <v>0</v>
      </c>
      <c r="AY40" s="146">
        <f t="shared" si="41"/>
        <v>0</v>
      </c>
      <c r="AZ40" s="151">
        <v>0</v>
      </c>
      <c r="BA40" s="137">
        <f t="shared" si="42"/>
        <v>0</v>
      </c>
      <c r="BB40" s="137">
        <f t="shared" si="43"/>
        <v>0</v>
      </c>
      <c r="BC40" s="137">
        <v>0</v>
      </c>
      <c r="BD40" s="137">
        <f t="shared" si="44"/>
        <v>0</v>
      </c>
      <c r="BE40" s="137">
        <f t="shared" si="45"/>
        <v>0</v>
      </c>
      <c r="BF40" s="146">
        <f t="shared" si="46"/>
        <v>0</v>
      </c>
    </row>
    <row r="41" spans="1:58" ht="14.75">
      <c r="B41" s="4" t="s">
        <v>494</v>
      </c>
      <c r="C41" s="145">
        <f>C8</f>
        <v>184707.18100000001</v>
      </c>
      <c r="D41" s="137">
        <f t="shared" si="7"/>
        <v>3.940897596318666E-3</v>
      </c>
      <c r="E41" s="137">
        <f t="shared" si="8"/>
        <v>185004.44612934455</v>
      </c>
      <c r="F41" s="131">
        <f>D8</f>
        <v>600112</v>
      </c>
      <c r="G41" s="137">
        <f t="shared" si="9"/>
        <v>9.848762564080708E-3</v>
      </c>
      <c r="H41" s="137">
        <f t="shared" si="10"/>
        <v>0</v>
      </c>
      <c r="I41" s="146">
        <f t="shared" si="11"/>
        <v>415107.55387065548</v>
      </c>
      <c r="J41" s="151">
        <f>F8</f>
        <v>178508.27799999999</v>
      </c>
      <c r="K41" s="131">
        <f t="shared" si="12"/>
        <v>3.7450936394178807E-3</v>
      </c>
      <c r="L41" s="131">
        <f t="shared" si="13"/>
        <v>178803.01712408854</v>
      </c>
      <c r="M41" s="137">
        <f>G8</f>
        <v>700182.35</v>
      </c>
      <c r="N41" s="137">
        <f t="shared" si="14"/>
        <v>1.1690063172368119E-2</v>
      </c>
      <c r="O41" s="137">
        <f t="shared" si="15"/>
        <v>0</v>
      </c>
      <c r="P41" s="146">
        <f t="shared" si="16"/>
        <v>521379.33287591144</v>
      </c>
      <c r="Q41" s="151">
        <f>I8</f>
        <v>227716.56400000001</v>
      </c>
      <c r="R41" s="137">
        <f t="shared" si="17"/>
        <v>4.698465652437517E-3</v>
      </c>
      <c r="S41" s="137">
        <f t="shared" si="18"/>
        <v>228084.25749291238</v>
      </c>
      <c r="T41" s="137">
        <f>J8</f>
        <v>802525.94</v>
      </c>
      <c r="U41" s="137">
        <f t="shared" si="19"/>
        <v>1.3348755468471515E-2</v>
      </c>
      <c r="V41" s="137">
        <f t="shared" si="20"/>
        <v>0</v>
      </c>
      <c r="W41" s="146">
        <f t="shared" si="21"/>
        <v>574441.68250708759</v>
      </c>
      <c r="X41" s="151">
        <f>L8</f>
        <v>76106</v>
      </c>
      <c r="Y41" s="137">
        <f t="shared" si="22"/>
        <v>1.5958264355801399E-3</v>
      </c>
      <c r="Z41" s="137">
        <f t="shared" si="23"/>
        <v>76285.193754624852</v>
      </c>
      <c r="AA41" s="137">
        <f>M8</f>
        <v>747239</v>
      </c>
      <c r="AB41" s="137">
        <f t="shared" si="24"/>
        <v>1.2913146187624546E-2</v>
      </c>
      <c r="AC41" s="137">
        <f t="shared" si="25"/>
        <v>0</v>
      </c>
      <c r="AD41" s="146">
        <f t="shared" si="26"/>
        <v>670953.80624537519</v>
      </c>
      <c r="AE41" s="151">
        <f>O8</f>
        <v>224819</v>
      </c>
      <c r="AF41" s="137">
        <f t="shared" si="27"/>
        <v>4.2331077078018977E-3</v>
      </c>
      <c r="AG41" s="137">
        <f t="shared" si="28"/>
        <v>225379.92486925313</v>
      </c>
      <c r="AH41" s="153">
        <f>P8</f>
        <v>641447</v>
      </c>
      <c r="AI41" s="137">
        <f t="shared" si="29"/>
        <v>1.0658450568252853E-2</v>
      </c>
      <c r="AJ41" s="137">
        <f t="shared" si="30"/>
        <v>0</v>
      </c>
      <c r="AK41" s="146">
        <f t="shared" si="31"/>
        <v>416067.07513074687</v>
      </c>
      <c r="AL41" s="151">
        <f>R8</f>
        <v>290286</v>
      </c>
      <c r="AM41" s="137">
        <f t="shared" si="32"/>
        <v>5.7347175445264112E-3</v>
      </c>
      <c r="AN41" s="137">
        <f t="shared" si="33"/>
        <v>290967.26724013709</v>
      </c>
      <c r="AO41" s="137">
        <f>S8</f>
        <v>619331</v>
      </c>
      <c r="AP41" s="137">
        <f t="shared" si="34"/>
        <v>9.8755220306718065E-3</v>
      </c>
      <c r="AQ41" s="137">
        <f t="shared" si="35"/>
        <v>0</v>
      </c>
      <c r="AR41" s="146">
        <f t="shared" si="36"/>
        <v>328363.73275986291</v>
      </c>
      <c r="AS41" s="151">
        <f>U8</f>
        <v>245607</v>
      </c>
      <c r="AT41" s="137">
        <f t="shared" si="37"/>
        <v>4.8179940829813838E-3</v>
      </c>
      <c r="AU41" s="137">
        <f t="shared" si="38"/>
        <v>246281.79379728012</v>
      </c>
      <c r="AV41" s="137">
        <f>V8</f>
        <v>680223</v>
      </c>
      <c r="AW41" s="137">
        <f t="shared" si="39"/>
        <v>1.0609658696075235E-2</v>
      </c>
      <c r="AX41" s="137">
        <f t="shared" si="40"/>
        <v>0</v>
      </c>
      <c r="AY41" s="146">
        <f t="shared" si="41"/>
        <v>433941.20620271988</v>
      </c>
      <c r="AZ41" s="151">
        <f>X8</f>
        <v>382955</v>
      </c>
      <c r="BA41" s="137">
        <f t="shared" si="42"/>
        <v>7.2564306493909971E-3</v>
      </c>
      <c r="BB41" s="137">
        <f t="shared" si="43"/>
        <v>384153.55190679058</v>
      </c>
      <c r="BC41" s="137">
        <f>Y8</f>
        <v>637354</v>
      </c>
      <c r="BD41" s="137">
        <f t="shared" si="44"/>
        <v>1.0237240681085525E-2</v>
      </c>
      <c r="BE41" s="137">
        <f t="shared" si="45"/>
        <v>0</v>
      </c>
      <c r="BF41" s="146">
        <f t="shared" si="46"/>
        <v>253200.44809320942</v>
      </c>
    </row>
    <row r="42" spans="1:58" ht="14.75">
      <c r="B42" s="4" t="s">
        <v>495</v>
      </c>
      <c r="C42" s="145">
        <f>C10</f>
        <v>54147.02</v>
      </c>
      <c r="D42" s="137">
        <f t="shared" si="7"/>
        <v>1.1552764749618407E-3</v>
      </c>
      <c r="E42" s="137">
        <f t="shared" si="8"/>
        <v>54234.163449522523</v>
      </c>
      <c r="F42" s="131">
        <f>D10</f>
        <v>25651</v>
      </c>
      <c r="G42" s="137">
        <f t="shared" si="9"/>
        <v>4.209724326979534E-4</v>
      </c>
      <c r="H42" s="137">
        <f t="shared" si="10"/>
        <v>28583.163449522523</v>
      </c>
      <c r="I42" s="146">
        <f t="shared" si="11"/>
        <v>0</v>
      </c>
      <c r="J42" s="151">
        <f>F10</f>
        <v>52063</v>
      </c>
      <c r="K42" s="131">
        <f t="shared" si="12"/>
        <v>1.0922788138094813E-3</v>
      </c>
      <c r="L42" s="131">
        <f t="shared" si="13"/>
        <v>52148.962416921764</v>
      </c>
      <c r="M42" s="137">
        <f>G10</f>
        <v>164649</v>
      </c>
      <c r="N42" s="137">
        <f t="shared" si="14"/>
        <v>2.7489370608488463E-3</v>
      </c>
      <c r="O42" s="137">
        <f t="shared" si="15"/>
        <v>0</v>
      </c>
      <c r="P42" s="146">
        <f t="shared" si="16"/>
        <v>112500.03758307823</v>
      </c>
      <c r="Q42" s="151">
        <f>I10</f>
        <v>57090.347999999998</v>
      </c>
      <c r="R42" s="137">
        <f t="shared" si="17"/>
        <v>1.1779425899106086E-3</v>
      </c>
      <c r="S42" s="137">
        <f t="shared" si="18"/>
        <v>57182.531673857397</v>
      </c>
      <c r="T42" s="137">
        <f>J10</f>
        <v>183467</v>
      </c>
      <c r="U42" s="137">
        <f t="shared" si="19"/>
        <v>3.0516846839045023E-3</v>
      </c>
      <c r="V42" s="137">
        <f t="shared" si="20"/>
        <v>0</v>
      </c>
      <c r="W42" s="146">
        <f t="shared" si="21"/>
        <v>126284.46832614261</v>
      </c>
      <c r="X42" s="151">
        <f>L10</f>
        <v>55766</v>
      </c>
      <c r="Y42" s="137">
        <f t="shared" si="22"/>
        <v>1.1693277403432329E-3</v>
      </c>
      <c r="Z42" s="137">
        <f t="shared" si="23"/>
        <v>55897.302642635404</v>
      </c>
      <c r="AA42" s="137">
        <f>M10</f>
        <v>178804</v>
      </c>
      <c r="AB42" s="137">
        <f t="shared" si="24"/>
        <v>3.08993801304806E-3</v>
      </c>
      <c r="AC42" s="137">
        <f t="shared" si="25"/>
        <v>0</v>
      </c>
      <c r="AD42" s="146">
        <f t="shared" si="26"/>
        <v>122906.6973573646</v>
      </c>
      <c r="AE42" s="151">
        <f>O10</f>
        <v>58124</v>
      </c>
      <c r="AF42" s="137">
        <f t="shared" si="27"/>
        <v>1.0944144062925176E-3</v>
      </c>
      <c r="AG42" s="137">
        <f t="shared" si="28"/>
        <v>58269.019758563416</v>
      </c>
      <c r="AH42" s="137">
        <f>P10</f>
        <v>183700</v>
      </c>
      <c r="AI42" s="137">
        <f t="shared" si="29"/>
        <v>3.0524070880182603E-3</v>
      </c>
      <c r="AJ42" s="137">
        <f t="shared" si="30"/>
        <v>0</v>
      </c>
      <c r="AK42" s="146">
        <f t="shared" si="31"/>
        <v>125430.98024143658</v>
      </c>
      <c r="AL42" s="151">
        <f>R10</f>
        <v>57759</v>
      </c>
      <c r="AM42" s="137">
        <f t="shared" si="32"/>
        <v>1.1410524470842583E-3</v>
      </c>
      <c r="AN42" s="137">
        <f t="shared" si="33"/>
        <v>57894.55360755627</v>
      </c>
      <c r="AO42" s="137">
        <f>S10</f>
        <v>174381</v>
      </c>
      <c r="AP42" s="137">
        <f t="shared" si="34"/>
        <v>2.7805864832062023E-3</v>
      </c>
      <c r="AQ42" s="137">
        <f t="shared" si="35"/>
        <v>0</v>
      </c>
      <c r="AR42" s="146">
        <f t="shared" si="36"/>
        <v>116486.44639244373</v>
      </c>
      <c r="AS42" s="151">
        <f>U10</f>
        <v>59389</v>
      </c>
      <c r="AT42" s="137">
        <f t="shared" si="37"/>
        <v>1.1650150467787212E-3</v>
      </c>
      <c r="AU42" s="137">
        <f t="shared" si="38"/>
        <v>59552.168512406686</v>
      </c>
      <c r="AV42" s="137">
        <f>V10</f>
        <v>176235</v>
      </c>
      <c r="AW42" s="137">
        <f t="shared" si="39"/>
        <v>2.7487944399157615E-3</v>
      </c>
      <c r="AX42" s="137">
        <f t="shared" si="40"/>
        <v>0</v>
      </c>
      <c r="AY42" s="146">
        <f t="shared" si="41"/>
        <v>116682.83148759331</v>
      </c>
      <c r="AZ42" s="151">
        <f>X10</f>
        <v>44929</v>
      </c>
      <c r="BA42" s="137">
        <f t="shared" si="42"/>
        <v>8.5133807535216438E-4</v>
      </c>
      <c r="BB42" s="137">
        <f t="shared" si="43"/>
        <v>45069.616361243992</v>
      </c>
      <c r="BC42" s="137">
        <f>Y10</f>
        <v>185456</v>
      </c>
      <c r="BD42" s="137">
        <f t="shared" si="44"/>
        <v>2.9788119439925018E-3</v>
      </c>
      <c r="BE42" s="137">
        <f t="shared" si="45"/>
        <v>0</v>
      </c>
      <c r="BF42" s="146">
        <f t="shared" si="46"/>
        <v>140386.383638756</v>
      </c>
    </row>
    <row r="43" spans="1:58" ht="14.75">
      <c r="B43" s="4" t="s">
        <v>496</v>
      </c>
      <c r="C43" s="145">
        <f>C15</f>
        <v>45367.523999999998</v>
      </c>
      <c r="D43" s="137">
        <f t="shared" si="7"/>
        <v>9.6795785261066466E-4</v>
      </c>
      <c r="E43" s="137">
        <f t="shared" si="8"/>
        <v>45440.537852611946</v>
      </c>
      <c r="F43" s="131">
        <f>D15</f>
        <v>5925</v>
      </c>
      <c r="G43" s="137">
        <f t="shared" si="9"/>
        <v>9.723837915618783E-5</v>
      </c>
      <c r="H43" s="137">
        <f t="shared" si="10"/>
        <v>39515.537852611946</v>
      </c>
      <c r="I43" s="146">
        <f t="shared" si="11"/>
        <v>0</v>
      </c>
      <c r="J43" s="151">
        <f>F15</f>
        <v>42318.627</v>
      </c>
      <c r="K43" s="131">
        <f t="shared" si="12"/>
        <v>8.8784241595001999E-4</v>
      </c>
      <c r="L43" s="131">
        <f t="shared" si="13"/>
        <v>42388.500258508553</v>
      </c>
      <c r="M43" s="137">
        <f>G15</f>
        <v>6151.44</v>
      </c>
      <c r="N43" s="137">
        <f t="shared" si="14"/>
        <v>1.0270284905215353E-4</v>
      </c>
      <c r="O43" s="137">
        <f t="shared" si="15"/>
        <v>36237.060258508551</v>
      </c>
      <c r="P43" s="146">
        <f t="shared" si="16"/>
        <v>0</v>
      </c>
      <c r="Q43" s="151">
        <f>I15</f>
        <v>42007.961000000003</v>
      </c>
      <c r="R43" s="137">
        <f t="shared" si="17"/>
        <v>8.6674837535066079E-4</v>
      </c>
      <c r="S43" s="137">
        <f t="shared" si="18"/>
        <v>42075.791172908357</v>
      </c>
      <c r="T43" s="137">
        <f>J15</f>
        <v>9883.98</v>
      </c>
      <c r="U43" s="137">
        <f t="shared" si="19"/>
        <v>1.6440444538809933E-4</v>
      </c>
      <c r="V43" s="137">
        <f t="shared" si="20"/>
        <v>32191.811172908358</v>
      </c>
      <c r="W43" s="146">
        <f t="shared" si="21"/>
        <v>0</v>
      </c>
      <c r="X43" s="151">
        <f>L15</f>
        <v>38357</v>
      </c>
      <c r="Y43" s="137">
        <f t="shared" si="22"/>
        <v>8.0428763290078874E-4</v>
      </c>
      <c r="Z43" s="137">
        <f t="shared" si="23"/>
        <v>38447.312654010799</v>
      </c>
      <c r="AA43" s="137">
        <f>M15</f>
        <v>6065</v>
      </c>
      <c r="AB43" s="137">
        <f t="shared" si="24"/>
        <v>1.0481014993588781E-4</v>
      </c>
      <c r="AC43" s="137">
        <f t="shared" si="25"/>
        <v>32382.312654010799</v>
      </c>
      <c r="AD43" s="146">
        <f t="shared" si="26"/>
        <v>0</v>
      </c>
      <c r="AE43" s="151">
        <f>O15</f>
        <v>67663</v>
      </c>
      <c r="AF43" s="137">
        <f t="shared" si="27"/>
        <v>1.2740238451065071E-3</v>
      </c>
      <c r="AG43" s="137">
        <f t="shared" si="28"/>
        <v>67831.81962569122</v>
      </c>
      <c r="AH43" s="137">
        <f>P15</f>
        <v>4850</v>
      </c>
      <c r="AI43" s="137">
        <f t="shared" si="29"/>
        <v>8.0588864327101598E-5</v>
      </c>
      <c r="AJ43" s="137">
        <f t="shared" si="30"/>
        <v>62981.81962569122</v>
      </c>
      <c r="AK43" s="146">
        <f t="shared" si="31"/>
        <v>0</v>
      </c>
      <c r="AL43" s="151">
        <f>R15</f>
        <v>92676</v>
      </c>
      <c r="AM43" s="137">
        <f t="shared" si="32"/>
        <v>1.8308519293266975E-3</v>
      </c>
      <c r="AN43" s="137">
        <f t="shared" si="33"/>
        <v>92893.499716648221</v>
      </c>
      <c r="AO43" s="137">
        <f>S15</f>
        <v>10394</v>
      </c>
      <c r="AP43" s="137">
        <f t="shared" si="34"/>
        <v>1.6573718413385213E-4</v>
      </c>
      <c r="AQ43" s="137">
        <f t="shared" si="35"/>
        <v>82499.499716648221</v>
      </c>
      <c r="AR43" s="146">
        <f t="shared" si="36"/>
        <v>0</v>
      </c>
      <c r="AS43" s="151">
        <f>U15</f>
        <v>24353</v>
      </c>
      <c r="AT43" s="137">
        <f t="shared" si="37"/>
        <v>4.7772502372833692E-4</v>
      </c>
      <c r="AU43" s="137">
        <f t="shared" si="38"/>
        <v>24419.908733648321</v>
      </c>
      <c r="AV43" s="137">
        <f>V15</f>
        <v>4856</v>
      </c>
      <c r="AW43" s="137">
        <f t="shared" si="39"/>
        <v>7.5740606577756614E-5</v>
      </c>
      <c r="AX43" s="137">
        <f t="shared" si="40"/>
        <v>19563.908733648321</v>
      </c>
      <c r="AY43" s="146">
        <f t="shared" si="41"/>
        <v>0</v>
      </c>
      <c r="AZ43" s="151">
        <f>X15</f>
        <v>27126</v>
      </c>
      <c r="BA43" s="137">
        <f t="shared" si="42"/>
        <v>5.1399756575937173E-4</v>
      </c>
      <c r="BB43" s="137">
        <f t="shared" si="43"/>
        <v>27210.89749193404</v>
      </c>
      <c r="BC43" s="137">
        <f>Y15</f>
        <v>6623</v>
      </c>
      <c r="BD43" s="137">
        <f t="shared" si="44"/>
        <v>1.0637925710175103E-4</v>
      </c>
      <c r="BE43" s="137">
        <f t="shared" si="45"/>
        <v>20587.89749193404</v>
      </c>
      <c r="BF43" s="146">
        <f t="shared" si="46"/>
        <v>0</v>
      </c>
    </row>
    <row r="44" spans="1:58" ht="14.75">
      <c r="B44" s="4" t="s">
        <v>497</v>
      </c>
      <c r="C44" s="145">
        <v>0</v>
      </c>
      <c r="D44" s="137">
        <f t="shared" si="7"/>
        <v>0</v>
      </c>
      <c r="E44" s="137">
        <f t="shared" si="8"/>
        <v>0</v>
      </c>
      <c r="F44" s="131">
        <v>0</v>
      </c>
      <c r="G44" s="137">
        <f t="shared" si="9"/>
        <v>0</v>
      </c>
      <c r="H44" s="137">
        <f t="shared" si="10"/>
        <v>0</v>
      </c>
      <c r="I44" s="146">
        <f t="shared" si="11"/>
        <v>0</v>
      </c>
      <c r="J44" s="151">
        <v>0</v>
      </c>
      <c r="K44" s="137">
        <f t="shared" si="12"/>
        <v>0</v>
      </c>
      <c r="L44" s="131">
        <f t="shared" si="13"/>
        <v>0</v>
      </c>
      <c r="M44" s="137">
        <v>0</v>
      </c>
      <c r="N44" s="137">
        <f t="shared" si="14"/>
        <v>0</v>
      </c>
      <c r="O44" s="137">
        <f t="shared" si="15"/>
        <v>0</v>
      </c>
      <c r="P44" s="146">
        <f t="shared" si="16"/>
        <v>0</v>
      </c>
      <c r="Q44" s="151">
        <v>0</v>
      </c>
      <c r="R44" s="137">
        <f t="shared" si="17"/>
        <v>0</v>
      </c>
      <c r="S44" s="137">
        <f t="shared" si="18"/>
        <v>0</v>
      </c>
      <c r="T44" s="137">
        <v>0</v>
      </c>
      <c r="U44" s="137">
        <f t="shared" si="19"/>
        <v>0</v>
      </c>
      <c r="V44" s="137">
        <f t="shared" si="20"/>
        <v>0</v>
      </c>
      <c r="W44" s="146">
        <f t="shared" si="21"/>
        <v>0</v>
      </c>
      <c r="X44" s="151">
        <v>0</v>
      </c>
      <c r="Y44" s="137">
        <f t="shared" si="22"/>
        <v>0</v>
      </c>
      <c r="Z44" s="137">
        <f t="shared" si="23"/>
        <v>0</v>
      </c>
      <c r="AA44" s="137">
        <v>0</v>
      </c>
      <c r="AB44" s="137">
        <f t="shared" si="24"/>
        <v>0</v>
      </c>
      <c r="AC44" s="137">
        <f t="shared" si="25"/>
        <v>0</v>
      </c>
      <c r="AD44" s="146">
        <f t="shared" si="26"/>
        <v>0</v>
      </c>
      <c r="AE44" s="151">
        <v>0</v>
      </c>
      <c r="AF44" s="137">
        <f t="shared" si="27"/>
        <v>0</v>
      </c>
      <c r="AG44" s="137">
        <f t="shared" si="28"/>
        <v>0</v>
      </c>
      <c r="AH44" s="137">
        <v>0</v>
      </c>
      <c r="AI44" s="137">
        <f t="shared" si="29"/>
        <v>0</v>
      </c>
      <c r="AJ44" s="137">
        <f t="shared" si="30"/>
        <v>0</v>
      </c>
      <c r="AK44" s="146">
        <f t="shared" si="31"/>
        <v>0</v>
      </c>
      <c r="AL44" s="151">
        <v>0</v>
      </c>
      <c r="AM44" s="137">
        <f t="shared" si="32"/>
        <v>0</v>
      </c>
      <c r="AN44" s="137">
        <f t="shared" si="33"/>
        <v>0</v>
      </c>
      <c r="AO44" s="137">
        <v>0</v>
      </c>
      <c r="AP44" s="137">
        <f t="shared" si="34"/>
        <v>0</v>
      </c>
      <c r="AQ44" s="137">
        <f t="shared" si="35"/>
        <v>0</v>
      </c>
      <c r="AR44" s="146">
        <f t="shared" si="36"/>
        <v>0</v>
      </c>
      <c r="AS44" s="151">
        <v>0</v>
      </c>
      <c r="AT44" s="137">
        <f t="shared" si="37"/>
        <v>0</v>
      </c>
      <c r="AU44" s="137">
        <f t="shared" si="38"/>
        <v>0</v>
      </c>
      <c r="AV44" s="137">
        <v>0</v>
      </c>
      <c r="AW44" s="137">
        <f t="shared" si="39"/>
        <v>0</v>
      </c>
      <c r="AX44" s="137">
        <f t="shared" si="40"/>
        <v>0</v>
      </c>
      <c r="AY44" s="146">
        <f t="shared" si="41"/>
        <v>0</v>
      </c>
      <c r="AZ44" s="151">
        <v>0</v>
      </c>
      <c r="BA44" s="137">
        <f t="shared" si="42"/>
        <v>0</v>
      </c>
      <c r="BB44" s="137">
        <f t="shared" si="43"/>
        <v>0</v>
      </c>
      <c r="BC44" s="137">
        <v>0</v>
      </c>
      <c r="BD44" s="137">
        <f t="shared" si="44"/>
        <v>0</v>
      </c>
      <c r="BE44" s="137">
        <f t="shared" si="45"/>
        <v>0</v>
      </c>
      <c r="BF44" s="146">
        <f t="shared" si="46"/>
        <v>0</v>
      </c>
    </row>
    <row r="45" spans="1:58" ht="14.75">
      <c r="B45" s="4" t="s">
        <v>498</v>
      </c>
      <c r="C45" s="145">
        <v>0</v>
      </c>
      <c r="D45" s="137">
        <f t="shared" si="7"/>
        <v>0</v>
      </c>
      <c r="E45" s="137">
        <f t="shared" si="8"/>
        <v>0</v>
      </c>
      <c r="F45" s="131">
        <v>0</v>
      </c>
      <c r="G45" s="137">
        <f t="shared" si="9"/>
        <v>0</v>
      </c>
      <c r="H45" s="137">
        <f t="shared" si="10"/>
        <v>0</v>
      </c>
      <c r="I45" s="146">
        <f t="shared" si="11"/>
        <v>0</v>
      </c>
      <c r="J45" s="151">
        <v>0</v>
      </c>
      <c r="K45" s="137">
        <f t="shared" si="12"/>
        <v>0</v>
      </c>
      <c r="L45" s="131">
        <f t="shared" si="13"/>
        <v>0</v>
      </c>
      <c r="M45" s="137">
        <v>0</v>
      </c>
      <c r="N45" s="137">
        <f t="shared" si="14"/>
        <v>0</v>
      </c>
      <c r="O45" s="137">
        <f t="shared" si="15"/>
        <v>0</v>
      </c>
      <c r="P45" s="146">
        <f t="shared" si="16"/>
        <v>0</v>
      </c>
      <c r="Q45" s="151">
        <v>0</v>
      </c>
      <c r="R45" s="137">
        <f t="shared" si="17"/>
        <v>0</v>
      </c>
      <c r="S45" s="137">
        <f t="shared" si="18"/>
        <v>0</v>
      </c>
      <c r="T45" s="137">
        <v>0</v>
      </c>
      <c r="U45" s="137">
        <f t="shared" si="19"/>
        <v>0</v>
      </c>
      <c r="V45" s="137">
        <f t="shared" si="20"/>
        <v>0</v>
      </c>
      <c r="W45" s="146">
        <f t="shared" si="21"/>
        <v>0</v>
      </c>
      <c r="X45" s="151">
        <v>0</v>
      </c>
      <c r="Y45" s="137">
        <f t="shared" si="22"/>
        <v>0</v>
      </c>
      <c r="Z45" s="137">
        <f t="shared" si="23"/>
        <v>0</v>
      </c>
      <c r="AA45" s="137">
        <v>0</v>
      </c>
      <c r="AB45" s="137">
        <f t="shared" si="24"/>
        <v>0</v>
      </c>
      <c r="AC45" s="137">
        <f t="shared" si="25"/>
        <v>0</v>
      </c>
      <c r="AD45" s="146">
        <f t="shared" si="26"/>
        <v>0</v>
      </c>
      <c r="AE45" s="151">
        <v>0</v>
      </c>
      <c r="AF45" s="137">
        <f t="shared" si="27"/>
        <v>0</v>
      </c>
      <c r="AG45" s="137">
        <f t="shared" si="28"/>
        <v>0</v>
      </c>
      <c r="AH45" s="137">
        <v>0</v>
      </c>
      <c r="AI45" s="137">
        <f t="shared" si="29"/>
        <v>0</v>
      </c>
      <c r="AJ45" s="137">
        <f t="shared" si="30"/>
        <v>0</v>
      </c>
      <c r="AK45" s="146">
        <f t="shared" si="31"/>
        <v>0</v>
      </c>
      <c r="AL45" s="151">
        <v>0</v>
      </c>
      <c r="AM45" s="137">
        <f t="shared" si="32"/>
        <v>0</v>
      </c>
      <c r="AN45" s="137">
        <f t="shared" si="33"/>
        <v>0</v>
      </c>
      <c r="AO45" s="137">
        <v>0</v>
      </c>
      <c r="AP45" s="137">
        <f t="shared" si="34"/>
        <v>0</v>
      </c>
      <c r="AQ45" s="137">
        <f t="shared" si="35"/>
        <v>0</v>
      </c>
      <c r="AR45" s="146">
        <f t="shared" si="36"/>
        <v>0</v>
      </c>
      <c r="AS45" s="151">
        <v>0</v>
      </c>
      <c r="AT45" s="137">
        <f t="shared" si="37"/>
        <v>0</v>
      </c>
      <c r="AU45" s="137">
        <f t="shared" si="38"/>
        <v>0</v>
      </c>
      <c r="AV45" s="137">
        <v>0</v>
      </c>
      <c r="AW45" s="137">
        <f t="shared" si="39"/>
        <v>0</v>
      </c>
      <c r="AX45" s="137">
        <f t="shared" si="40"/>
        <v>0</v>
      </c>
      <c r="AY45" s="146">
        <f t="shared" si="41"/>
        <v>0</v>
      </c>
      <c r="AZ45" s="151">
        <v>0</v>
      </c>
      <c r="BA45" s="137">
        <f t="shared" si="42"/>
        <v>0</v>
      </c>
      <c r="BB45" s="137">
        <f t="shared" si="43"/>
        <v>0</v>
      </c>
      <c r="BC45" s="137">
        <v>0</v>
      </c>
      <c r="BD45" s="137">
        <f t="shared" si="44"/>
        <v>0</v>
      </c>
      <c r="BE45" s="137">
        <f t="shared" si="45"/>
        <v>0</v>
      </c>
      <c r="BF45" s="146">
        <f t="shared" si="46"/>
        <v>0</v>
      </c>
    </row>
    <row r="46" spans="1:58" ht="14.75">
      <c r="B46" s="4" t="s">
        <v>499</v>
      </c>
      <c r="C46" s="145">
        <v>0</v>
      </c>
      <c r="D46" s="137">
        <f t="shared" si="7"/>
        <v>0</v>
      </c>
      <c r="E46" s="137">
        <f t="shared" si="8"/>
        <v>0</v>
      </c>
      <c r="F46" s="131">
        <v>0</v>
      </c>
      <c r="G46" s="137">
        <f t="shared" si="9"/>
        <v>0</v>
      </c>
      <c r="H46" s="137">
        <f t="shared" si="10"/>
        <v>0</v>
      </c>
      <c r="I46" s="146">
        <f t="shared" si="11"/>
        <v>0</v>
      </c>
      <c r="J46" s="151">
        <v>0</v>
      </c>
      <c r="K46" s="137">
        <f t="shared" si="12"/>
        <v>0</v>
      </c>
      <c r="L46" s="131">
        <f t="shared" si="13"/>
        <v>0</v>
      </c>
      <c r="M46" s="137">
        <v>0</v>
      </c>
      <c r="N46" s="137">
        <f t="shared" si="14"/>
        <v>0</v>
      </c>
      <c r="O46" s="137">
        <f t="shared" si="15"/>
        <v>0</v>
      </c>
      <c r="P46" s="146">
        <f t="shared" si="16"/>
        <v>0</v>
      </c>
      <c r="Q46" s="151">
        <v>0</v>
      </c>
      <c r="R46" s="137">
        <f t="shared" si="17"/>
        <v>0</v>
      </c>
      <c r="S46" s="137">
        <f t="shared" si="18"/>
        <v>0</v>
      </c>
      <c r="T46" s="137">
        <v>0</v>
      </c>
      <c r="U46" s="137">
        <f t="shared" si="19"/>
        <v>0</v>
      </c>
      <c r="V46" s="137">
        <f t="shared" si="20"/>
        <v>0</v>
      </c>
      <c r="W46" s="146">
        <f t="shared" si="21"/>
        <v>0</v>
      </c>
      <c r="X46" s="151">
        <v>0</v>
      </c>
      <c r="Y46" s="137">
        <f t="shared" si="22"/>
        <v>0</v>
      </c>
      <c r="Z46" s="137">
        <f t="shared" si="23"/>
        <v>0</v>
      </c>
      <c r="AA46" s="137">
        <v>0</v>
      </c>
      <c r="AB46" s="137">
        <f t="shared" si="24"/>
        <v>0</v>
      </c>
      <c r="AC46" s="137">
        <f t="shared" si="25"/>
        <v>0</v>
      </c>
      <c r="AD46" s="146">
        <f t="shared" si="26"/>
        <v>0</v>
      </c>
      <c r="AE46" s="151">
        <v>0</v>
      </c>
      <c r="AF46" s="137">
        <f t="shared" si="27"/>
        <v>0</v>
      </c>
      <c r="AG46" s="137">
        <f t="shared" si="28"/>
        <v>0</v>
      </c>
      <c r="AH46" s="137">
        <v>0</v>
      </c>
      <c r="AI46" s="137">
        <f t="shared" si="29"/>
        <v>0</v>
      </c>
      <c r="AJ46" s="137">
        <f t="shared" si="30"/>
        <v>0</v>
      </c>
      <c r="AK46" s="146">
        <f t="shared" si="31"/>
        <v>0</v>
      </c>
      <c r="AL46" s="151">
        <v>0</v>
      </c>
      <c r="AM46" s="137">
        <f t="shared" si="32"/>
        <v>0</v>
      </c>
      <c r="AN46" s="137">
        <f t="shared" si="33"/>
        <v>0</v>
      </c>
      <c r="AO46" s="137">
        <v>0</v>
      </c>
      <c r="AP46" s="137">
        <f t="shared" si="34"/>
        <v>0</v>
      </c>
      <c r="AQ46" s="137">
        <f t="shared" si="35"/>
        <v>0</v>
      </c>
      <c r="AR46" s="146">
        <f t="shared" si="36"/>
        <v>0</v>
      </c>
      <c r="AS46" s="151">
        <v>0</v>
      </c>
      <c r="AT46" s="137">
        <f t="shared" si="37"/>
        <v>0</v>
      </c>
      <c r="AU46" s="137">
        <f t="shared" si="38"/>
        <v>0</v>
      </c>
      <c r="AV46" s="137">
        <v>0</v>
      </c>
      <c r="AW46" s="137">
        <f t="shared" si="39"/>
        <v>0</v>
      </c>
      <c r="AX46" s="137">
        <f t="shared" si="40"/>
        <v>0</v>
      </c>
      <c r="AY46" s="146">
        <f t="shared" si="41"/>
        <v>0</v>
      </c>
      <c r="AZ46" s="151">
        <v>0</v>
      </c>
      <c r="BA46" s="137">
        <f t="shared" si="42"/>
        <v>0</v>
      </c>
      <c r="BB46" s="137">
        <f t="shared" si="43"/>
        <v>0</v>
      </c>
      <c r="BC46" s="137">
        <v>0</v>
      </c>
      <c r="BD46" s="137">
        <f t="shared" si="44"/>
        <v>0</v>
      </c>
      <c r="BE46" s="137">
        <f t="shared" si="45"/>
        <v>0</v>
      </c>
      <c r="BF46" s="146">
        <f t="shared" si="46"/>
        <v>0</v>
      </c>
    </row>
    <row r="47" spans="1:58" ht="14.75">
      <c r="B47" s="4" t="s">
        <v>500</v>
      </c>
      <c r="C47" s="145">
        <v>0</v>
      </c>
      <c r="D47" s="137">
        <f t="shared" si="7"/>
        <v>0</v>
      </c>
      <c r="E47" s="137">
        <f t="shared" si="8"/>
        <v>0</v>
      </c>
      <c r="F47" s="131">
        <v>0</v>
      </c>
      <c r="G47" s="137">
        <f t="shared" si="9"/>
        <v>0</v>
      </c>
      <c r="H47" s="137">
        <f t="shared" si="10"/>
        <v>0</v>
      </c>
      <c r="I47" s="146">
        <f t="shared" si="11"/>
        <v>0</v>
      </c>
      <c r="J47" s="151">
        <v>0</v>
      </c>
      <c r="K47" s="137">
        <f t="shared" si="12"/>
        <v>0</v>
      </c>
      <c r="L47" s="131">
        <f t="shared" si="13"/>
        <v>0</v>
      </c>
      <c r="M47" s="137">
        <v>0</v>
      </c>
      <c r="N47" s="137">
        <f t="shared" si="14"/>
        <v>0</v>
      </c>
      <c r="O47" s="137">
        <f t="shared" si="15"/>
        <v>0</v>
      </c>
      <c r="P47" s="146">
        <f t="shared" si="16"/>
        <v>0</v>
      </c>
      <c r="Q47" s="151">
        <v>0</v>
      </c>
      <c r="R47" s="137">
        <f t="shared" si="17"/>
        <v>0</v>
      </c>
      <c r="S47" s="137">
        <f t="shared" si="18"/>
        <v>0</v>
      </c>
      <c r="T47" s="137">
        <v>0</v>
      </c>
      <c r="U47" s="137">
        <f t="shared" si="19"/>
        <v>0</v>
      </c>
      <c r="V47" s="137">
        <f t="shared" si="20"/>
        <v>0</v>
      </c>
      <c r="W47" s="146">
        <f t="shared" si="21"/>
        <v>0</v>
      </c>
      <c r="X47" s="151">
        <v>0</v>
      </c>
      <c r="Y47" s="137">
        <f t="shared" si="22"/>
        <v>0</v>
      </c>
      <c r="Z47" s="137">
        <f t="shared" si="23"/>
        <v>0</v>
      </c>
      <c r="AA47" s="137">
        <v>0</v>
      </c>
      <c r="AB47" s="137">
        <f t="shared" si="24"/>
        <v>0</v>
      </c>
      <c r="AC47" s="137">
        <f t="shared" si="25"/>
        <v>0</v>
      </c>
      <c r="AD47" s="146">
        <f t="shared" si="26"/>
        <v>0</v>
      </c>
      <c r="AE47" s="151">
        <v>0</v>
      </c>
      <c r="AF47" s="137">
        <f t="shared" si="27"/>
        <v>0</v>
      </c>
      <c r="AG47" s="137">
        <f t="shared" si="28"/>
        <v>0</v>
      </c>
      <c r="AH47" s="137">
        <v>0</v>
      </c>
      <c r="AI47" s="137">
        <f t="shared" si="29"/>
        <v>0</v>
      </c>
      <c r="AJ47" s="137">
        <f t="shared" si="30"/>
        <v>0</v>
      </c>
      <c r="AK47" s="146">
        <f t="shared" si="31"/>
        <v>0</v>
      </c>
      <c r="AL47" s="151">
        <v>0</v>
      </c>
      <c r="AM47" s="137">
        <f t="shared" si="32"/>
        <v>0</v>
      </c>
      <c r="AN47" s="137">
        <f t="shared" si="33"/>
        <v>0</v>
      </c>
      <c r="AO47" s="137">
        <v>0</v>
      </c>
      <c r="AP47" s="137">
        <f t="shared" si="34"/>
        <v>0</v>
      </c>
      <c r="AQ47" s="137">
        <f t="shared" si="35"/>
        <v>0</v>
      </c>
      <c r="AR47" s="146">
        <f t="shared" si="36"/>
        <v>0</v>
      </c>
      <c r="AS47" s="151">
        <v>0</v>
      </c>
      <c r="AT47" s="137">
        <f t="shared" si="37"/>
        <v>0</v>
      </c>
      <c r="AU47" s="137">
        <f t="shared" si="38"/>
        <v>0</v>
      </c>
      <c r="AV47" s="137">
        <v>0</v>
      </c>
      <c r="AW47" s="137">
        <f t="shared" si="39"/>
        <v>0</v>
      </c>
      <c r="AX47" s="137">
        <f t="shared" si="40"/>
        <v>0</v>
      </c>
      <c r="AY47" s="146">
        <f t="shared" si="41"/>
        <v>0</v>
      </c>
      <c r="AZ47" s="151">
        <v>0</v>
      </c>
      <c r="BA47" s="137">
        <f t="shared" si="42"/>
        <v>0</v>
      </c>
      <c r="BB47" s="137">
        <f t="shared" si="43"/>
        <v>0</v>
      </c>
      <c r="BC47" s="137">
        <v>0</v>
      </c>
      <c r="BD47" s="137">
        <f t="shared" si="44"/>
        <v>0</v>
      </c>
      <c r="BE47" s="137">
        <f t="shared" si="45"/>
        <v>0</v>
      </c>
      <c r="BF47" s="146">
        <f t="shared" si="46"/>
        <v>0</v>
      </c>
    </row>
    <row r="48" spans="1:58" ht="14.75">
      <c r="B48" s="4" t="s">
        <v>501</v>
      </c>
      <c r="C48" s="145">
        <v>0</v>
      </c>
      <c r="D48" s="137">
        <f t="shared" si="7"/>
        <v>0</v>
      </c>
      <c r="E48" s="137">
        <f t="shared" si="8"/>
        <v>0</v>
      </c>
      <c r="F48" s="131">
        <v>0</v>
      </c>
      <c r="G48" s="137">
        <f t="shared" si="9"/>
        <v>0</v>
      </c>
      <c r="H48" s="137">
        <f t="shared" si="10"/>
        <v>0</v>
      </c>
      <c r="I48" s="146">
        <f t="shared" si="11"/>
        <v>0</v>
      </c>
      <c r="J48" s="151">
        <v>0</v>
      </c>
      <c r="K48" s="137">
        <f t="shared" si="12"/>
        <v>0</v>
      </c>
      <c r="L48" s="131">
        <f t="shared" si="13"/>
        <v>0</v>
      </c>
      <c r="M48" s="137">
        <v>0</v>
      </c>
      <c r="N48" s="137">
        <f t="shared" si="14"/>
        <v>0</v>
      </c>
      <c r="O48" s="137">
        <f t="shared" si="15"/>
        <v>0</v>
      </c>
      <c r="P48" s="146">
        <f t="shared" si="16"/>
        <v>0</v>
      </c>
      <c r="Q48" s="151">
        <v>0</v>
      </c>
      <c r="R48" s="137">
        <f t="shared" si="17"/>
        <v>0</v>
      </c>
      <c r="S48" s="137">
        <f t="shared" si="18"/>
        <v>0</v>
      </c>
      <c r="T48" s="137">
        <v>0</v>
      </c>
      <c r="U48" s="137">
        <f t="shared" si="19"/>
        <v>0</v>
      </c>
      <c r="V48" s="137">
        <f t="shared" si="20"/>
        <v>0</v>
      </c>
      <c r="W48" s="146">
        <f t="shared" si="21"/>
        <v>0</v>
      </c>
      <c r="X48" s="151">
        <v>0</v>
      </c>
      <c r="Y48" s="137">
        <f t="shared" si="22"/>
        <v>0</v>
      </c>
      <c r="Z48" s="137">
        <f t="shared" si="23"/>
        <v>0</v>
      </c>
      <c r="AA48" s="137">
        <v>0</v>
      </c>
      <c r="AB48" s="137">
        <f t="shared" si="24"/>
        <v>0</v>
      </c>
      <c r="AC48" s="137">
        <f t="shared" si="25"/>
        <v>0</v>
      </c>
      <c r="AD48" s="146">
        <f t="shared" si="26"/>
        <v>0</v>
      </c>
      <c r="AE48" s="151">
        <v>0</v>
      </c>
      <c r="AF48" s="137">
        <f t="shared" si="27"/>
        <v>0</v>
      </c>
      <c r="AG48" s="137">
        <f t="shared" si="28"/>
        <v>0</v>
      </c>
      <c r="AH48" s="137">
        <v>0</v>
      </c>
      <c r="AI48" s="137">
        <f t="shared" si="29"/>
        <v>0</v>
      </c>
      <c r="AJ48" s="137">
        <f t="shared" si="30"/>
        <v>0</v>
      </c>
      <c r="AK48" s="146">
        <f t="shared" si="31"/>
        <v>0</v>
      </c>
      <c r="AL48" s="151">
        <v>0</v>
      </c>
      <c r="AM48" s="137">
        <f t="shared" si="32"/>
        <v>0</v>
      </c>
      <c r="AN48" s="137">
        <f t="shared" si="33"/>
        <v>0</v>
      </c>
      <c r="AO48" s="137">
        <v>0</v>
      </c>
      <c r="AP48" s="137">
        <f t="shared" si="34"/>
        <v>0</v>
      </c>
      <c r="AQ48" s="137">
        <f t="shared" si="35"/>
        <v>0</v>
      </c>
      <c r="AR48" s="146">
        <f t="shared" si="36"/>
        <v>0</v>
      </c>
      <c r="AS48" s="151">
        <v>0</v>
      </c>
      <c r="AT48" s="137">
        <f t="shared" si="37"/>
        <v>0</v>
      </c>
      <c r="AU48" s="137">
        <f t="shared" si="38"/>
        <v>0</v>
      </c>
      <c r="AV48" s="137">
        <v>0</v>
      </c>
      <c r="AW48" s="137">
        <f t="shared" si="39"/>
        <v>0</v>
      </c>
      <c r="AX48" s="137">
        <f t="shared" si="40"/>
        <v>0</v>
      </c>
      <c r="AY48" s="146">
        <f t="shared" si="41"/>
        <v>0</v>
      </c>
      <c r="AZ48" s="151">
        <v>0</v>
      </c>
      <c r="BA48" s="137">
        <f t="shared" si="42"/>
        <v>0</v>
      </c>
      <c r="BB48" s="137">
        <f t="shared" si="43"/>
        <v>0</v>
      </c>
      <c r="BC48" s="137">
        <v>0</v>
      </c>
      <c r="BD48" s="137">
        <f t="shared" si="44"/>
        <v>0</v>
      </c>
      <c r="BE48" s="137">
        <f t="shared" si="45"/>
        <v>0</v>
      </c>
      <c r="BF48" s="146">
        <f t="shared" si="46"/>
        <v>0</v>
      </c>
    </row>
    <row r="49" spans="1:64" ht="14.75">
      <c r="A49" s="133" t="s">
        <v>622</v>
      </c>
      <c r="B49" s="4" t="s">
        <v>502</v>
      </c>
      <c r="C49" s="145">
        <f>SUM(C7,C13)</f>
        <v>111409.83</v>
      </c>
      <c r="D49" s="137">
        <f t="shared" si="7"/>
        <v>2.3770311954101619E-3</v>
      </c>
      <c r="E49" s="137">
        <f t="shared" si="8"/>
        <v>111589.13140748131</v>
      </c>
      <c r="F49" s="131">
        <f>SUM(D7,D13)</f>
        <v>281946</v>
      </c>
      <c r="G49" s="137">
        <f t="shared" si="9"/>
        <v>4.6271682784085289E-3</v>
      </c>
      <c r="H49" s="137">
        <f t="shared" si="10"/>
        <v>0</v>
      </c>
      <c r="I49" s="146">
        <f t="shared" si="11"/>
        <v>170356.86859251867</v>
      </c>
      <c r="J49" s="151">
        <f>SUM(F7,F13)</f>
        <v>122872.882</v>
      </c>
      <c r="K49" s="131">
        <f t="shared" si="12"/>
        <v>2.5778661583142032E-3</v>
      </c>
      <c r="L49" s="131">
        <f t="shared" si="13"/>
        <v>123075.76024195422</v>
      </c>
      <c r="M49" s="137">
        <f>SUM(G7,G13)</f>
        <v>328633.87</v>
      </c>
      <c r="N49" s="137">
        <f t="shared" si="14"/>
        <v>5.4867859792235721E-3</v>
      </c>
      <c r="O49" s="137">
        <f t="shared" si="15"/>
        <v>0</v>
      </c>
      <c r="P49" s="146">
        <f t="shared" si="16"/>
        <v>205558.10975804576</v>
      </c>
      <c r="Q49" s="151">
        <f>SUM(I7,I13)</f>
        <v>146011.96600000001</v>
      </c>
      <c r="R49" s="137">
        <f t="shared" si="17"/>
        <v>3.0126583461705255E-3</v>
      </c>
      <c r="S49" s="137">
        <f t="shared" si="18"/>
        <v>146247.73123746226</v>
      </c>
      <c r="T49" s="137">
        <f>SUM(J7,J13)</f>
        <v>391099.42</v>
      </c>
      <c r="U49" s="137">
        <f t="shared" si="19"/>
        <v>6.5053230820688963E-3</v>
      </c>
      <c r="V49" s="137">
        <f t="shared" si="20"/>
        <v>0</v>
      </c>
      <c r="W49" s="146">
        <f t="shared" si="21"/>
        <v>244851.68876253773</v>
      </c>
      <c r="X49" s="151">
        <f>SUM(L7,L13)</f>
        <v>131708</v>
      </c>
      <c r="Y49" s="137">
        <f t="shared" si="22"/>
        <v>2.7617153467189063E-3</v>
      </c>
      <c r="Z49" s="137">
        <f t="shared" si="23"/>
        <v>132018.11025456773</v>
      </c>
      <c r="AA49" s="137">
        <f>SUM(M7,M13)</f>
        <v>410360</v>
      </c>
      <c r="AB49" s="137">
        <f t="shared" si="24"/>
        <v>7.0914910350685775E-3</v>
      </c>
      <c r="AC49" s="137">
        <f t="shared" si="25"/>
        <v>0</v>
      </c>
      <c r="AD49" s="146">
        <f t="shared" si="26"/>
        <v>278341.8897454323</v>
      </c>
      <c r="AE49" s="151">
        <f>SUM(O7,O13)</f>
        <v>123064</v>
      </c>
      <c r="AF49" s="137">
        <f t="shared" si="27"/>
        <v>2.3171669963523221E-3</v>
      </c>
      <c r="AG49" s="137">
        <f t="shared" si="28"/>
        <v>123371.04548151964</v>
      </c>
      <c r="AH49" s="137">
        <f>SUM(P7,P13)</f>
        <v>399722</v>
      </c>
      <c r="AI49" s="137">
        <f t="shared" si="29"/>
        <v>6.6418849539294231E-3</v>
      </c>
      <c r="AJ49" s="137">
        <f t="shared" si="30"/>
        <v>0</v>
      </c>
      <c r="AK49" s="146">
        <f t="shared" si="31"/>
        <v>276350.95451848034</v>
      </c>
      <c r="AL49" s="151">
        <f>SUM(R7,R13)</f>
        <v>42024</v>
      </c>
      <c r="AM49" s="137">
        <f t="shared" si="32"/>
        <v>8.3020114676966134E-4</v>
      </c>
      <c r="AN49" s="137">
        <f t="shared" si="33"/>
        <v>42122.625405632796</v>
      </c>
      <c r="AO49" s="137">
        <f>SUM(S7,S13)</f>
        <v>400575</v>
      </c>
      <c r="AP49" s="137">
        <f t="shared" si="34"/>
        <v>6.3873554487606128E-3</v>
      </c>
      <c r="AQ49" s="137">
        <f t="shared" si="35"/>
        <v>0</v>
      </c>
      <c r="AR49" s="146">
        <f t="shared" si="36"/>
        <v>358452.37459436723</v>
      </c>
      <c r="AS49" s="151">
        <f>SUM(U7,U13)</f>
        <v>73174</v>
      </c>
      <c r="AT49" s="137">
        <f t="shared" si="37"/>
        <v>1.4354309894590944E-3</v>
      </c>
      <c r="AU49" s="137">
        <f t="shared" si="38"/>
        <v>73375.04215809067</v>
      </c>
      <c r="AV49" s="137">
        <f>SUM(V7,V13)</f>
        <v>391168</v>
      </c>
      <c r="AW49" s="137">
        <f t="shared" si="39"/>
        <v>6.1011741338154657E-3</v>
      </c>
      <c r="AX49" s="137">
        <f t="shared" si="40"/>
        <v>0</v>
      </c>
      <c r="AY49" s="146">
        <f t="shared" si="41"/>
        <v>317792.95784190932</v>
      </c>
      <c r="AZ49" s="151">
        <f>SUM(X7,X13)</f>
        <v>126522</v>
      </c>
      <c r="BA49" s="137">
        <f t="shared" si="42"/>
        <v>2.3974047045272886E-3</v>
      </c>
      <c r="BB49" s="137">
        <f t="shared" si="43"/>
        <v>126917.98173245147</v>
      </c>
      <c r="BC49" s="137">
        <f>SUM(Y7,Y13)</f>
        <v>360222</v>
      </c>
      <c r="BD49" s="137">
        <f t="shared" si="44"/>
        <v>5.7859200893412288E-3</v>
      </c>
      <c r="BE49" s="137">
        <f t="shared" si="45"/>
        <v>0</v>
      </c>
      <c r="BF49" s="146">
        <f t="shared" si="46"/>
        <v>233304.01826754853</v>
      </c>
    </row>
    <row r="50" spans="1:64" ht="14.75">
      <c r="B50" s="128" t="s">
        <v>618</v>
      </c>
      <c r="C50" s="145">
        <f>SUM(C34:C49)</f>
        <v>46869317.58200001</v>
      </c>
      <c r="D50" s="137">
        <f>SUM(D34:D49)</f>
        <v>0.99999999999999978</v>
      </c>
      <c r="E50" s="136"/>
      <c r="F50" s="131"/>
      <c r="G50" s="137">
        <f>SUM(G34:G49)</f>
        <v>1</v>
      </c>
      <c r="H50" s="137"/>
      <c r="I50" s="146"/>
      <c r="J50" s="151">
        <f>SUM(J34:J49)</f>
        <v>47664570.017999992</v>
      </c>
      <c r="K50" s="131">
        <f>SUM(K34:K49)</f>
        <v>1</v>
      </c>
      <c r="L50" s="131"/>
      <c r="M50" s="137"/>
      <c r="N50" s="137">
        <f>SUM(N34:N49)</f>
        <v>1</v>
      </c>
      <c r="O50" s="137"/>
      <c r="P50" s="146"/>
      <c r="Q50" s="151">
        <f>SUM(Q34:Q49)</f>
        <v>48466154.877999999</v>
      </c>
      <c r="R50" s="136">
        <f>SUM(R34:R49)</f>
        <v>1</v>
      </c>
      <c r="S50" s="137"/>
      <c r="T50" s="137"/>
      <c r="U50" s="137">
        <f>SUM(U34:U49)</f>
        <v>1</v>
      </c>
      <c r="V50" s="137"/>
      <c r="W50" s="146"/>
      <c r="X50" s="151">
        <f>SUM(X34:X49)</f>
        <v>47690650</v>
      </c>
      <c r="Y50" s="137">
        <f>SUM(Y34:Y49)</f>
        <v>0.99999999999999989</v>
      </c>
      <c r="Z50" s="137"/>
      <c r="AA50" s="137"/>
      <c r="AB50" s="137">
        <f>SUM(AB34:AB49)</f>
        <v>1</v>
      </c>
      <c r="AC50" s="137"/>
      <c r="AD50" s="146"/>
      <c r="AE50" s="151">
        <f>SUM(AE34:AE49)</f>
        <v>53109681</v>
      </c>
      <c r="AF50" s="137">
        <f>SUM(AF34:AF49)</f>
        <v>1</v>
      </c>
      <c r="AG50" s="137"/>
      <c r="AH50" s="137"/>
      <c r="AI50" s="137">
        <f>SUM(AI34:AI49)</f>
        <v>1</v>
      </c>
      <c r="AJ50" s="137"/>
      <c r="AK50" s="146"/>
      <c r="AL50" s="151">
        <f>SUM(AL34:AL49)</f>
        <v>50619058</v>
      </c>
      <c r="AM50" s="137">
        <f>SUM(AM34:AM49)</f>
        <v>1</v>
      </c>
      <c r="AN50" s="137"/>
      <c r="AO50" s="137"/>
      <c r="AP50" s="137">
        <f>SUM(AP34:AP49)</f>
        <v>1</v>
      </c>
      <c r="AQ50" s="137"/>
      <c r="AR50" s="146"/>
      <c r="AS50" s="151">
        <f>SUM(AS34:AS49)</f>
        <v>50977024</v>
      </c>
      <c r="AT50" s="137">
        <f>SUM(AT34:AT49)</f>
        <v>1</v>
      </c>
      <c r="AU50" s="137"/>
      <c r="AV50" s="137"/>
      <c r="AW50" s="137">
        <f>SUM(AW34:AW49)</f>
        <v>1</v>
      </c>
      <c r="AX50" s="137"/>
      <c r="AY50" s="146"/>
      <c r="AZ50" s="151">
        <f>SUM(AZ34:AZ49)</f>
        <v>52774569</v>
      </c>
      <c r="BA50" s="137">
        <f>SUM(BA34:BA49)</f>
        <v>1</v>
      </c>
      <c r="BB50" s="137"/>
      <c r="BC50" s="137"/>
      <c r="BD50" s="137">
        <f>SUM(BD34:BD49)</f>
        <v>1</v>
      </c>
      <c r="BE50" s="137"/>
      <c r="BF50" s="146"/>
    </row>
    <row r="51" spans="1:64" s="129" customFormat="1" ht="14.75">
      <c r="B51" s="128" t="s">
        <v>619</v>
      </c>
      <c r="C51" s="145"/>
      <c r="D51" s="137"/>
      <c r="E51" s="137">
        <f>SUM(E34:E49)</f>
        <v>46944748.400000006</v>
      </c>
      <c r="F51" s="131">
        <f>SUM(F34:F49)</f>
        <v>60932731</v>
      </c>
      <c r="G51" s="137"/>
      <c r="H51" s="155">
        <f>SUM(H34:H49)</f>
        <v>14166299.628501875</v>
      </c>
      <c r="I51" s="157">
        <f>SUM(I34:I49)</f>
        <v>28154282.228501879</v>
      </c>
      <c r="J51" s="151"/>
      <c r="K51" s="131"/>
      <c r="L51" s="131">
        <f>SUM(L34:L49)</f>
        <v>47743270.085999995</v>
      </c>
      <c r="M51" s="137">
        <f>SUM(M34:M49)</f>
        <v>59895514.649999991</v>
      </c>
      <c r="N51" s="137"/>
      <c r="O51" s="155">
        <f>SUM(O34:O49)</f>
        <v>14490226.423051912</v>
      </c>
      <c r="P51" s="157">
        <f>SUM(P34:P49)</f>
        <v>26642470.987051915</v>
      </c>
      <c r="Q51" s="151"/>
      <c r="R51" s="137"/>
      <c r="S51" s="137">
        <f>SUM(S34:S49)</f>
        <v>48544413.083999999</v>
      </c>
      <c r="T51" s="137">
        <f>SUM(T34:T49)</f>
        <v>60119907.199999996</v>
      </c>
      <c r="U51" s="137"/>
      <c r="V51" s="155">
        <f>SUM(V34:V49)</f>
        <v>14969270.209047623</v>
      </c>
      <c r="W51" s="157">
        <f>SUM(W34:W49)</f>
        <v>26544764.325047627</v>
      </c>
      <c r="X51" s="151"/>
      <c r="Y51" s="137"/>
      <c r="Z51" s="137">
        <f>SUM(Z34:Z49)</f>
        <v>47802939.000000007</v>
      </c>
      <c r="AA51" s="137">
        <f>SUM(AA34:AA49)</f>
        <v>57866533</v>
      </c>
      <c r="AB51" s="137"/>
      <c r="AC51" s="155">
        <f>SUM(AC34:AC49)</f>
        <v>14865914.523307377</v>
      </c>
      <c r="AD51" s="157">
        <f>SUM(AD34:AD49)</f>
        <v>24929508.523307379</v>
      </c>
      <c r="AE51" s="151"/>
      <c r="AF51" s="137"/>
      <c r="AG51" s="137">
        <f>SUM(AG34:AG49)</f>
        <v>53242190</v>
      </c>
      <c r="AH51" s="137">
        <f>SUM(AH34:AH49)</f>
        <v>60182012</v>
      </c>
      <c r="AI51" s="137"/>
      <c r="AJ51" s="155">
        <f>SUM(AJ34:AJ49)</f>
        <v>14951894.42060953</v>
      </c>
      <c r="AK51" s="157">
        <f>SUM(AK34:AK49)</f>
        <v>21891716.420609526</v>
      </c>
      <c r="AL51" s="151"/>
      <c r="AM51" s="137"/>
      <c r="AN51" s="137">
        <f>SUM(AN34:AN49)</f>
        <v>50737855</v>
      </c>
      <c r="AO51" s="137">
        <f>SUM(AO34:AO49)</f>
        <v>62713748</v>
      </c>
      <c r="AP51" s="137"/>
      <c r="AQ51" s="155">
        <f>SUM(AQ34:AQ49)</f>
        <v>13268496.548867464</v>
      </c>
      <c r="AR51" s="157">
        <f>SUM(AR34:AR49)</f>
        <v>25244389.548867464</v>
      </c>
      <c r="AS51" s="151"/>
      <c r="AT51" s="137"/>
      <c r="AU51" s="137">
        <f>SUM(AU34:AU49)</f>
        <v>51117081</v>
      </c>
      <c r="AV51" s="137">
        <f>SUM(AV34:AV49)</f>
        <v>64113561</v>
      </c>
      <c r="AW51" s="137"/>
      <c r="AX51" s="155">
        <f>SUM(AX34:AX49)</f>
        <v>13306249.043828001</v>
      </c>
      <c r="AY51" s="157">
        <f>SUM(AY34:AY49)</f>
        <v>26302729.043827996</v>
      </c>
      <c r="AZ51" s="151"/>
      <c r="BA51" s="137"/>
      <c r="BB51" s="137">
        <f>SUM(BB34:BB49)</f>
        <v>52939739.999999993</v>
      </c>
      <c r="BC51" s="137">
        <f>SUM(BC34:BC49)</f>
        <v>62258378</v>
      </c>
      <c r="BD51" s="137"/>
      <c r="BE51" s="155">
        <f>SUM(BE34:BE49)</f>
        <v>13886342.524158426</v>
      </c>
      <c r="BF51" s="157">
        <f>SUM(BF34:BF49)</f>
        <v>23204980.524158422</v>
      </c>
    </row>
    <row r="52" spans="1:64" s="129" customFormat="1" ht="14.75">
      <c r="B52" s="128" t="s">
        <v>627</v>
      </c>
      <c r="C52" s="147"/>
      <c r="D52" s="148"/>
      <c r="E52" s="148"/>
      <c r="F52" s="148"/>
      <c r="G52" s="149"/>
      <c r="H52" s="149">
        <f>IF(H51&gt;I51,H51-I51,0)</f>
        <v>0</v>
      </c>
      <c r="I52" s="150">
        <f>IF(I51&gt;H51,I51-H51,0)</f>
        <v>13987982.600000003</v>
      </c>
      <c r="J52" s="152"/>
      <c r="K52" s="149"/>
      <c r="L52" s="149"/>
      <c r="M52" s="149"/>
      <c r="N52" s="149"/>
      <c r="O52" s="149">
        <f>IF(O51&gt;P51,O51-P51,0)</f>
        <v>0</v>
      </c>
      <c r="P52" s="150">
        <f>IF(P51&gt;O51,P51-O51,0)</f>
        <v>12152244.564000003</v>
      </c>
      <c r="Q52" s="152"/>
      <c r="R52" s="149"/>
      <c r="S52" s="149"/>
      <c r="T52" s="149"/>
      <c r="U52" s="149"/>
      <c r="V52" s="149">
        <f>IF(V51&gt;W51,V51-W51,0)</f>
        <v>0</v>
      </c>
      <c r="W52" s="150">
        <f>IF(W51&gt;V51,W51-V51,0)</f>
        <v>11575494.116000004</v>
      </c>
      <c r="X52" s="152"/>
      <c r="Y52" s="149"/>
      <c r="Z52" s="149"/>
      <c r="AA52" s="149"/>
      <c r="AB52" s="149"/>
      <c r="AC52" s="149">
        <f>IF(AC51&gt;AD51,AC51-AD51,0)</f>
        <v>0</v>
      </c>
      <c r="AD52" s="150">
        <f>IF(AD51&gt;AC51,AD51-AC51,0)</f>
        <v>10063594.000000002</v>
      </c>
      <c r="AE52" s="152"/>
      <c r="AF52" s="149"/>
      <c r="AG52" s="149"/>
      <c r="AH52" s="149"/>
      <c r="AI52" s="149"/>
      <c r="AJ52" s="149">
        <f>IF(AJ51&gt;AK51,AJ51-AK51,0)</f>
        <v>0</v>
      </c>
      <c r="AK52" s="150">
        <f>IF(AK51&gt;AJ51,AK51-AJ51,0)</f>
        <v>6939821.9999999963</v>
      </c>
      <c r="AL52" s="152"/>
      <c r="AM52" s="149"/>
      <c r="AN52" s="149"/>
      <c r="AO52" s="149"/>
      <c r="AP52" s="149"/>
      <c r="AQ52" s="149">
        <f>IF(AQ51&gt;AR51,AQ51-AR51,0)</f>
        <v>0</v>
      </c>
      <c r="AR52" s="150">
        <f>IF(AR51&gt;AQ51,AR51-AQ51,0)</f>
        <v>11975893</v>
      </c>
      <c r="AS52" s="152"/>
      <c r="AT52" s="149"/>
      <c r="AU52" s="149"/>
      <c r="AV52" s="149"/>
      <c r="AW52" s="149"/>
      <c r="AX52" s="149">
        <f>IF(AX51&gt;AY51,AX51-AY51,0)</f>
        <v>0</v>
      </c>
      <c r="AY52" s="150">
        <f>IF(AY51&gt;AX51,AY51-AX51,0)</f>
        <v>12996479.999999994</v>
      </c>
      <c r="AZ52" s="152"/>
      <c r="BA52" s="149"/>
      <c r="BB52" s="149"/>
      <c r="BC52" s="149"/>
      <c r="BD52" s="149"/>
      <c r="BE52" s="149">
        <f>IF(BE51&gt;BF51,BE51-BF51,0)</f>
        <v>0</v>
      </c>
      <c r="BF52" s="150">
        <f>IF(BF51&gt;BE51,BF51-BE51,0)</f>
        <v>9318637.9999999963</v>
      </c>
    </row>
    <row r="53" spans="1:64" s="129" customFormat="1" ht="14.75">
      <c r="B53" s="128"/>
      <c r="C53" s="130"/>
      <c r="D53" s="130"/>
      <c r="E53" s="131"/>
      <c r="F53" s="131"/>
    </row>
    <row r="54" spans="1:64" s="129" customFormat="1" ht="14.75">
      <c r="B54" s="128"/>
    </row>
    <row r="55" spans="1:64" s="129" customFormat="1" ht="14.75">
      <c r="B55" s="128" t="s">
        <v>615</v>
      </c>
    </row>
    <row r="56" spans="1:64" s="129" customFormat="1">
      <c r="B56" s="132" t="s">
        <v>612</v>
      </c>
    </row>
    <row r="57" spans="1:64" s="129" customFormat="1" ht="14.75">
      <c r="B57" s="128" t="s">
        <v>614</v>
      </c>
    </row>
    <row r="58" spans="1:64" s="129" customFormat="1">
      <c r="B58" s="132" t="s">
        <v>613</v>
      </c>
    </row>
    <row r="59" spans="1:64" s="129" customFormat="1" ht="14.75">
      <c r="B59" s="128" t="s">
        <v>624</v>
      </c>
    </row>
    <row r="60" spans="1:64" s="129" customFormat="1">
      <c r="B60" s="132"/>
    </row>
    <row r="62" spans="1:64" ht="14.75">
      <c r="B62" s="1" t="s">
        <v>543</v>
      </c>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row>
    <row r="63" spans="1:64" ht="14.75">
      <c r="B63" s="48" t="s">
        <v>631</v>
      </c>
      <c r="C63" s="48"/>
      <c r="D63" s="48"/>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row>
    <row r="64" spans="1:64">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row>
    <row r="65" spans="2:65" ht="14.75">
      <c r="B65" s="154" t="s">
        <v>1</v>
      </c>
      <c r="C65" s="70">
        <v>2012</v>
      </c>
      <c r="D65" s="70">
        <v>2013</v>
      </c>
      <c r="E65" s="70">
        <v>2014</v>
      </c>
      <c r="F65" s="70">
        <v>2015</v>
      </c>
      <c r="G65" s="70">
        <v>2016</v>
      </c>
      <c r="H65" s="70">
        <v>2017</v>
      </c>
      <c r="I65" s="70">
        <v>2018</v>
      </c>
      <c r="J65" s="70">
        <f t="shared" ref="J65:AO65" si="47">I65+1</f>
        <v>2019</v>
      </c>
      <c r="K65" s="70">
        <f t="shared" si="47"/>
        <v>2020</v>
      </c>
      <c r="L65" s="70">
        <f t="shared" si="47"/>
        <v>2021</v>
      </c>
      <c r="M65" s="70">
        <f t="shared" si="47"/>
        <v>2022</v>
      </c>
      <c r="N65" s="70">
        <f t="shared" si="47"/>
        <v>2023</v>
      </c>
      <c r="O65" s="70">
        <f t="shared" si="47"/>
        <v>2024</v>
      </c>
      <c r="P65" s="70">
        <f t="shared" si="47"/>
        <v>2025</v>
      </c>
      <c r="Q65" s="70">
        <f t="shared" si="47"/>
        <v>2026</v>
      </c>
      <c r="R65" s="70">
        <f t="shared" si="47"/>
        <v>2027</v>
      </c>
      <c r="S65" s="70">
        <f t="shared" si="47"/>
        <v>2028</v>
      </c>
      <c r="T65" s="70">
        <f t="shared" si="47"/>
        <v>2029</v>
      </c>
      <c r="U65" s="70">
        <f t="shared" si="47"/>
        <v>2030</v>
      </c>
      <c r="V65" s="70">
        <f t="shared" si="47"/>
        <v>2031</v>
      </c>
      <c r="W65" s="70">
        <f t="shared" si="47"/>
        <v>2032</v>
      </c>
      <c r="X65" s="70">
        <f t="shared" si="47"/>
        <v>2033</v>
      </c>
      <c r="Y65" s="70">
        <f t="shared" si="47"/>
        <v>2034</v>
      </c>
      <c r="Z65" s="70">
        <f t="shared" si="47"/>
        <v>2035</v>
      </c>
      <c r="AA65" s="70">
        <f t="shared" si="47"/>
        <v>2036</v>
      </c>
      <c r="AB65" s="70">
        <f t="shared" si="47"/>
        <v>2037</v>
      </c>
      <c r="AC65" s="70">
        <f t="shared" si="47"/>
        <v>2038</v>
      </c>
      <c r="AD65" s="70">
        <f t="shared" si="47"/>
        <v>2039</v>
      </c>
      <c r="AE65" s="70">
        <f t="shared" si="47"/>
        <v>2040</v>
      </c>
      <c r="AF65" s="70">
        <f t="shared" si="47"/>
        <v>2041</v>
      </c>
      <c r="AG65" s="70">
        <f t="shared" si="47"/>
        <v>2042</v>
      </c>
      <c r="AH65" s="70">
        <f t="shared" si="47"/>
        <v>2043</v>
      </c>
      <c r="AI65" s="70">
        <f t="shared" si="47"/>
        <v>2044</v>
      </c>
      <c r="AJ65" s="70">
        <f t="shared" si="47"/>
        <v>2045</v>
      </c>
      <c r="AK65" s="70">
        <f t="shared" si="47"/>
        <v>2046</v>
      </c>
      <c r="AL65" s="70">
        <f t="shared" si="47"/>
        <v>2047</v>
      </c>
      <c r="AM65" s="70">
        <f t="shared" si="47"/>
        <v>2048</v>
      </c>
      <c r="AN65" s="70">
        <f t="shared" si="47"/>
        <v>2049</v>
      </c>
      <c r="AO65" s="70">
        <f t="shared" si="47"/>
        <v>2050</v>
      </c>
    </row>
    <row r="66" spans="2:65" ht="14.75">
      <c r="B66" s="156" t="s">
        <v>531</v>
      </c>
      <c r="C66" s="67">
        <f>H51</f>
        <v>14166299.628501875</v>
      </c>
      <c r="D66" s="67">
        <f>O51</f>
        <v>14490226.423051912</v>
      </c>
      <c r="E66" s="67">
        <f>V51</f>
        <v>14969270.209047623</v>
      </c>
      <c r="F66" s="67">
        <f>AC51</f>
        <v>14865914.523307377</v>
      </c>
      <c r="G66" s="67">
        <f>AJ51</f>
        <v>14951894.42060953</v>
      </c>
      <c r="H66" s="67">
        <f>AQ51</f>
        <v>13268496.548867464</v>
      </c>
      <c r="I66" s="67">
        <f>AX51</f>
        <v>13306249.043828001</v>
      </c>
      <c r="J66" s="67">
        <f>BE51</f>
        <v>13886342.524158426</v>
      </c>
      <c r="K66" s="159">
        <f>AVERAGE(C66:J66)</f>
        <v>14238086.665171526</v>
      </c>
      <c r="L66" s="159">
        <f>K66</f>
        <v>14238086.665171526</v>
      </c>
      <c r="M66" s="159">
        <f>L66</f>
        <v>14238086.665171526</v>
      </c>
      <c r="N66" s="159">
        <f t="shared" ref="N66:AO66" si="48">M66</f>
        <v>14238086.665171526</v>
      </c>
      <c r="O66" s="159">
        <f t="shared" si="48"/>
        <v>14238086.665171526</v>
      </c>
      <c r="P66" s="159">
        <f t="shared" si="48"/>
        <v>14238086.665171526</v>
      </c>
      <c r="Q66" s="159">
        <f t="shared" si="48"/>
        <v>14238086.665171526</v>
      </c>
      <c r="R66" s="159">
        <f t="shared" si="48"/>
        <v>14238086.665171526</v>
      </c>
      <c r="S66" s="159">
        <f t="shared" si="48"/>
        <v>14238086.665171526</v>
      </c>
      <c r="T66" s="159">
        <f t="shared" si="48"/>
        <v>14238086.665171526</v>
      </c>
      <c r="U66" s="159">
        <f t="shared" si="48"/>
        <v>14238086.665171526</v>
      </c>
      <c r="V66" s="159">
        <f t="shared" si="48"/>
        <v>14238086.665171526</v>
      </c>
      <c r="W66" s="159">
        <f t="shared" si="48"/>
        <v>14238086.665171526</v>
      </c>
      <c r="X66" s="159">
        <f t="shared" si="48"/>
        <v>14238086.665171526</v>
      </c>
      <c r="Y66" s="159">
        <f t="shared" si="48"/>
        <v>14238086.665171526</v>
      </c>
      <c r="Z66" s="159">
        <f t="shared" si="48"/>
        <v>14238086.665171526</v>
      </c>
      <c r="AA66" s="159">
        <f t="shared" si="48"/>
        <v>14238086.665171526</v>
      </c>
      <c r="AB66" s="159">
        <f t="shared" si="48"/>
        <v>14238086.665171526</v>
      </c>
      <c r="AC66" s="159">
        <f t="shared" si="48"/>
        <v>14238086.665171526</v>
      </c>
      <c r="AD66" s="159">
        <f t="shared" si="48"/>
        <v>14238086.665171526</v>
      </c>
      <c r="AE66" s="159">
        <f t="shared" si="48"/>
        <v>14238086.665171526</v>
      </c>
      <c r="AF66" s="159">
        <f t="shared" si="48"/>
        <v>14238086.665171526</v>
      </c>
      <c r="AG66" s="159">
        <f t="shared" si="48"/>
        <v>14238086.665171526</v>
      </c>
      <c r="AH66" s="159">
        <f t="shared" si="48"/>
        <v>14238086.665171526</v>
      </c>
      <c r="AI66" s="159">
        <f t="shared" si="48"/>
        <v>14238086.665171526</v>
      </c>
      <c r="AJ66" s="159">
        <f t="shared" si="48"/>
        <v>14238086.665171526</v>
      </c>
      <c r="AK66" s="159">
        <f t="shared" si="48"/>
        <v>14238086.665171526</v>
      </c>
      <c r="AL66" s="159">
        <f t="shared" si="48"/>
        <v>14238086.665171526</v>
      </c>
      <c r="AM66" s="159">
        <f t="shared" si="48"/>
        <v>14238086.665171526</v>
      </c>
      <c r="AN66" s="159">
        <f t="shared" si="48"/>
        <v>14238086.665171526</v>
      </c>
      <c r="AO66" s="159">
        <f t="shared" si="48"/>
        <v>14238086.665171526</v>
      </c>
    </row>
    <row r="67" spans="2:65" ht="14.75">
      <c r="B67" s="158" t="s">
        <v>630</v>
      </c>
      <c r="C67" s="67">
        <f>I51</f>
        <v>28154282.228501879</v>
      </c>
      <c r="D67" s="67">
        <f>P51</f>
        <v>26642470.987051915</v>
      </c>
      <c r="E67" s="67">
        <f>W51</f>
        <v>26544764.325047627</v>
      </c>
      <c r="F67" s="67">
        <f>AD51</f>
        <v>24929508.523307379</v>
      </c>
      <c r="G67" s="67">
        <f>AK51</f>
        <v>21891716.420609526</v>
      </c>
      <c r="H67" s="67">
        <f>AR51</f>
        <v>25244389.548867464</v>
      </c>
      <c r="I67" s="67">
        <f>AY51</f>
        <v>26302729.043827996</v>
      </c>
      <c r="J67" s="67">
        <f>BF51</f>
        <v>23204980.524158422</v>
      </c>
      <c r="K67" s="159">
        <f>AVERAGE(C67:J67)</f>
        <v>25364355.200171523</v>
      </c>
      <c r="L67" s="159">
        <f>K67</f>
        <v>25364355.200171523</v>
      </c>
      <c r="M67" s="159">
        <f t="shared" ref="M67:AO67" si="49">L67</f>
        <v>25364355.200171523</v>
      </c>
      <c r="N67" s="159">
        <f t="shared" si="49"/>
        <v>25364355.200171523</v>
      </c>
      <c r="O67" s="159">
        <f t="shared" si="49"/>
        <v>25364355.200171523</v>
      </c>
      <c r="P67" s="159">
        <f t="shared" si="49"/>
        <v>25364355.200171523</v>
      </c>
      <c r="Q67" s="159">
        <f t="shared" si="49"/>
        <v>25364355.200171523</v>
      </c>
      <c r="R67" s="159">
        <f t="shared" si="49"/>
        <v>25364355.200171523</v>
      </c>
      <c r="S67" s="159">
        <f t="shared" si="49"/>
        <v>25364355.200171523</v>
      </c>
      <c r="T67" s="159">
        <f t="shared" si="49"/>
        <v>25364355.200171523</v>
      </c>
      <c r="U67" s="159">
        <f t="shared" si="49"/>
        <v>25364355.200171523</v>
      </c>
      <c r="V67" s="159">
        <f t="shared" si="49"/>
        <v>25364355.200171523</v>
      </c>
      <c r="W67" s="159">
        <f t="shared" si="49"/>
        <v>25364355.200171523</v>
      </c>
      <c r="X67" s="159">
        <f t="shared" si="49"/>
        <v>25364355.200171523</v>
      </c>
      <c r="Y67" s="159">
        <f t="shared" si="49"/>
        <v>25364355.200171523</v>
      </c>
      <c r="Z67" s="159">
        <f t="shared" si="49"/>
        <v>25364355.200171523</v>
      </c>
      <c r="AA67" s="159">
        <f t="shared" si="49"/>
        <v>25364355.200171523</v>
      </c>
      <c r="AB67" s="159">
        <f t="shared" si="49"/>
        <v>25364355.200171523</v>
      </c>
      <c r="AC67" s="159">
        <f t="shared" si="49"/>
        <v>25364355.200171523</v>
      </c>
      <c r="AD67" s="159">
        <f t="shared" si="49"/>
        <v>25364355.200171523</v>
      </c>
      <c r="AE67" s="159">
        <f t="shared" si="49"/>
        <v>25364355.200171523</v>
      </c>
      <c r="AF67" s="159">
        <f t="shared" si="49"/>
        <v>25364355.200171523</v>
      </c>
      <c r="AG67" s="159">
        <f t="shared" si="49"/>
        <v>25364355.200171523</v>
      </c>
      <c r="AH67" s="159">
        <f t="shared" si="49"/>
        <v>25364355.200171523</v>
      </c>
      <c r="AI67" s="159">
        <f t="shared" si="49"/>
        <v>25364355.200171523</v>
      </c>
      <c r="AJ67" s="159">
        <f t="shared" si="49"/>
        <v>25364355.200171523</v>
      </c>
      <c r="AK67" s="159">
        <f t="shared" si="49"/>
        <v>25364355.200171523</v>
      </c>
      <c r="AL67" s="159">
        <f t="shared" si="49"/>
        <v>25364355.200171523</v>
      </c>
      <c r="AM67" s="159">
        <f t="shared" si="49"/>
        <v>25364355.200171523</v>
      </c>
      <c r="AN67" s="159">
        <f t="shared" si="49"/>
        <v>25364355.200171523</v>
      </c>
      <c r="AO67" s="159">
        <f t="shared" si="49"/>
        <v>25364355.200171523</v>
      </c>
    </row>
    <row r="68" spans="2:65">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row>
    <row r="69" spans="2:65" ht="14.75">
      <c r="B69" s="161" t="s">
        <v>531</v>
      </c>
      <c r="C69" s="70">
        <v>2012</v>
      </c>
      <c r="D69" s="70">
        <v>2013</v>
      </c>
      <c r="E69" s="70">
        <v>2014</v>
      </c>
      <c r="F69" s="70">
        <v>2015</v>
      </c>
      <c r="G69" s="70">
        <v>2016</v>
      </c>
      <c r="H69" s="70">
        <v>2017</v>
      </c>
      <c r="I69" s="70">
        <v>2018</v>
      </c>
      <c r="J69" s="70">
        <f t="shared" ref="J69" si="50">I69+1</f>
        <v>2019</v>
      </c>
      <c r="K69" s="70">
        <f t="shared" ref="K69" si="51">J69+1</f>
        <v>2020</v>
      </c>
      <c r="L69" s="70">
        <f t="shared" ref="L69" si="52">K69+1</f>
        <v>2021</v>
      </c>
      <c r="M69" s="70">
        <f t="shared" ref="M69" si="53">L69+1</f>
        <v>2022</v>
      </c>
      <c r="N69" s="70">
        <f t="shared" ref="N69" si="54">M69+1</f>
        <v>2023</v>
      </c>
      <c r="O69" s="70">
        <f t="shared" ref="O69" si="55">N69+1</f>
        <v>2024</v>
      </c>
      <c r="P69" s="70">
        <f t="shared" ref="P69" si="56">O69+1</f>
        <v>2025</v>
      </c>
      <c r="Q69" s="70">
        <f t="shared" ref="Q69" si="57">P69+1</f>
        <v>2026</v>
      </c>
      <c r="R69" s="70">
        <f t="shared" ref="R69" si="58">Q69+1</f>
        <v>2027</v>
      </c>
      <c r="S69" s="70">
        <f t="shared" ref="S69" si="59">R69+1</f>
        <v>2028</v>
      </c>
      <c r="T69" s="70">
        <f t="shared" ref="T69" si="60">S69+1</f>
        <v>2029</v>
      </c>
      <c r="U69" s="70">
        <f t="shared" ref="U69" si="61">T69+1</f>
        <v>2030</v>
      </c>
      <c r="V69" s="70">
        <f t="shared" ref="V69" si="62">U69+1</f>
        <v>2031</v>
      </c>
      <c r="W69" s="70">
        <f t="shared" ref="W69" si="63">V69+1</f>
        <v>2032</v>
      </c>
      <c r="X69" s="70">
        <f t="shared" ref="X69" si="64">W69+1</f>
        <v>2033</v>
      </c>
      <c r="Y69" s="70">
        <f t="shared" ref="Y69" si="65">X69+1</f>
        <v>2034</v>
      </c>
      <c r="Z69" s="70">
        <f t="shared" ref="Z69" si="66">Y69+1</f>
        <v>2035</v>
      </c>
      <c r="AA69" s="70">
        <f t="shared" ref="AA69" si="67">Z69+1</f>
        <v>2036</v>
      </c>
      <c r="AB69" s="70">
        <f t="shared" ref="AB69" si="68">AA69+1</f>
        <v>2037</v>
      </c>
      <c r="AC69" s="70">
        <f t="shared" ref="AC69" si="69">AB69+1</f>
        <v>2038</v>
      </c>
      <c r="AD69" s="70">
        <f t="shared" ref="AD69" si="70">AC69+1</f>
        <v>2039</v>
      </c>
      <c r="AE69" s="70">
        <f t="shared" ref="AE69" si="71">AD69+1</f>
        <v>2040</v>
      </c>
      <c r="AF69" s="70">
        <f t="shared" ref="AF69" si="72">AE69+1</f>
        <v>2041</v>
      </c>
      <c r="AG69" s="70">
        <f t="shared" ref="AG69" si="73">AF69+1</f>
        <v>2042</v>
      </c>
      <c r="AH69" s="70">
        <f t="shared" ref="AH69" si="74">AG69+1</f>
        <v>2043</v>
      </c>
      <c r="AI69" s="70">
        <f t="shared" ref="AI69" si="75">AH69+1</f>
        <v>2044</v>
      </c>
      <c r="AJ69" s="70">
        <f t="shared" ref="AJ69" si="76">AI69+1</f>
        <v>2045</v>
      </c>
      <c r="AK69" s="70">
        <f t="shared" ref="AK69" si="77">AJ69+1</f>
        <v>2046</v>
      </c>
      <c r="AL69" s="70">
        <f t="shared" ref="AL69" si="78">AK69+1</f>
        <v>2047</v>
      </c>
      <c r="AM69" s="70">
        <f t="shared" ref="AM69" si="79">AL69+1</f>
        <v>2048</v>
      </c>
      <c r="AN69" s="70">
        <f t="shared" ref="AN69" si="80">AM69+1</f>
        <v>2049</v>
      </c>
      <c r="AO69" s="70">
        <f t="shared" ref="AO69" si="81">AN69+1</f>
        <v>2050</v>
      </c>
      <c r="BM69" s="29"/>
    </row>
    <row r="70" spans="2:65" ht="14.75">
      <c r="B70" s="4" t="s">
        <v>487</v>
      </c>
      <c r="C70" s="160">
        <f t="shared" ref="C70:C85" si="82">H34</f>
        <v>12627550.409263255</v>
      </c>
      <c r="D70" s="160">
        <f t="shared" ref="D70:D85" si="83">O34</f>
        <v>12909014.984347275</v>
      </c>
      <c r="E70" s="160">
        <f t="shared" ref="E70:E85" si="84">V34</f>
        <v>13308021.832849668</v>
      </c>
      <c r="F70" s="160">
        <f t="shared" ref="F70:F85" si="85">AC34</f>
        <v>13330240.116245596</v>
      </c>
      <c r="G70" s="160">
        <f t="shared" ref="G70:G85" si="86">AJ34</f>
        <v>12844732.16957221</v>
      </c>
      <c r="H70" s="160">
        <f t="shared" ref="H70:H85" si="87">AQ34</f>
        <v>11543124.095282255</v>
      </c>
      <c r="I70" s="160">
        <f t="shared" ref="I70:I85" si="88">AX34</f>
        <v>11239694.127463777</v>
      </c>
      <c r="J70" s="160">
        <f t="shared" ref="J70:J85" si="89">BE34</f>
        <v>12008029.559154145</v>
      </c>
      <c r="K70" s="162">
        <f>AVERAGE(C70:J70)</f>
        <v>12476300.911772273</v>
      </c>
      <c r="L70" s="162">
        <f>K70</f>
        <v>12476300.911772273</v>
      </c>
      <c r="M70" s="162">
        <f t="shared" ref="M70:O70" si="90">L70</f>
        <v>12476300.911772273</v>
      </c>
      <c r="N70" s="162">
        <f t="shared" si="90"/>
        <v>12476300.911772273</v>
      </c>
      <c r="O70" s="162">
        <f t="shared" si="90"/>
        <v>12476300.911772273</v>
      </c>
      <c r="P70" s="162">
        <f t="shared" ref="P70:AD70" si="91">O70</f>
        <v>12476300.911772273</v>
      </c>
      <c r="Q70" s="162">
        <f t="shared" si="91"/>
        <v>12476300.911772273</v>
      </c>
      <c r="R70" s="162">
        <f t="shared" si="91"/>
        <v>12476300.911772273</v>
      </c>
      <c r="S70" s="162">
        <f t="shared" si="91"/>
        <v>12476300.911772273</v>
      </c>
      <c r="T70" s="162">
        <f t="shared" si="91"/>
        <v>12476300.911772273</v>
      </c>
      <c r="U70" s="162">
        <f t="shared" si="91"/>
        <v>12476300.911772273</v>
      </c>
      <c r="V70" s="162">
        <f t="shared" si="91"/>
        <v>12476300.911772273</v>
      </c>
      <c r="W70" s="162">
        <f t="shared" si="91"/>
        <v>12476300.911772273</v>
      </c>
      <c r="X70" s="162">
        <f t="shared" si="91"/>
        <v>12476300.911772273</v>
      </c>
      <c r="Y70" s="162">
        <f t="shared" si="91"/>
        <v>12476300.911772273</v>
      </c>
      <c r="Z70" s="162">
        <f t="shared" si="91"/>
        <v>12476300.911772273</v>
      </c>
      <c r="AA70" s="162">
        <f t="shared" si="91"/>
        <v>12476300.911772273</v>
      </c>
      <c r="AB70" s="162">
        <f t="shared" si="91"/>
        <v>12476300.911772273</v>
      </c>
      <c r="AC70" s="162">
        <f t="shared" si="91"/>
        <v>12476300.911772273</v>
      </c>
      <c r="AD70" s="162">
        <f t="shared" si="91"/>
        <v>12476300.911772273</v>
      </c>
      <c r="AE70" s="162">
        <f>AD70</f>
        <v>12476300.911772273</v>
      </c>
      <c r="AF70" s="162">
        <f t="shared" ref="AF70:AO70" si="92">AE70</f>
        <v>12476300.911772273</v>
      </c>
      <c r="AG70" s="162">
        <f t="shared" si="92"/>
        <v>12476300.911772273</v>
      </c>
      <c r="AH70" s="162">
        <f t="shared" si="92"/>
        <v>12476300.911772273</v>
      </c>
      <c r="AI70" s="162">
        <f t="shared" si="92"/>
        <v>12476300.911772273</v>
      </c>
      <c r="AJ70" s="162">
        <f t="shared" si="92"/>
        <v>12476300.911772273</v>
      </c>
      <c r="AK70" s="162">
        <f t="shared" si="92"/>
        <v>12476300.911772273</v>
      </c>
      <c r="AL70" s="162">
        <f t="shared" si="92"/>
        <v>12476300.911772273</v>
      </c>
      <c r="AM70" s="162">
        <f t="shared" si="92"/>
        <v>12476300.911772273</v>
      </c>
      <c r="AN70" s="162">
        <f t="shared" si="92"/>
        <v>12476300.911772273</v>
      </c>
      <c r="AO70" s="162">
        <f t="shared" si="92"/>
        <v>12476300.911772273</v>
      </c>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2:65" ht="14.75">
      <c r="B71" s="4" t="s">
        <v>488</v>
      </c>
      <c r="C71" s="160">
        <f t="shared" si="82"/>
        <v>0</v>
      </c>
      <c r="D71" s="160">
        <f t="shared" si="83"/>
        <v>0</v>
      </c>
      <c r="E71" s="160">
        <f t="shared" si="84"/>
        <v>0</v>
      </c>
      <c r="F71" s="160">
        <f t="shared" si="85"/>
        <v>0</v>
      </c>
      <c r="G71" s="160">
        <f t="shared" si="86"/>
        <v>0</v>
      </c>
      <c r="H71" s="160">
        <f t="shared" si="87"/>
        <v>0</v>
      </c>
      <c r="I71" s="160">
        <f t="shared" si="88"/>
        <v>0</v>
      </c>
      <c r="J71" s="160">
        <f t="shared" si="89"/>
        <v>0</v>
      </c>
      <c r="K71" s="162">
        <f t="shared" ref="K71:K85" si="93">AVERAGE(C71:J71)</f>
        <v>0</v>
      </c>
      <c r="L71" s="162">
        <f t="shared" ref="L71:N85" si="94">K71</f>
        <v>0</v>
      </c>
      <c r="M71" s="162">
        <f t="shared" si="94"/>
        <v>0</v>
      </c>
      <c r="N71" s="162">
        <f t="shared" si="94"/>
        <v>0</v>
      </c>
      <c r="O71" s="162">
        <f t="shared" ref="O71:AG71" si="95">N71</f>
        <v>0</v>
      </c>
      <c r="P71" s="162">
        <f t="shared" si="95"/>
        <v>0</v>
      </c>
      <c r="Q71" s="162">
        <f t="shared" si="95"/>
        <v>0</v>
      </c>
      <c r="R71" s="162">
        <f t="shared" si="95"/>
        <v>0</v>
      </c>
      <c r="S71" s="162">
        <f t="shared" si="95"/>
        <v>0</v>
      </c>
      <c r="T71" s="162">
        <f t="shared" si="95"/>
        <v>0</v>
      </c>
      <c r="U71" s="162">
        <f t="shared" si="95"/>
        <v>0</v>
      </c>
      <c r="V71" s="162">
        <f t="shared" si="95"/>
        <v>0</v>
      </c>
      <c r="W71" s="162">
        <f t="shared" si="95"/>
        <v>0</v>
      </c>
      <c r="X71" s="162">
        <f t="shared" si="95"/>
        <v>0</v>
      </c>
      <c r="Y71" s="162">
        <f t="shared" si="95"/>
        <v>0</v>
      </c>
      <c r="Z71" s="162">
        <f t="shared" si="95"/>
        <v>0</v>
      </c>
      <c r="AA71" s="162">
        <f t="shared" si="95"/>
        <v>0</v>
      </c>
      <c r="AB71" s="162">
        <f t="shared" si="95"/>
        <v>0</v>
      </c>
      <c r="AC71" s="162">
        <f t="shared" si="95"/>
        <v>0</v>
      </c>
      <c r="AD71" s="162">
        <f t="shared" si="95"/>
        <v>0</v>
      </c>
      <c r="AE71" s="162">
        <f t="shared" si="95"/>
        <v>0</v>
      </c>
      <c r="AF71" s="162">
        <f t="shared" si="95"/>
        <v>0</v>
      </c>
      <c r="AG71" s="162">
        <f t="shared" si="95"/>
        <v>0</v>
      </c>
      <c r="AH71" s="162">
        <f t="shared" ref="AH71:AO71" si="96">AG71</f>
        <v>0</v>
      </c>
      <c r="AI71" s="162">
        <f t="shared" si="96"/>
        <v>0</v>
      </c>
      <c r="AJ71" s="162">
        <f t="shared" si="96"/>
        <v>0</v>
      </c>
      <c r="AK71" s="162">
        <f t="shared" si="96"/>
        <v>0</v>
      </c>
      <c r="AL71" s="162">
        <f t="shared" si="96"/>
        <v>0</v>
      </c>
      <c r="AM71" s="162">
        <f t="shared" si="96"/>
        <v>0</v>
      </c>
      <c r="AN71" s="162">
        <f t="shared" si="96"/>
        <v>0</v>
      </c>
      <c r="AO71" s="162">
        <f t="shared" si="96"/>
        <v>0</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row>
    <row r="72" spans="2:65" ht="14.75">
      <c r="B72" s="4" t="s">
        <v>489</v>
      </c>
      <c r="C72" s="160">
        <f t="shared" si="82"/>
        <v>1459809.0110029175</v>
      </c>
      <c r="D72" s="160">
        <f t="shared" si="83"/>
        <v>1535210.5029735689</v>
      </c>
      <c r="E72" s="160">
        <f t="shared" si="84"/>
        <v>1584126.9972242957</v>
      </c>
      <c r="F72" s="160">
        <f t="shared" si="85"/>
        <v>1474046.532105895</v>
      </c>
      <c r="G72" s="160">
        <f t="shared" si="86"/>
        <v>1819694.8509922326</v>
      </c>
      <c r="H72" s="160">
        <f t="shared" si="87"/>
        <v>1542028.4868475823</v>
      </c>
      <c r="I72" s="160">
        <f t="shared" si="88"/>
        <v>1936318.3683114378</v>
      </c>
      <c r="J72" s="160">
        <f t="shared" si="89"/>
        <v>1857725.0675123467</v>
      </c>
      <c r="K72" s="162">
        <f t="shared" si="93"/>
        <v>1651119.9771212845</v>
      </c>
      <c r="L72" s="162">
        <f t="shared" si="94"/>
        <v>1651119.9771212845</v>
      </c>
      <c r="M72" s="162">
        <f t="shared" si="94"/>
        <v>1651119.9771212845</v>
      </c>
      <c r="N72" s="162">
        <f t="shared" si="94"/>
        <v>1651119.9771212845</v>
      </c>
      <c r="O72" s="162">
        <f t="shared" ref="O72:AG72" si="97">N72</f>
        <v>1651119.9771212845</v>
      </c>
      <c r="P72" s="162">
        <f t="shared" si="97"/>
        <v>1651119.9771212845</v>
      </c>
      <c r="Q72" s="162">
        <f t="shared" si="97"/>
        <v>1651119.9771212845</v>
      </c>
      <c r="R72" s="162">
        <f t="shared" si="97"/>
        <v>1651119.9771212845</v>
      </c>
      <c r="S72" s="162">
        <f t="shared" si="97"/>
        <v>1651119.9771212845</v>
      </c>
      <c r="T72" s="162">
        <f t="shared" si="97"/>
        <v>1651119.9771212845</v>
      </c>
      <c r="U72" s="162">
        <f t="shared" si="97"/>
        <v>1651119.9771212845</v>
      </c>
      <c r="V72" s="162">
        <f t="shared" si="97"/>
        <v>1651119.9771212845</v>
      </c>
      <c r="W72" s="162">
        <f t="shared" si="97"/>
        <v>1651119.9771212845</v>
      </c>
      <c r="X72" s="162">
        <f t="shared" si="97"/>
        <v>1651119.9771212845</v>
      </c>
      <c r="Y72" s="162">
        <f t="shared" si="97"/>
        <v>1651119.9771212845</v>
      </c>
      <c r="Z72" s="162">
        <f t="shared" si="97"/>
        <v>1651119.9771212845</v>
      </c>
      <c r="AA72" s="162">
        <f t="shared" si="97"/>
        <v>1651119.9771212845</v>
      </c>
      <c r="AB72" s="162">
        <f t="shared" si="97"/>
        <v>1651119.9771212845</v>
      </c>
      <c r="AC72" s="162">
        <f t="shared" si="97"/>
        <v>1651119.9771212845</v>
      </c>
      <c r="AD72" s="162">
        <f t="shared" si="97"/>
        <v>1651119.9771212845</v>
      </c>
      <c r="AE72" s="162">
        <f t="shared" si="97"/>
        <v>1651119.9771212845</v>
      </c>
      <c r="AF72" s="162">
        <f t="shared" si="97"/>
        <v>1651119.9771212845</v>
      </c>
      <c r="AG72" s="162">
        <f t="shared" si="97"/>
        <v>1651119.9771212845</v>
      </c>
      <c r="AH72" s="162">
        <f t="shared" ref="AH72:AO72" si="98">AG72</f>
        <v>1651119.9771212845</v>
      </c>
      <c r="AI72" s="162">
        <f t="shared" si="98"/>
        <v>1651119.9771212845</v>
      </c>
      <c r="AJ72" s="162">
        <f t="shared" si="98"/>
        <v>1651119.9771212845</v>
      </c>
      <c r="AK72" s="162">
        <f t="shared" si="98"/>
        <v>1651119.9771212845</v>
      </c>
      <c r="AL72" s="162">
        <f t="shared" si="98"/>
        <v>1651119.9771212845</v>
      </c>
      <c r="AM72" s="162">
        <f t="shared" si="98"/>
        <v>1651119.9771212845</v>
      </c>
      <c r="AN72" s="162">
        <f t="shared" si="98"/>
        <v>1651119.9771212845</v>
      </c>
      <c r="AO72" s="162">
        <f t="shared" si="98"/>
        <v>1651119.9771212845</v>
      </c>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row>
    <row r="73" spans="2:65" ht="14.75">
      <c r="B73" s="4" t="s">
        <v>490</v>
      </c>
      <c r="C73" s="160">
        <f t="shared" si="82"/>
        <v>0</v>
      </c>
      <c r="D73" s="160">
        <f t="shared" si="83"/>
        <v>0</v>
      </c>
      <c r="E73" s="160">
        <f t="shared" si="84"/>
        <v>0</v>
      </c>
      <c r="F73" s="160">
        <f t="shared" si="85"/>
        <v>0</v>
      </c>
      <c r="G73" s="160">
        <f t="shared" si="86"/>
        <v>0</v>
      </c>
      <c r="H73" s="160">
        <f t="shared" si="87"/>
        <v>0</v>
      </c>
      <c r="I73" s="160">
        <f t="shared" si="88"/>
        <v>0</v>
      </c>
      <c r="J73" s="160">
        <f t="shared" si="89"/>
        <v>0</v>
      </c>
      <c r="K73" s="162">
        <f t="shared" si="93"/>
        <v>0</v>
      </c>
      <c r="L73" s="162">
        <f t="shared" si="94"/>
        <v>0</v>
      </c>
      <c r="M73" s="162">
        <f t="shared" si="94"/>
        <v>0</v>
      </c>
      <c r="N73" s="162">
        <f t="shared" si="94"/>
        <v>0</v>
      </c>
      <c r="O73" s="162">
        <f t="shared" ref="O73:AG73" si="99">N73</f>
        <v>0</v>
      </c>
      <c r="P73" s="162">
        <f t="shared" si="99"/>
        <v>0</v>
      </c>
      <c r="Q73" s="162">
        <f t="shared" si="99"/>
        <v>0</v>
      </c>
      <c r="R73" s="162">
        <f t="shared" si="99"/>
        <v>0</v>
      </c>
      <c r="S73" s="162">
        <f t="shared" si="99"/>
        <v>0</v>
      </c>
      <c r="T73" s="162">
        <f t="shared" si="99"/>
        <v>0</v>
      </c>
      <c r="U73" s="162">
        <f t="shared" si="99"/>
        <v>0</v>
      </c>
      <c r="V73" s="162">
        <f t="shared" si="99"/>
        <v>0</v>
      </c>
      <c r="W73" s="162">
        <f t="shared" si="99"/>
        <v>0</v>
      </c>
      <c r="X73" s="162">
        <f t="shared" si="99"/>
        <v>0</v>
      </c>
      <c r="Y73" s="162">
        <f t="shared" si="99"/>
        <v>0</v>
      </c>
      <c r="Z73" s="162">
        <f t="shared" si="99"/>
        <v>0</v>
      </c>
      <c r="AA73" s="162">
        <f t="shared" si="99"/>
        <v>0</v>
      </c>
      <c r="AB73" s="162">
        <f t="shared" si="99"/>
        <v>0</v>
      </c>
      <c r="AC73" s="162">
        <f t="shared" si="99"/>
        <v>0</v>
      </c>
      <c r="AD73" s="162">
        <f t="shared" si="99"/>
        <v>0</v>
      </c>
      <c r="AE73" s="162">
        <f t="shared" si="99"/>
        <v>0</v>
      </c>
      <c r="AF73" s="162">
        <f t="shared" si="99"/>
        <v>0</v>
      </c>
      <c r="AG73" s="162">
        <f t="shared" si="99"/>
        <v>0</v>
      </c>
      <c r="AH73" s="162">
        <f t="shared" ref="AH73:AO73" si="100">AG73</f>
        <v>0</v>
      </c>
      <c r="AI73" s="162">
        <f t="shared" si="100"/>
        <v>0</v>
      </c>
      <c r="AJ73" s="162">
        <f t="shared" si="100"/>
        <v>0</v>
      </c>
      <c r="AK73" s="162">
        <f t="shared" si="100"/>
        <v>0</v>
      </c>
      <c r="AL73" s="162">
        <f t="shared" si="100"/>
        <v>0</v>
      </c>
      <c r="AM73" s="162">
        <f t="shared" si="100"/>
        <v>0</v>
      </c>
      <c r="AN73" s="162">
        <f t="shared" si="100"/>
        <v>0</v>
      </c>
      <c r="AO73" s="162">
        <f t="shared" si="100"/>
        <v>0</v>
      </c>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row>
    <row r="74" spans="2:65" ht="14.75">
      <c r="B74" s="4" t="s">
        <v>491</v>
      </c>
      <c r="C74" s="160">
        <f t="shared" si="82"/>
        <v>0</v>
      </c>
      <c r="D74" s="160">
        <f t="shared" si="83"/>
        <v>0</v>
      </c>
      <c r="E74" s="160">
        <f t="shared" si="84"/>
        <v>0</v>
      </c>
      <c r="F74" s="160">
        <f t="shared" si="85"/>
        <v>0</v>
      </c>
      <c r="G74" s="160">
        <f t="shared" si="86"/>
        <v>0</v>
      </c>
      <c r="H74" s="160">
        <f t="shared" si="87"/>
        <v>0</v>
      </c>
      <c r="I74" s="160">
        <f t="shared" si="88"/>
        <v>0</v>
      </c>
      <c r="J74" s="160">
        <f t="shared" si="89"/>
        <v>0</v>
      </c>
      <c r="K74" s="162">
        <f t="shared" si="93"/>
        <v>0</v>
      </c>
      <c r="L74" s="162">
        <f t="shared" si="94"/>
        <v>0</v>
      </c>
      <c r="M74" s="162">
        <f t="shared" si="94"/>
        <v>0</v>
      </c>
      <c r="N74" s="162">
        <f t="shared" si="94"/>
        <v>0</v>
      </c>
      <c r="O74" s="162">
        <f t="shared" ref="O74:AG74" si="101">N74</f>
        <v>0</v>
      </c>
      <c r="P74" s="162">
        <f t="shared" si="101"/>
        <v>0</v>
      </c>
      <c r="Q74" s="162">
        <f t="shared" si="101"/>
        <v>0</v>
      </c>
      <c r="R74" s="162">
        <f t="shared" si="101"/>
        <v>0</v>
      </c>
      <c r="S74" s="162">
        <f t="shared" si="101"/>
        <v>0</v>
      </c>
      <c r="T74" s="162">
        <f t="shared" si="101"/>
        <v>0</v>
      </c>
      <c r="U74" s="162">
        <f t="shared" si="101"/>
        <v>0</v>
      </c>
      <c r="V74" s="162">
        <f t="shared" si="101"/>
        <v>0</v>
      </c>
      <c r="W74" s="162">
        <f t="shared" si="101"/>
        <v>0</v>
      </c>
      <c r="X74" s="162">
        <f t="shared" si="101"/>
        <v>0</v>
      </c>
      <c r="Y74" s="162">
        <f t="shared" si="101"/>
        <v>0</v>
      </c>
      <c r="Z74" s="162">
        <f t="shared" si="101"/>
        <v>0</v>
      </c>
      <c r="AA74" s="162">
        <f t="shared" si="101"/>
        <v>0</v>
      </c>
      <c r="AB74" s="162">
        <f t="shared" si="101"/>
        <v>0</v>
      </c>
      <c r="AC74" s="162">
        <f t="shared" si="101"/>
        <v>0</v>
      </c>
      <c r="AD74" s="162">
        <f t="shared" si="101"/>
        <v>0</v>
      </c>
      <c r="AE74" s="162">
        <f t="shared" si="101"/>
        <v>0</v>
      </c>
      <c r="AF74" s="162">
        <f t="shared" si="101"/>
        <v>0</v>
      </c>
      <c r="AG74" s="162">
        <f t="shared" si="101"/>
        <v>0</v>
      </c>
      <c r="AH74" s="162">
        <f t="shared" ref="AH74:AO74" si="102">AG74</f>
        <v>0</v>
      </c>
      <c r="AI74" s="162">
        <f t="shared" si="102"/>
        <v>0</v>
      </c>
      <c r="AJ74" s="162">
        <f t="shared" si="102"/>
        <v>0</v>
      </c>
      <c r="AK74" s="162">
        <f t="shared" si="102"/>
        <v>0</v>
      </c>
      <c r="AL74" s="162">
        <f t="shared" si="102"/>
        <v>0</v>
      </c>
      <c r="AM74" s="162">
        <f t="shared" si="102"/>
        <v>0</v>
      </c>
      <c r="AN74" s="162">
        <f t="shared" si="102"/>
        <v>0</v>
      </c>
      <c r="AO74" s="162">
        <f t="shared" si="102"/>
        <v>0</v>
      </c>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row>
    <row r="75" spans="2:65" ht="14.75">
      <c r="B75" s="4" t="s">
        <v>492</v>
      </c>
      <c r="C75" s="160">
        <f t="shared" si="82"/>
        <v>10841.506933570305</v>
      </c>
      <c r="D75" s="160">
        <f t="shared" si="83"/>
        <v>9763.875472561238</v>
      </c>
      <c r="E75" s="160">
        <f t="shared" si="84"/>
        <v>44929.567800751684</v>
      </c>
      <c r="F75" s="160">
        <f t="shared" si="85"/>
        <v>29245.56230187678</v>
      </c>
      <c r="G75" s="160">
        <f t="shared" si="86"/>
        <v>224485.58041939663</v>
      </c>
      <c r="H75" s="160">
        <f t="shared" si="87"/>
        <v>100844.46702097857</v>
      </c>
      <c r="I75" s="160">
        <f t="shared" si="88"/>
        <v>110672.6393191372</v>
      </c>
      <c r="J75" s="160">
        <f t="shared" si="89"/>
        <v>0</v>
      </c>
      <c r="K75" s="162">
        <f t="shared" si="93"/>
        <v>66347.899908534047</v>
      </c>
      <c r="L75" s="162">
        <f t="shared" si="94"/>
        <v>66347.899908534047</v>
      </c>
      <c r="M75" s="162">
        <f t="shared" si="94"/>
        <v>66347.899908534047</v>
      </c>
      <c r="N75" s="162">
        <f t="shared" si="94"/>
        <v>66347.899908534047</v>
      </c>
      <c r="O75" s="162">
        <f t="shared" ref="O75:AG75" si="103">N75</f>
        <v>66347.899908534047</v>
      </c>
      <c r="P75" s="162">
        <f t="shared" si="103"/>
        <v>66347.899908534047</v>
      </c>
      <c r="Q75" s="162">
        <f t="shared" si="103"/>
        <v>66347.899908534047</v>
      </c>
      <c r="R75" s="162">
        <f t="shared" si="103"/>
        <v>66347.899908534047</v>
      </c>
      <c r="S75" s="162">
        <f t="shared" si="103"/>
        <v>66347.899908534047</v>
      </c>
      <c r="T75" s="162">
        <f t="shared" si="103"/>
        <v>66347.899908534047</v>
      </c>
      <c r="U75" s="162">
        <f t="shared" si="103"/>
        <v>66347.899908534047</v>
      </c>
      <c r="V75" s="162">
        <f t="shared" si="103"/>
        <v>66347.899908534047</v>
      </c>
      <c r="W75" s="162">
        <f t="shared" si="103"/>
        <v>66347.899908534047</v>
      </c>
      <c r="X75" s="162">
        <f t="shared" si="103"/>
        <v>66347.899908534047</v>
      </c>
      <c r="Y75" s="162">
        <f t="shared" si="103"/>
        <v>66347.899908534047</v>
      </c>
      <c r="Z75" s="162">
        <f t="shared" si="103"/>
        <v>66347.899908534047</v>
      </c>
      <c r="AA75" s="162">
        <f t="shared" si="103"/>
        <v>66347.899908534047</v>
      </c>
      <c r="AB75" s="162">
        <f t="shared" si="103"/>
        <v>66347.899908534047</v>
      </c>
      <c r="AC75" s="162">
        <f t="shared" si="103"/>
        <v>66347.899908534047</v>
      </c>
      <c r="AD75" s="162">
        <f t="shared" si="103"/>
        <v>66347.899908534047</v>
      </c>
      <c r="AE75" s="162">
        <f t="shared" si="103"/>
        <v>66347.899908534047</v>
      </c>
      <c r="AF75" s="162">
        <f t="shared" si="103"/>
        <v>66347.899908534047</v>
      </c>
      <c r="AG75" s="162">
        <f t="shared" si="103"/>
        <v>66347.899908534047</v>
      </c>
      <c r="AH75" s="162">
        <f t="shared" ref="AH75:AO75" si="104">AG75</f>
        <v>66347.899908534047</v>
      </c>
      <c r="AI75" s="162">
        <f t="shared" si="104"/>
        <v>66347.899908534047</v>
      </c>
      <c r="AJ75" s="162">
        <f t="shared" si="104"/>
        <v>66347.899908534047</v>
      </c>
      <c r="AK75" s="162">
        <f t="shared" si="104"/>
        <v>66347.899908534047</v>
      </c>
      <c r="AL75" s="162">
        <f t="shared" si="104"/>
        <v>66347.899908534047</v>
      </c>
      <c r="AM75" s="162">
        <f t="shared" si="104"/>
        <v>66347.899908534047</v>
      </c>
      <c r="AN75" s="162">
        <f t="shared" si="104"/>
        <v>66347.899908534047</v>
      </c>
      <c r="AO75" s="162">
        <f t="shared" si="104"/>
        <v>66347.899908534047</v>
      </c>
      <c r="AP75" s="29"/>
      <c r="AQ75" s="29"/>
      <c r="AR75" s="29"/>
      <c r="AS75" s="29"/>
      <c r="AT75" s="29"/>
      <c r="AU75" s="29"/>
      <c r="AV75" s="29"/>
      <c r="AW75" s="29"/>
      <c r="AX75" s="29"/>
      <c r="AY75" s="29"/>
      <c r="AZ75" s="29"/>
      <c r="BA75" s="29"/>
      <c r="BB75" s="29"/>
      <c r="BC75" s="29"/>
      <c r="BD75" s="29"/>
      <c r="BE75" s="29"/>
      <c r="BF75" s="29"/>
      <c r="BG75" s="29"/>
      <c r="BH75" s="29"/>
      <c r="BI75" s="29"/>
      <c r="BJ75" s="29"/>
      <c r="BK75" s="29"/>
      <c r="BL75" s="29"/>
    </row>
    <row r="76" spans="2:65" ht="14.75">
      <c r="B76" s="4" t="s">
        <v>493</v>
      </c>
      <c r="C76" s="160">
        <f t="shared" si="82"/>
        <v>0</v>
      </c>
      <c r="D76" s="160">
        <f t="shared" si="83"/>
        <v>0</v>
      </c>
      <c r="E76" s="160">
        <f t="shared" si="84"/>
        <v>0</v>
      </c>
      <c r="F76" s="160">
        <f t="shared" si="85"/>
        <v>0</v>
      </c>
      <c r="G76" s="160">
        <f t="shared" si="86"/>
        <v>0</v>
      </c>
      <c r="H76" s="160">
        <f t="shared" si="87"/>
        <v>0</v>
      </c>
      <c r="I76" s="160">
        <f t="shared" si="88"/>
        <v>0</v>
      </c>
      <c r="J76" s="160">
        <f t="shared" si="89"/>
        <v>0</v>
      </c>
      <c r="K76" s="162">
        <f t="shared" si="93"/>
        <v>0</v>
      </c>
      <c r="L76" s="162">
        <f t="shared" si="94"/>
        <v>0</v>
      </c>
      <c r="M76" s="162">
        <f t="shared" si="94"/>
        <v>0</v>
      </c>
      <c r="N76" s="162">
        <f t="shared" si="94"/>
        <v>0</v>
      </c>
      <c r="O76" s="162">
        <f t="shared" ref="O76:AG76" si="105">N76</f>
        <v>0</v>
      </c>
      <c r="P76" s="162">
        <f t="shared" si="105"/>
        <v>0</v>
      </c>
      <c r="Q76" s="162">
        <f t="shared" si="105"/>
        <v>0</v>
      </c>
      <c r="R76" s="162">
        <f t="shared" si="105"/>
        <v>0</v>
      </c>
      <c r="S76" s="162">
        <f t="shared" si="105"/>
        <v>0</v>
      </c>
      <c r="T76" s="162">
        <f t="shared" si="105"/>
        <v>0</v>
      </c>
      <c r="U76" s="162">
        <f t="shared" si="105"/>
        <v>0</v>
      </c>
      <c r="V76" s="162">
        <f t="shared" si="105"/>
        <v>0</v>
      </c>
      <c r="W76" s="162">
        <f t="shared" si="105"/>
        <v>0</v>
      </c>
      <c r="X76" s="162">
        <f t="shared" si="105"/>
        <v>0</v>
      </c>
      <c r="Y76" s="162">
        <f t="shared" si="105"/>
        <v>0</v>
      </c>
      <c r="Z76" s="162">
        <f t="shared" si="105"/>
        <v>0</v>
      </c>
      <c r="AA76" s="162">
        <f t="shared" si="105"/>
        <v>0</v>
      </c>
      <c r="AB76" s="162">
        <f t="shared" si="105"/>
        <v>0</v>
      </c>
      <c r="AC76" s="162">
        <f t="shared" si="105"/>
        <v>0</v>
      </c>
      <c r="AD76" s="162">
        <f t="shared" si="105"/>
        <v>0</v>
      </c>
      <c r="AE76" s="162">
        <f t="shared" si="105"/>
        <v>0</v>
      </c>
      <c r="AF76" s="162">
        <f t="shared" si="105"/>
        <v>0</v>
      </c>
      <c r="AG76" s="162">
        <f t="shared" si="105"/>
        <v>0</v>
      </c>
      <c r="AH76" s="162">
        <f t="shared" ref="AH76:AO76" si="106">AG76</f>
        <v>0</v>
      </c>
      <c r="AI76" s="162">
        <f t="shared" si="106"/>
        <v>0</v>
      </c>
      <c r="AJ76" s="162">
        <f t="shared" si="106"/>
        <v>0</v>
      </c>
      <c r="AK76" s="162">
        <f t="shared" si="106"/>
        <v>0</v>
      </c>
      <c r="AL76" s="162">
        <f t="shared" si="106"/>
        <v>0</v>
      </c>
      <c r="AM76" s="162">
        <f t="shared" si="106"/>
        <v>0</v>
      </c>
      <c r="AN76" s="162">
        <f t="shared" si="106"/>
        <v>0</v>
      </c>
      <c r="AO76" s="162">
        <f t="shared" si="106"/>
        <v>0</v>
      </c>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row>
    <row r="77" spans="2:65" ht="14.75">
      <c r="B77" s="4" t="s">
        <v>494</v>
      </c>
      <c r="C77" s="160">
        <f t="shared" si="82"/>
        <v>0</v>
      </c>
      <c r="D77" s="160">
        <f t="shared" si="83"/>
        <v>0</v>
      </c>
      <c r="E77" s="160">
        <f t="shared" si="84"/>
        <v>0</v>
      </c>
      <c r="F77" s="160">
        <f t="shared" si="85"/>
        <v>0</v>
      </c>
      <c r="G77" s="160">
        <f t="shared" si="86"/>
        <v>0</v>
      </c>
      <c r="H77" s="160">
        <f t="shared" si="87"/>
        <v>0</v>
      </c>
      <c r="I77" s="160">
        <f t="shared" si="88"/>
        <v>0</v>
      </c>
      <c r="J77" s="160">
        <f t="shared" si="89"/>
        <v>0</v>
      </c>
      <c r="K77" s="162">
        <f t="shared" si="93"/>
        <v>0</v>
      </c>
      <c r="L77" s="162">
        <f t="shared" si="94"/>
        <v>0</v>
      </c>
      <c r="M77" s="162">
        <f t="shared" si="94"/>
        <v>0</v>
      </c>
      <c r="N77" s="162">
        <f t="shared" si="94"/>
        <v>0</v>
      </c>
      <c r="O77" s="162">
        <f t="shared" ref="O77:AG77" si="107">N77</f>
        <v>0</v>
      </c>
      <c r="P77" s="162">
        <f t="shared" si="107"/>
        <v>0</v>
      </c>
      <c r="Q77" s="162">
        <f t="shared" si="107"/>
        <v>0</v>
      </c>
      <c r="R77" s="162">
        <f t="shared" si="107"/>
        <v>0</v>
      </c>
      <c r="S77" s="162">
        <f t="shared" si="107"/>
        <v>0</v>
      </c>
      <c r="T77" s="162">
        <f t="shared" si="107"/>
        <v>0</v>
      </c>
      <c r="U77" s="162">
        <f t="shared" si="107"/>
        <v>0</v>
      </c>
      <c r="V77" s="162">
        <f t="shared" si="107"/>
        <v>0</v>
      </c>
      <c r="W77" s="162">
        <f t="shared" si="107"/>
        <v>0</v>
      </c>
      <c r="X77" s="162">
        <f t="shared" si="107"/>
        <v>0</v>
      </c>
      <c r="Y77" s="162">
        <f t="shared" si="107"/>
        <v>0</v>
      </c>
      <c r="Z77" s="162">
        <f t="shared" si="107"/>
        <v>0</v>
      </c>
      <c r="AA77" s="162">
        <f t="shared" si="107"/>
        <v>0</v>
      </c>
      <c r="AB77" s="162">
        <f t="shared" si="107"/>
        <v>0</v>
      </c>
      <c r="AC77" s="162">
        <f t="shared" si="107"/>
        <v>0</v>
      </c>
      <c r="AD77" s="162">
        <f t="shared" si="107"/>
        <v>0</v>
      </c>
      <c r="AE77" s="162">
        <f t="shared" si="107"/>
        <v>0</v>
      </c>
      <c r="AF77" s="162">
        <f t="shared" si="107"/>
        <v>0</v>
      </c>
      <c r="AG77" s="162">
        <f t="shared" si="107"/>
        <v>0</v>
      </c>
      <c r="AH77" s="162">
        <f t="shared" ref="AH77:AO77" si="108">AG77</f>
        <v>0</v>
      </c>
      <c r="AI77" s="162">
        <f t="shared" si="108"/>
        <v>0</v>
      </c>
      <c r="AJ77" s="162">
        <f t="shared" si="108"/>
        <v>0</v>
      </c>
      <c r="AK77" s="162">
        <f t="shared" si="108"/>
        <v>0</v>
      </c>
      <c r="AL77" s="162">
        <f t="shared" si="108"/>
        <v>0</v>
      </c>
      <c r="AM77" s="162">
        <f t="shared" si="108"/>
        <v>0</v>
      </c>
      <c r="AN77" s="162">
        <f t="shared" si="108"/>
        <v>0</v>
      </c>
      <c r="AO77" s="162">
        <f t="shared" si="108"/>
        <v>0</v>
      </c>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row>
    <row r="78" spans="2:65" ht="14.75">
      <c r="B78" s="4" t="s">
        <v>495</v>
      </c>
      <c r="C78" s="160">
        <f t="shared" si="82"/>
        <v>28583.163449522523</v>
      </c>
      <c r="D78" s="160">
        <f t="shared" si="83"/>
        <v>0</v>
      </c>
      <c r="E78" s="160">
        <f t="shared" si="84"/>
        <v>0</v>
      </c>
      <c r="F78" s="160">
        <f t="shared" si="85"/>
        <v>0</v>
      </c>
      <c r="G78" s="160">
        <f t="shared" si="86"/>
        <v>0</v>
      </c>
      <c r="H78" s="160">
        <f t="shared" si="87"/>
        <v>0</v>
      </c>
      <c r="I78" s="160">
        <f t="shared" si="88"/>
        <v>0</v>
      </c>
      <c r="J78" s="160">
        <f t="shared" si="89"/>
        <v>0</v>
      </c>
      <c r="K78" s="162">
        <f t="shared" si="93"/>
        <v>3572.8954311903153</v>
      </c>
      <c r="L78" s="162">
        <f t="shared" si="94"/>
        <v>3572.8954311903153</v>
      </c>
      <c r="M78" s="162">
        <f t="shared" si="94"/>
        <v>3572.8954311903153</v>
      </c>
      <c r="N78" s="162">
        <f t="shared" si="94"/>
        <v>3572.8954311903153</v>
      </c>
      <c r="O78" s="162">
        <f t="shared" ref="O78:AG78" si="109">N78</f>
        <v>3572.8954311903153</v>
      </c>
      <c r="P78" s="162">
        <f t="shared" si="109"/>
        <v>3572.8954311903153</v>
      </c>
      <c r="Q78" s="162">
        <f t="shared" si="109"/>
        <v>3572.8954311903153</v>
      </c>
      <c r="R78" s="162">
        <f t="shared" si="109"/>
        <v>3572.8954311903153</v>
      </c>
      <c r="S78" s="162">
        <f t="shared" si="109"/>
        <v>3572.8954311903153</v>
      </c>
      <c r="T78" s="162">
        <f t="shared" si="109"/>
        <v>3572.8954311903153</v>
      </c>
      <c r="U78" s="162">
        <f t="shared" si="109"/>
        <v>3572.8954311903153</v>
      </c>
      <c r="V78" s="162">
        <f t="shared" si="109"/>
        <v>3572.8954311903153</v>
      </c>
      <c r="W78" s="162">
        <f t="shared" si="109"/>
        <v>3572.8954311903153</v>
      </c>
      <c r="X78" s="162">
        <f t="shared" si="109"/>
        <v>3572.8954311903153</v>
      </c>
      <c r="Y78" s="162">
        <f t="shared" si="109"/>
        <v>3572.8954311903153</v>
      </c>
      <c r="Z78" s="162">
        <f t="shared" si="109"/>
        <v>3572.8954311903153</v>
      </c>
      <c r="AA78" s="162">
        <f t="shared" si="109"/>
        <v>3572.8954311903153</v>
      </c>
      <c r="AB78" s="162">
        <f t="shared" si="109"/>
        <v>3572.8954311903153</v>
      </c>
      <c r="AC78" s="162">
        <f t="shared" si="109"/>
        <v>3572.8954311903153</v>
      </c>
      <c r="AD78" s="162">
        <f t="shared" si="109"/>
        <v>3572.8954311903153</v>
      </c>
      <c r="AE78" s="162">
        <f t="shared" si="109"/>
        <v>3572.8954311903153</v>
      </c>
      <c r="AF78" s="162">
        <f t="shared" si="109"/>
        <v>3572.8954311903153</v>
      </c>
      <c r="AG78" s="162">
        <f t="shared" si="109"/>
        <v>3572.8954311903153</v>
      </c>
      <c r="AH78" s="162">
        <f t="shared" ref="AH78:AO78" si="110">AG78</f>
        <v>3572.8954311903153</v>
      </c>
      <c r="AI78" s="162">
        <f t="shared" si="110"/>
        <v>3572.8954311903153</v>
      </c>
      <c r="AJ78" s="162">
        <f t="shared" si="110"/>
        <v>3572.8954311903153</v>
      </c>
      <c r="AK78" s="162">
        <f t="shared" si="110"/>
        <v>3572.8954311903153</v>
      </c>
      <c r="AL78" s="162">
        <f t="shared" si="110"/>
        <v>3572.8954311903153</v>
      </c>
      <c r="AM78" s="162">
        <f t="shared" si="110"/>
        <v>3572.8954311903153</v>
      </c>
      <c r="AN78" s="162">
        <f t="shared" si="110"/>
        <v>3572.8954311903153</v>
      </c>
      <c r="AO78" s="162">
        <f t="shared" si="110"/>
        <v>3572.8954311903153</v>
      </c>
    </row>
    <row r="79" spans="2:65" ht="14.75">
      <c r="B79" s="4" t="s">
        <v>496</v>
      </c>
      <c r="C79" s="160">
        <f t="shared" si="82"/>
        <v>39515.537852611946</v>
      </c>
      <c r="D79" s="160">
        <f t="shared" si="83"/>
        <v>36237.060258508551</v>
      </c>
      <c r="E79" s="160">
        <f t="shared" si="84"/>
        <v>32191.811172908358</v>
      </c>
      <c r="F79" s="160">
        <f t="shared" si="85"/>
        <v>32382.312654010799</v>
      </c>
      <c r="G79" s="160">
        <f t="shared" si="86"/>
        <v>62981.81962569122</v>
      </c>
      <c r="H79" s="160">
        <f t="shared" si="87"/>
        <v>82499.499716648221</v>
      </c>
      <c r="I79" s="160">
        <f t="shared" si="88"/>
        <v>19563.908733648321</v>
      </c>
      <c r="J79" s="160">
        <f t="shared" si="89"/>
        <v>20587.89749193404</v>
      </c>
      <c r="K79" s="162">
        <f t="shared" si="93"/>
        <v>40744.980938245179</v>
      </c>
      <c r="L79" s="162">
        <f t="shared" si="94"/>
        <v>40744.980938245179</v>
      </c>
      <c r="M79" s="162">
        <f t="shared" si="94"/>
        <v>40744.980938245179</v>
      </c>
      <c r="N79" s="162">
        <f t="shared" si="94"/>
        <v>40744.980938245179</v>
      </c>
      <c r="O79" s="162">
        <f t="shared" ref="O79:AG79" si="111">N79</f>
        <v>40744.980938245179</v>
      </c>
      <c r="P79" s="162">
        <f t="shared" si="111"/>
        <v>40744.980938245179</v>
      </c>
      <c r="Q79" s="162">
        <f t="shared" si="111"/>
        <v>40744.980938245179</v>
      </c>
      <c r="R79" s="162">
        <f t="shared" si="111"/>
        <v>40744.980938245179</v>
      </c>
      <c r="S79" s="162">
        <f t="shared" si="111"/>
        <v>40744.980938245179</v>
      </c>
      <c r="T79" s="162">
        <f t="shared" si="111"/>
        <v>40744.980938245179</v>
      </c>
      <c r="U79" s="162">
        <f t="shared" si="111"/>
        <v>40744.980938245179</v>
      </c>
      <c r="V79" s="162">
        <f t="shared" si="111"/>
        <v>40744.980938245179</v>
      </c>
      <c r="W79" s="162">
        <f t="shared" si="111"/>
        <v>40744.980938245179</v>
      </c>
      <c r="X79" s="162">
        <f t="shared" si="111"/>
        <v>40744.980938245179</v>
      </c>
      <c r="Y79" s="162">
        <f t="shared" si="111"/>
        <v>40744.980938245179</v>
      </c>
      <c r="Z79" s="162">
        <f t="shared" si="111"/>
        <v>40744.980938245179</v>
      </c>
      <c r="AA79" s="162">
        <f t="shared" si="111"/>
        <v>40744.980938245179</v>
      </c>
      <c r="AB79" s="162">
        <f t="shared" si="111"/>
        <v>40744.980938245179</v>
      </c>
      <c r="AC79" s="162">
        <f t="shared" si="111"/>
        <v>40744.980938245179</v>
      </c>
      <c r="AD79" s="162">
        <f t="shared" si="111"/>
        <v>40744.980938245179</v>
      </c>
      <c r="AE79" s="162">
        <f t="shared" si="111"/>
        <v>40744.980938245179</v>
      </c>
      <c r="AF79" s="162">
        <f t="shared" si="111"/>
        <v>40744.980938245179</v>
      </c>
      <c r="AG79" s="162">
        <f t="shared" si="111"/>
        <v>40744.980938245179</v>
      </c>
      <c r="AH79" s="162">
        <f t="shared" ref="AH79:AO79" si="112">AG79</f>
        <v>40744.980938245179</v>
      </c>
      <c r="AI79" s="162">
        <f t="shared" si="112"/>
        <v>40744.980938245179</v>
      </c>
      <c r="AJ79" s="162">
        <f t="shared" si="112"/>
        <v>40744.980938245179</v>
      </c>
      <c r="AK79" s="162">
        <f t="shared" si="112"/>
        <v>40744.980938245179</v>
      </c>
      <c r="AL79" s="162">
        <f t="shared" si="112"/>
        <v>40744.980938245179</v>
      </c>
      <c r="AM79" s="162">
        <f t="shared" si="112"/>
        <v>40744.980938245179</v>
      </c>
      <c r="AN79" s="162">
        <f t="shared" si="112"/>
        <v>40744.980938245179</v>
      </c>
      <c r="AO79" s="162">
        <f t="shared" si="112"/>
        <v>40744.980938245179</v>
      </c>
    </row>
    <row r="80" spans="2:65" ht="14.75">
      <c r="B80" s="4" t="s">
        <v>497</v>
      </c>
      <c r="C80" s="160">
        <f t="shared" si="82"/>
        <v>0</v>
      </c>
      <c r="D80" s="160">
        <f t="shared" si="83"/>
        <v>0</v>
      </c>
      <c r="E80" s="160">
        <f t="shared" si="84"/>
        <v>0</v>
      </c>
      <c r="F80" s="160">
        <f t="shared" si="85"/>
        <v>0</v>
      </c>
      <c r="G80" s="160">
        <f t="shared" si="86"/>
        <v>0</v>
      </c>
      <c r="H80" s="160">
        <f t="shared" si="87"/>
        <v>0</v>
      </c>
      <c r="I80" s="160">
        <f t="shared" si="88"/>
        <v>0</v>
      </c>
      <c r="J80" s="160">
        <f t="shared" si="89"/>
        <v>0</v>
      </c>
      <c r="K80" s="162">
        <f t="shared" si="93"/>
        <v>0</v>
      </c>
      <c r="L80" s="162">
        <f t="shared" si="94"/>
        <v>0</v>
      </c>
      <c r="M80" s="162">
        <f t="shared" si="94"/>
        <v>0</v>
      </c>
      <c r="N80" s="162">
        <f t="shared" si="94"/>
        <v>0</v>
      </c>
      <c r="O80" s="162">
        <f t="shared" ref="O80:AG80" si="113">N80</f>
        <v>0</v>
      </c>
      <c r="P80" s="162">
        <f t="shared" si="113"/>
        <v>0</v>
      </c>
      <c r="Q80" s="162">
        <f t="shared" si="113"/>
        <v>0</v>
      </c>
      <c r="R80" s="162">
        <f t="shared" si="113"/>
        <v>0</v>
      </c>
      <c r="S80" s="162">
        <f t="shared" si="113"/>
        <v>0</v>
      </c>
      <c r="T80" s="162">
        <f t="shared" si="113"/>
        <v>0</v>
      </c>
      <c r="U80" s="162">
        <f t="shared" si="113"/>
        <v>0</v>
      </c>
      <c r="V80" s="162">
        <f t="shared" si="113"/>
        <v>0</v>
      </c>
      <c r="W80" s="162">
        <f t="shared" si="113"/>
        <v>0</v>
      </c>
      <c r="X80" s="162">
        <f t="shared" si="113"/>
        <v>0</v>
      </c>
      <c r="Y80" s="162">
        <f t="shared" si="113"/>
        <v>0</v>
      </c>
      <c r="Z80" s="162">
        <f t="shared" si="113"/>
        <v>0</v>
      </c>
      <c r="AA80" s="162">
        <f t="shared" si="113"/>
        <v>0</v>
      </c>
      <c r="AB80" s="162">
        <f t="shared" si="113"/>
        <v>0</v>
      </c>
      <c r="AC80" s="162">
        <f t="shared" si="113"/>
        <v>0</v>
      </c>
      <c r="AD80" s="162">
        <f t="shared" si="113"/>
        <v>0</v>
      </c>
      <c r="AE80" s="162">
        <f t="shared" si="113"/>
        <v>0</v>
      </c>
      <c r="AF80" s="162">
        <f t="shared" si="113"/>
        <v>0</v>
      </c>
      <c r="AG80" s="162">
        <f t="shared" si="113"/>
        <v>0</v>
      </c>
      <c r="AH80" s="162">
        <f t="shared" ref="AH80:AO80" si="114">AG80</f>
        <v>0</v>
      </c>
      <c r="AI80" s="162">
        <f t="shared" si="114"/>
        <v>0</v>
      </c>
      <c r="AJ80" s="162">
        <f t="shared" si="114"/>
        <v>0</v>
      </c>
      <c r="AK80" s="162">
        <f t="shared" si="114"/>
        <v>0</v>
      </c>
      <c r="AL80" s="162">
        <f t="shared" si="114"/>
        <v>0</v>
      </c>
      <c r="AM80" s="162">
        <f t="shared" si="114"/>
        <v>0</v>
      </c>
      <c r="AN80" s="162">
        <f t="shared" si="114"/>
        <v>0</v>
      </c>
      <c r="AO80" s="162">
        <f t="shared" si="114"/>
        <v>0</v>
      </c>
    </row>
    <row r="81" spans="2:41" ht="14.75">
      <c r="B81" s="4" t="s">
        <v>498</v>
      </c>
      <c r="C81" s="160">
        <f t="shared" si="82"/>
        <v>0</v>
      </c>
      <c r="D81" s="160">
        <f t="shared" si="83"/>
        <v>0</v>
      </c>
      <c r="E81" s="160">
        <f t="shared" si="84"/>
        <v>0</v>
      </c>
      <c r="F81" s="160">
        <f t="shared" si="85"/>
        <v>0</v>
      </c>
      <c r="G81" s="160">
        <f t="shared" si="86"/>
        <v>0</v>
      </c>
      <c r="H81" s="160">
        <f t="shared" si="87"/>
        <v>0</v>
      </c>
      <c r="I81" s="160">
        <f t="shared" si="88"/>
        <v>0</v>
      </c>
      <c r="J81" s="160">
        <f t="shared" si="89"/>
        <v>0</v>
      </c>
      <c r="K81" s="162">
        <f t="shared" si="93"/>
        <v>0</v>
      </c>
      <c r="L81" s="162">
        <f t="shared" si="94"/>
        <v>0</v>
      </c>
      <c r="M81" s="162">
        <f t="shared" si="94"/>
        <v>0</v>
      </c>
      <c r="N81" s="162">
        <f t="shared" si="94"/>
        <v>0</v>
      </c>
      <c r="O81" s="162">
        <f t="shared" ref="O81:AG81" si="115">N81</f>
        <v>0</v>
      </c>
      <c r="P81" s="162">
        <f t="shared" si="115"/>
        <v>0</v>
      </c>
      <c r="Q81" s="162">
        <f t="shared" si="115"/>
        <v>0</v>
      </c>
      <c r="R81" s="162">
        <f t="shared" si="115"/>
        <v>0</v>
      </c>
      <c r="S81" s="162">
        <f t="shared" si="115"/>
        <v>0</v>
      </c>
      <c r="T81" s="162">
        <f t="shared" si="115"/>
        <v>0</v>
      </c>
      <c r="U81" s="162">
        <f t="shared" si="115"/>
        <v>0</v>
      </c>
      <c r="V81" s="162">
        <f t="shared" si="115"/>
        <v>0</v>
      </c>
      <c r="W81" s="162">
        <f t="shared" si="115"/>
        <v>0</v>
      </c>
      <c r="X81" s="162">
        <f t="shared" si="115"/>
        <v>0</v>
      </c>
      <c r="Y81" s="162">
        <f t="shared" si="115"/>
        <v>0</v>
      </c>
      <c r="Z81" s="162">
        <f t="shared" si="115"/>
        <v>0</v>
      </c>
      <c r="AA81" s="162">
        <f t="shared" si="115"/>
        <v>0</v>
      </c>
      <c r="AB81" s="162">
        <f t="shared" si="115"/>
        <v>0</v>
      </c>
      <c r="AC81" s="162">
        <f t="shared" si="115"/>
        <v>0</v>
      </c>
      <c r="AD81" s="162">
        <f t="shared" si="115"/>
        <v>0</v>
      </c>
      <c r="AE81" s="162">
        <f t="shared" si="115"/>
        <v>0</v>
      </c>
      <c r="AF81" s="162">
        <f t="shared" si="115"/>
        <v>0</v>
      </c>
      <c r="AG81" s="162">
        <f t="shared" si="115"/>
        <v>0</v>
      </c>
      <c r="AH81" s="162">
        <f t="shared" ref="AH81:AO81" si="116">AG81</f>
        <v>0</v>
      </c>
      <c r="AI81" s="162">
        <f t="shared" si="116"/>
        <v>0</v>
      </c>
      <c r="AJ81" s="162">
        <f t="shared" si="116"/>
        <v>0</v>
      </c>
      <c r="AK81" s="162">
        <f t="shared" si="116"/>
        <v>0</v>
      </c>
      <c r="AL81" s="162">
        <f t="shared" si="116"/>
        <v>0</v>
      </c>
      <c r="AM81" s="162">
        <f t="shared" si="116"/>
        <v>0</v>
      </c>
      <c r="AN81" s="162">
        <f t="shared" si="116"/>
        <v>0</v>
      </c>
      <c r="AO81" s="162">
        <f t="shared" si="116"/>
        <v>0</v>
      </c>
    </row>
    <row r="82" spans="2:41" ht="14.75">
      <c r="B82" s="4" t="s">
        <v>499</v>
      </c>
      <c r="C82" s="160">
        <f t="shared" si="82"/>
        <v>0</v>
      </c>
      <c r="D82" s="160">
        <f t="shared" si="83"/>
        <v>0</v>
      </c>
      <c r="E82" s="160">
        <f t="shared" si="84"/>
        <v>0</v>
      </c>
      <c r="F82" s="160">
        <f t="shared" si="85"/>
        <v>0</v>
      </c>
      <c r="G82" s="160">
        <f t="shared" si="86"/>
        <v>0</v>
      </c>
      <c r="H82" s="160">
        <f t="shared" si="87"/>
        <v>0</v>
      </c>
      <c r="I82" s="160">
        <f t="shared" si="88"/>
        <v>0</v>
      </c>
      <c r="J82" s="160">
        <f t="shared" si="89"/>
        <v>0</v>
      </c>
      <c r="K82" s="162">
        <f t="shared" si="93"/>
        <v>0</v>
      </c>
      <c r="L82" s="162">
        <f t="shared" si="94"/>
        <v>0</v>
      </c>
      <c r="M82" s="162">
        <f t="shared" si="94"/>
        <v>0</v>
      </c>
      <c r="N82" s="162">
        <f t="shared" si="94"/>
        <v>0</v>
      </c>
      <c r="O82" s="162">
        <f t="shared" ref="O82:AG82" si="117">N82</f>
        <v>0</v>
      </c>
      <c r="P82" s="162">
        <f t="shared" si="117"/>
        <v>0</v>
      </c>
      <c r="Q82" s="162">
        <f t="shared" si="117"/>
        <v>0</v>
      </c>
      <c r="R82" s="162">
        <f t="shared" si="117"/>
        <v>0</v>
      </c>
      <c r="S82" s="162">
        <f t="shared" si="117"/>
        <v>0</v>
      </c>
      <c r="T82" s="162">
        <f t="shared" si="117"/>
        <v>0</v>
      </c>
      <c r="U82" s="162">
        <f t="shared" si="117"/>
        <v>0</v>
      </c>
      <c r="V82" s="162">
        <f t="shared" si="117"/>
        <v>0</v>
      </c>
      <c r="W82" s="162">
        <f t="shared" si="117"/>
        <v>0</v>
      </c>
      <c r="X82" s="162">
        <f t="shared" si="117"/>
        <v>0</v>
      </c>
      <c r="Y82" s="162">
        <f t="shared" si="117"/>
        <v>0</v>
      </c>
      <c r="Z82" s="162">
        <f t="shared" si="117"/>
        <v>0</v>
      </c>
      <c r="AA82" s="162">
        <f t="shared" si="117"/>
        <v>0</v>
      </c>
      <c r="AB82" s="162">
        <f t="shared" si="117"/>
        <v>0</v>
      </c>
      <c r="AC82" s="162">
        <f t="shared" si="117"/>
        <v>0</v>
      </c>
      <c r="AD82" s="162">
        <f t="shared" si="117"/>
        <v>0</v>
      </c>
      <c r="AE82" s="162">
        <f t="shared" si="117"/>
        <v>0</v>
      </c>
      <c r="AF82" s="162">
        <f t="shared" si="117"/>
        <v>0</v>
      </c>
      <c r="AG82" s="162">
        <f t="shared" si="117"/>
        <v>0</v>
      </c>
      <c r="AH82" s="162">
        <f t="shared" ref="AH82:AO82" si="118">AG82</f>
        <v>0</v>
      </c>
      <c r="AI82" s="162">
        <f t="shared" si="118"/>
        <v>0</v>
      </c>
      <c r="AJ82" s="162">
        <f t="shared" si="118"/>
        <v>0</v>
      </c>
      <c r="AK82" s="162">
        <f t="shared" si="118"/>
        <v>0</v>
      </c>
      <c r="AL82" s="162">
        <f t="shared" si="118"/>
        <v>0</v>
      </c>
      <c r="AM82" s="162">
        <f t="shared" si="118"/>
        <v>0</v>
      </c>
      <c r="AN82" s="162">
        <f t="shared" si="118"/>
        <v>0</v>
      </c>
      <c r="AO82" s="162">
        <f t="shared" si="118"/>
        <v>0</v>
      </c>
    </row>
    <row r="83" spans="2:41" ht="14.75">
      <c r="B83" s="4" t="s">
        <v>500</v>
      </c>
      <c r="C83" s="160">
        <f t="shared" si="82"/>
        <v>0</v>
      </c>
      <c r="D83" s="160">
        <f t="shared" si="83"/>
        <v>0</v>
      </c>
      <c r="E83" s="160">
        <f t="shared" si="84"/>
        <v>0</v>
      </c>
      <c r="F83" s="160">
        <f t="shared" si="85"/>
        <v>0</v>
      </c>
      <c r="G83" s="160">
        <f t="shared" si="86"/>
        <v>0</v>
      </c>
      <c r="H83" s="160">
        <f t="shared" si="87"/>
        <v>0</v>
      </c>
      <c r="I83" s="160">
        <f t="shared" si="88"/>
        <v>0</v>
      </c>
      <c r="J83" s="160">
        <f t="shared" si="89"/>
        <v>0</v>
      </c>
      <c r="K83" s="162">
        <f t="shared" si="93"/>
        <v>0</v>
      </c>
      <c r="L83" s="162">
        <f t="shared" si="94"/>
        <v>0</v>
      </c>
      <c r="M83" s="162">
        <f t="shared" si="94"/>
        <v>0</v>
      </c>
      <c r="N83" s="162">
        <f t="shared" si="94"/>
        <v>0</v>
      </c>
      <c r="O83" s="162">
        <f t="shared" ref="O83:AG83" si="119">N83</f>
        <v>0</v>
      </c>
      <c r="P83" s="162">
        <f t="shared" si="119"/>
        <v>0</v>
      </c>
      <c r="Q83" s="162">
        <f t="shared" si="119"/>
        <v>0</v>
      </c>
      <c r="R83" s="162">
        <f t="shared" si="119"/>
        <v>0</v>
      </c>
      <c r="S83" s="162">
        <f t="shared" si="119"/>
        <v>0</v>
      </c>
      <c r="T83" s="162">
        <f t="shared" si="119"/>
        <v>0</v>
      </c>
      <c r="U83" s="162">
        <f t="shared" si="119"/>
        <v>0</v>
      </c>
      <c r="V83" s="162">
        <f t="shared" si="119"/>
        <v>0</v>
      </c>
      <c r="W83" s="162">
        <f t="shared" si="119"/>
        <v>0</v>
      </c>
      <c r="X83" s="162">
        <f t="shared" si="119"/>
        <v>0</v>
      </c>
      <c r="Y83" s="162">
        <f t="shared" si="119"/>
        <v>0</v>
      </c>
      <c r="Z83" s="162">
        <f t="shared" si="119"/>
        <v>0</v>
      </c>
      <c r="AA83" s="162">
        <f t="shared" si="119"/>
        <v>0</v>
      </c>
      <c r="AB83" s="162">
        <f t="shared" si="119"/>
        <v>0</v>
      </c>
      <c r="AC83" s="162">
        <f t="shared" si="119"/>
        <v>0</v>
      </c>
      <c r="AD83" s="162">
        <f t="shared" si="119"/>
        <v>0</v>
      </c>
      <c r="AE83" s="162">
        <f t="shared" si="119"/>
        <v>0</v>
      </c>
      <c r="AF83" s="162">
        <f t="shared" si="119"/>
        <v>0</v>
      </c>
      <c r="AG83" s="162">
        <f t="shared" si="119"/>
        <v>0</v>
      </c>
      <c r="AH83" s="162">
        <f t="shared" ref="AH83:AO83" si="120">AG83</f>
        <v>0</v>
      </c>
      <c r="AI83" s="162">
        <f t="shared" si="120"/>
        <v>0</v>
      </c>
      <c r="AJ83" s="162">
        <f t="shared" si="120"/>
        <v>0</v>
      </c>
      <c r="AK83" s="162">
        <f t="shared" si="120"/>
        <v>0</v>
      </c>
      <c r="AL83" s="162">
        <f t="shared" si="120"/>
        <v>0</v>
      </c>
      <c r="AM83" s="162">
        <f t="shared" si="120"/>
        <v>0</v>
      </c>
      <c r="AN83" s="162">
        <f t="shared" si="120"/>
        <v>0</v>
      </c>
      <c r="AO83" s="162">
        <f t="shared" si="120"/>
        <v>0</v>
      </c>
    </row>
    <row r="84" spans="2:41" ht="14.75">
      <c r="B84" s="4" t="s">
        <v>501</v>
      </c>
      <c r="C84" s="160">
        <f t="shared" si="82"/>
        <v>0</v>
      </c>
      <c r="D84" s="160">
        <f t="shared" si="83"/>
        <v>0</v>
      </c>
      <c r="E84" s="160">
        <f t="shared" si="84"/>
        <v>0</v>
      </c>
      <c r="F84" s="160">
        <f t="shared" si="85"/>
        <v>0</v>
      </c>
      <c r="G84" s="160">
        <f t="shared" si="86"/>
        <v>0</v>
      </c>
      <c r="H84" s="160">
        <f t="shared" si="87"/>
        <v>0</v>
      </c>
      <c r="I84" s="160">
        <f t="shared" si="88"/>
        <v>0</v>
      </c>
      <c r="J84" s="160">
        <f t="shared" si="89"/>
        <v>0</v>
      </c>
      <c r="K84" s="162">
        <f t="shared" si="93"/>
        <v>0</v>
      </c>
      <c r="L84" s="162">
        <f t="shared" si="94"/>
        <v>0</v>
      </c>
      <c r="M84" s="162">
        <f t="shared" si="94"/>
        <v>0</v>
      </c>
      <c r="N84" s="162">
        <f t="shared" si="94"/>
        <v>0</v>
      </c>
      <c r="O84" s="162">
        <f t="shared" ref="O84:AG84" si="121">N84</f>
        <v>0</v>
      </c>
      <c r="P84" s="162">
        <f t="shared" si="121"/>
        <v>0</v>
      </c>
      <c r="Q84" s="162">
        <f t="shared" si="121"/>
        <v>0</v>
      </c>
      <c r="R84" s="162">
        <f t="shared" si="121"/>
        <v>0</v>
      </c>
      <c r="S84" s="162">
        <f t="shared" si="121"/>
        <v>0</v>
      </c>
      <c r="T84" s="162">
        <f t="shared" si="121"/>
        <v>0</v>
      </c>
      <c r="U84" s="162">
        <f t="shared" si="121"/>
        <v>0</v>
      </c>
      <c r="V84" s="162">
        <f t="shared" si="121"/>
        <v>0</v>
      </c>
      <c r="W84" s="162">
        <f t="shared" si="121"/>
        <v>0</v>
      </c>
      <c r="X84" s="162">
        <f t="shared" si="121"/>
        <v>0</v>
      </c>
      <c r="Y84" s="162">
        <f t="shared" si="121"/>
        <v>0</v>
      </c>
      <c r="Z84" s="162">
        <f t="shared" si="121"/>
        <v>0</v>
      </c>
      <c r="AA84" s="162">
        <f t="shared" si="121"/>
        <v>0</v>
      </c>
      <c r="AB84" s="162">
        <f t="shared" si="121"/>
        <v>0</v>
      </c>
      <c r="AC84" s="162">
        <f t="shared" si="121"/>
        <v>0</v>
      </c>
      <c r="AD84" s="162">
        <f t="shared" si="121"/>
        <v>0</v>
      </c>
      <c r="AE84" s="162">
        <f t="shared" si="121"/>
        <v>0</v>
      </c>
      <c r="AF84" s="162">
        <f t="shared" si="121"/>
        <v>0</v>
      </c>
      <c r="AG84" s="162">
        <f t="shared" si="121"/>
        <v>0</v>
      </c>
      <c r="AH84" s="162">
        <f t="shared" ref="AH84:AO84" si="122">AG84</f>
        <v>0</v>
      </c>
      <c r="AI84" s="162">
        <f t="shared" si="122"/>
        <v>0</v>
      </c>
      <c r="AJ84" s="162">
        <f t="shared" si="122"/>
        <v>0</v>
      </c>
      <c r="AK84" s="162">
        <f t="shared" si="122"/>
        <v>0</v>
      </c>
      <c r="AL84" s="162">
        <f t="shared" si="122"/>
        <v>0</v>
      </c>
      <c r="AM84" s="162">
        <f t="shared" si="122"/>
        <v>0</v>
      </c>
      <c r="AN84" s="162">
        <f t="shared" si="122"/>
        <v>0</v>
      </c>
      <c r="AO84" s="162">
        <f t="shared" si="122"/>
        <v>0</v>
      </c>
    </row>
    <row r="85" spans="2:41" ht="14.75">
      <c r="B85" s="4" t="s">
        <v>502</v>
      </c>
      <c r="C85" s="160">
        <f t="shared" si="82"/>
        <v>0</v>
      </c>
      <c r="D85" s="160">
        <f t="shared" si="83"/>
        <v>0</v>
      </c>
      <c r="E85" s="160">
        <f t="shared" si="84"/>
        <v>0</v>
      </c>
      <c r="F85" s="160">
        <f t="shared" si="85"/>
        <v>0</v>
      </c>
      <c r="G85" s="160">
        <f t="shared" si="86"/>
        <v>0</v>
      </c>
      <c r="H85" s="160">
        <f t="shared" si="87"/>
        <v>0</v>
      </c>
      <c r="I85" s="160">
        <f t="shared" si="88"/>
        <v>0</v>
      </c>
      <c r="J85" s="160">
        <f t="shared" si="89"/>
        <v>0</v>
      </c>
      <c r="K85" s="162">
        <f t="shared" si="93"/>
        <v>0</v>
      </c>
      <c r="L85" s="162">
        <f t="shared" si="94"/>
        <v>0</v>
      </c>
      <c r="M85" s="162">
        <f t="shared" si="94"/>
        <v>0</v>
      </c>
      <c r="N85" s="162">
        <f t="shared" si="94"/>
        <v>0</v>
      </c>
      <c r="O85" s="162">
        <f t="shared" ref="O85:AG85" si="123">N85</f>
        <v>0</v>
      </c>
      <c r="P85" s="162">
        <f t="shared" si="123"/>
        <v>0</v>
      </c>
      <c r="Q85" s="162">
        <f t="shared" si="123"/>
        <v>0</v>
      </c>
      <c r="R85" s="162">
        <f t="shared" si="123"/>
        <v>0</v>
      </c>
      <c r="S85" s="162">
        <f t="shared" si="123"/>
        <v>0</v>
      </c>
      <c r="T85" s="162">
        <f t="shared" si="123"/>
        <v>0</v>
      </c>
      <c r="U85" s="162">
        <f t="shared" si="123"/>
        <v>0</v>
      </c>
      <c r="V85" s="162">
        <f t="shared" si="123"/>
        <v>0</v>
      </c>
      <c r="W85" s="162">
        <f t="shared" si="123"/>
        <v>0</v>
      </c>
      <c r="X85" s="162">
        <f t="shared" si="123"/>
        <v>0</v>
      </c>
      <c r="Y85" s="162">
        <f t="shared" si="123"/>
        <v>0</v>
      </c>
      <c r="Z85" s="162">
        <f t="shared" si="123"/>
        <v>0</v>
      </c>
      <c r="AA85" s="162">
        <f t="shared" si="123"/>
        <v>0</v>
      </c>
      <c r="AB85" s="162">
        <f t="shared" si="123"/>
        <v>0</v>
      </c>
      <c r="AC85" s="162">
        <f t="shared" si="123"/>
        <v>0</v>
      </c>
      <c r="AD85" s="162">
        <f t="shared" si="123"/>
        <v>0</v>
      </c>
      <c r="AE85" s="162">
        <f t="shared" si="123"/>
        <v>0</v>
      </c>
      <c r="AF85" s="162">
        <f t="shared" si="123"/>
        <v>0</v>
      </c>
      <c r="AG85" s="162">
        <f t="shared" si="123"/>
        <v>0</v>
      </c>
      <c r="AH85" s="162">
        <f t="shared" ref="AH85:AO85" si="124">AG85</f>
        <v>0</v>
      </c>
      <c r="AI85" s="162">
        <f t="shared" si="124"/>
        <v>0</v>
      </c>
      <c r="AJ85" s="162">
        <f t="shared" si="124"/>
        <v>0</v>
      </c>
      <c r="AK85" s="162">
        <f t="shared" si="124"/>
        <v>0</v>
      </c>
      <c r="AL85" s="162">
        <f t="shared" si="124"/>
        <v>0</v>
      </c>
      <c r="AM85" s="162">
        <f t="shared" si="124"/>
        <v>0</v>
      </c>
      <c r="AN85" s="162">
        <f t="shared" si="124"/>
        <v>0</v>
      </c>
      <c r="AO85" s="162">
        <f t="shared" si="124"/>
        <v>0</v>
      </c>
    </row>
    <row r="86" spans="2:41" ht="14.75">
      <c r="B86" s="128"/>
    </row>
    <row r="87" spans="2:41" ht="14.75">
      <c r="B87" s="161" t="s">
        <v>630</v>
      </c>
      <c r="C87" s="70">
        <v>2012</v>
      </c>
      <c r="D87" s="70">
        <v>2013</v>
      </c>
      <c r="E87" s="70">
        <v>2014</v>
      </c>
      <c r="F87" s="70">
        <v>2015</v>
      </c>
      <c r="G87" s="70">
        <v>2016</v>
      </c>
      <c r="H87" s="70">
        <v>2017</v>
      </c>
      <c r="I87" s="70">
        <v>2018</v>
      </c>
      <c r="J87" s="70">
        <f t="shared" ref="J87" si="125">I87+1</f>
        <v>2019</v>
      </c>
      <c r="K87" s="70">
        <f t="shared" ref="K87" si="126">J87+1</f>
        <v>2020</v>
      </c>
      <c r="L87" s="70">
        <f t="shared" ref="L87" si="127">K87+1</f>
        <v>2021</v>
      </c>
      <c r="M87" s="70">
        <f t="shared" ref="M87" si="128">L87+1</f>
        <v>2022</v>
      </c>
      <c r="N87" s="70">
        <f t="shared" ref="N87" si="129">M87+1</f>
        <v>2023</v>
      </c>
      <c r="O87" s="70">
        <f t="shared" ref="O87" si="130">N87+1</f>
        <v>2024</v>
      </c>
      <c r="P87" s="70">
        <f t="shared" ref="P87" si="131">O87+1</f>
        <v>2025</v>
      </c>
      <c r="Q87" s="70">
        <f t="shared" ref="Q87" si="132">P87+1</f>
        <v>2026</v>
      </c>
      <c r="R87" s="70">
        <f t="shared" ref="R87" si="133">Q87+1</f>
        <v>2027</v>
      </c>
      <c r="S87" s="70">
        <f t="shared" ref="S87" si="134">R87+1</f>
        <v>2028</v>
      </c>
      <c r="T87" s="70">
        <f t="shared" ref="T87" si="135">S87+1</f>
        <v>2029</v>
      </c>
      <c r="U87" s="70">
        <f t="shared" ref="U87" si="136">T87+1</f>
        <v>2030</v>
      </c>
      <c r="V87" s="70">
        <f t="shared" ref="V87" si="137">U87+1</f>
        <v>2031</v>
      </c>
      <c r="W87" s="70">
        <f t="shared" ref="W87" si="138">V87+1</f>
        <v>2032</v>
      </c>
      <c r="X87" s="70">
        <f t="shared" ref="X87" si="139">W87+1</f>
        <v>2033</v>
      </c>
      <c r="Y87" s="70">
        <f t="shared" ref="Y87" si="140">X87+1</f>
        <v>2034</v>
      </c>
      <c r="Z87" s="70">
        <f t="shared" ref="Z87" si="141">Y87+1</f>
        <v>2035</v>
      </c>
      <c r="AA87" s="70">
        <f t="shared" ref="AA87" si="142">Z87+1</f>
        <v>2036</v>
      </c>
      <c r="AB87" s="70">
        <f t="shared" ref="AB87" si="143">AA87+1</f>
        <v>2037</v>
      </c>
      <c r="AC87" s="70">
        <f t="shared" ref="AC87" si="144">AB87+1</f>
        <v>2038</v>
      </c>
      <c r="AD87" s="70">
        <f t="shared" ref="AD87" si="145">AC87+1</f>
        <v>2039</v>
      </c>
      <c r="AE87" s="70">
        <f t="shared" ref="AE87" si="146">AD87+1</f>
        <v>2040</v>
      </c>
      <c r="AF87" s="70">
        <f t="shared" ref="AF87" si="147">AE87+1</f>
        <v>2041</v>
      </c>
      <c r="AG87" s="70">
        <f t="shared" ref="AG87" si="148">AF87+1</f>
        <v>2042</v>
      </c>
      <c r="AH87" s="70">
        <f t="shared" ref="AH87" si="149">AG87+1</f>
        <v>2043</v>
      </c>
      <c r="AI87" s="70">
        <f t="shared" ref="AI87" si="150">AH87+1</f>
        <v>2044</v>
      </c>
      <c r="AJ87" s="70">
        <f t="shared" ref="AJ87" si="151">AI87+1</f>
        <v>2045</v>
      </c>
      <c r="AK87" s="70">
        <f t="shared" ref="AK87" si="152">AJ87+1</f>
        <v>2046</v>
      </c>
      <c r="AL87" s="70">
        <f t="shared" ref="AL87" si="153">AK87+1</f>
        <v>2047</v>
      </c>
      <c r="AM87" s="70">
        <f t="shared" ref="AM87" si="154">AL87+1</f>
        <v>2048</v>
      </c>
      <c r="AN87" s="70">
        <f t="shared" ref="AN87" si="155">AM87+1</f>
        <v>2049</v>
      </c>
      <c r="AO87" s="70">
        <f t="shared" ref="AO87" si="156">AN87+1</f>
        <v>2050</v>
      </c>
    </row>
    <row r="88" spans="2:41" ht="14.75">
      <c r="B88" s="4" t="s">
        <v>487</v>
      </c>
      <c r="C88" s="160">
        <f t="shared" ref="C88:C103" si="157">I34</f>
        <v>0</v>
      </c>
      <c r="D88" s="160">
        <f t="shared" ref="D88:D103" si="158">P34</f>
        <v>0</v>
      </c>
      <c r="E88" s="160">
        <f t="shared" ref="E88:E103" si="159">W34</f>
        <v>0</v>
      </c>
      <c r="F88" s="160">
        <f t="shared" ref="F88:F103" si="160">AD34</f>
        <v>0</v>
      </c>
      <c r="G88" s="160">
        <f t="shared" ref="G88:G103" si="161">AK34</f>
        <v>0</v>
      </c>
      <c r="H88" s="160">
        <f t="shared" ref="H88:H103" si="162">AR34</f>
        <v>0</v>
      </c>
      <c r="I88" s="160">
        <f t="shared" ref="I88:I103" si="163">AY34</f>
        <v>0</v>
      </c>
      <c r="J88" s="160">
        <f t="shared" ref="J88:J103" si="164">BF34</f>
        <v>0</v>
      </c>
      <c r="K88" s="162">
        <f>AVERAGE(C88:J88)</f>
        <v>0</v>
      </c>
      <c r="L88" s="162">
        <f>K88</f>
        <v>0</v>
      </c>
      <c r="M88" s="162">
        <f t="shared" ref="M88:V88" si="165">L88</f>
        <v>0</v>
      </c>
      <c r="N88" s="162">
        <f t="shared" si="165"/>
        <v>0</v>
      </c>
      <c r="O88" s="162">
        <f t="shared" si="165"/>
        <v>0</v>
      </c>
      <c r="P88" s="162">
        <f t="shared" si="165"/>
        <v>0</v>
      </c>
      <c r="Q88" s="162">
        <f t="shared" si="165"/>
        <v>0</v>
      </c>
      <c r="R88" s="162">
        <f t="shared" si="165"/>
        <v>0</v>
      </c>
      <c r="S88" s="162">
        <f t="shared" si="165"/>
        <v>0</v>
      </c>
      <c r="T88" s="162">
        <f t="shared" si="165"/>
        <v>0</v>
      </c>
      <c r="U88" s="162">
        <f t="shared" si="165"/>
        <v>0</v>
      </c>
      <c r="V88" s="162">
        <f t="shared" si="165"/>
        <v>0</v>
      </c>
      <c r="W88" s="162">
        <f t="shared" ref="W88:AO88" si="166">V88</f>
        <v>0</v>
      </c>
      <c r="X88" s="162">
        <f t="shared" si="166"/>
        <v>0</v>
      </c>
      <c r="Y88" s="162">
        <f t="shared" si="166"/>
        <v>0</v>
      </c>
      <c r="Z88" s="162">
        <f t="shared" si="166"/>
        <v>0</v>
      </c>
      <c r="AA88" s="162">
        <f t="shared" si="166"/>
        <v>0</v>
      </c>
      <c r="AB88" s="162">
        <f t="shared" si="166"/>
        <v>0</v>
      </c>
      <c r="AC88" s="162">
        <f t="shared" si="166"/>
        <v>0</v>
      </c>
      <c r="AD88" s="162">
        <f t="shared" si="166"/>
        <v>0</v>
      </c>
      <c r="AE88" s="162">
        <f t="shared" si="166"/>
        <v>0</v>
      </c>
      <c r="AF88" s="162">
        <f t="shared" si="166"/>
        <v>0</v>
      </c>
      <c r="AG88" s="162">
        <f t="shared" si="166"/>
        <v>0</v>
      </c>
      <c r="AH88" s="162">
        <f t="shared" si="166"/>
        <v>0</v>
      </c>
      <c r="AI88" s="162">
        <f t="shared" si="166"/>
        <v>0</v>
      </c>
      <c r="AJ88" s="162">
        <f t="shared" si="166"/>
        <v>0</v>
      </c>
      <c r="AK88" s="162">
        <f t="shared" si="166"/>
        <v>0</v>
      </c>
      <c r="AL88" s="162">
        <f t="shared" si="166"/>
        <v>0</v>
      </c>
      <c r="AM88" s="162">
        <f t="shared" si="166"/>
        <v>0</v>
      </c>
      <c r="AN88" s="162">
        <f t="shared" si="166"/>
        <v>0</v>
      </c>
      <c r="AO88" s="162">
        <f t="shared" si="166"/>
        <v>0</v>
      </c>
    </row>
    <row r="89" spans="2:41" ht="14.75">
      <c r="B89" s="4" t="s">
        <v>488</v>
      </c>
      <c r="C89" s="160">
        <f t="shared" si="157"/>
        <v>5921580.7447152426</v>
      </c>
      <c r="D89" s="160">
        <f t="shared" si="158"/>
        <v>7713898.6904426664</v>
      </c>
      <c r="E89" s="160">
        <f t="shared" si="159"/>
        <v>5545257.5495696478</v>
      </c>
      <c r="F89" s="160">
        <f t="shared" si="160"/>
        <v>8173540.7355741635</v>
      </c>
      <c r="G89" s="160">
        <f t="shared" si="161"/>
        <v>5365194.709032068</v>
      </c>
      <c r="H89" s="160">
        <f t="shared" si="162"/>
        <v>5249608.1314265467</v>
      </c>
      <c r="I89" s="160">
        <f t="shared" si="163"/>
        <v>7134118.8791780006</v>
      </c>
      <c r="J89" s="160">
        <f t="shared" si="164"/>
        <v>7760670.6563861463</v>
      </c>
      <c r="K89" s="162">
        <f t="shared" ref="K89:K103" si="167">AVERAGE(C89:J89)</f>
        <v>6607983.7620405601</v>
      </c>
      <c r="L89" s="162">
        <f t="shared" ref="L89:U103" si="168">K89</f>
        <v>6607983.7620405601</v>
      </c>
      <c r="M89" s="162">
        <f t="shared" si="168"/>
        <v>6607983.7620405601</v>
      </c>
      <c r="N89" s="162">
        <f t="shared" si="168"/>
        <v>6607983.7620405601</v>
      </c>
      <c r="O89" s="162">
        <f t="shared" si="168"/>
        <v>6607983.7620405601</v>
      </c>
      <c r="P89" s="162">
        <f t="shared" si="168"/>
        <v>6607983.7620405601</v>
      </c>
      <c r="Q89" s="162">
        <f t="shared" si="168"/>
        <v>6607983.7620405601</v>
      </c>
      <c r="R89" s="162">
        <f t="shared" si="168"/>
        <v>6607983.7620405601</v>
      </c>
      <c r="S89" s="162">
        <f t="shared" si="168"/>
        <v>6607983.7620405601</v>
      </c>
      <c r="T89" s="162">
        <f t="shared" si="168"/>
        <v>6607983.7620405601</v>
      </c>
      <c r="U89" s="162">
        <f t="shared" si="168"/>
        <v>6607983.7620405601</v>
      </c>
      <c r="V89" s="162">
        <f t="shared" ref="V89:AO89" si="169">U89</f>
        <v>6607983.7620405601</v>
      </c>
      <c r="W89" s="162">
        <f t="shared" si="169"/>
        <v>6607983.7620405601</v>
      </c>
      <c r="X89" s="162">
        <f t="shared" si="169"/>
        <v>6607983.7620405601</v>
      </c>
      <c r="Y89" s="162">
        <f t="shared" si="169"/>
        <v>6607983.7620405601</v>
      </c>
      <c r="Z89" s="162">
        <f t="shared" si="169"/>
        <v>6607983.7620405601</v>
      </c>
      <c r="AA89" s="162">
        <f t="shared" si="169"/>
        <v>6607983.7620405601</v>
      </c>
      <c r="AB89" s="162">
        <f t="shared" si="169"/>
        <v>6607983.7620405601</v>
      </c>
      <c r="AC89" s="162">
        <f t="shared" si="169"/>
        <v>6607983.7620405601</v>
      </c>
      <c r="AD89" s="162">
        <f t="shared" si="169"/>
        <v>6607983.7620405601</v>
      </c>
      <c r="AE89" s="162">
        <f t="shared" si="169"/>
        <v>6607983.7620405601</v>
      </c>
      <c r="AF89" s="162">
        <f t="shared" si="169"/>
        <v>6607983.7620405601</v>
      </c>
      <c r="AG89" s="162">
        <f t="shared" si="169"/>
        <v>6607983.7620405601</v>
      </c>
      <c r="AH89" s="162">
        <f t="shared" si="169"/>
        <v>6607983.7620405601</v>
      </c>
      <c r="AI89" s="162">
        <f t="shared" si="169"/>
        <v>6607983.7620405601</v>
      </c>
      <c r="AJ89" s="162">
        <f t="shared" si="169"/>
        <v>6607983.7620405601</v>
      </c>
      <c r="AK89" s="162">
        <f t="shared" si="169"/>
        <v>6607983.7620405601</v>
      </c>
      <c r="AL89" s="162">
        <f t="shared" si="169"/>
        <v>6607983.7620405601</v>
      </c>
      <c r="AM89" s="162">
        <f t="shared" si="169"/>
        <v>6607983.7620405601</v>
      </c>
      <c r="AN89" s="162">
        <f t="shared" si="169"/>
        <v>6607983.7620405601</v>
      </c>
      <c r="AO89" s="162">
        <f t="shared" si="169"/>
        <v>6607983.7620405601</v>
      </c>
    </row>
    <row r="90" spans="2:41" ht="14.75">
      <c r="B90" s="4" t="s">
        <v>489</v>
      </c>
      <c r="C90" s="160">
        <f t="shared" si="157"/>
        <v>0</v>
      </c>
      <c r="D90" s="160">
        <f t="shared" si="158"/>
        <v>0</v>
      </c>
      <c r="E90" s="160">
        <f t="shared" si="159"/>
        <v>0</v>
      </c>
      <c r="F90" s="160">
        <f t="shared" si="160"/>
        <v>0</v>
      </c>
      <c r="G90" s="160">
        <f t="shared" si="161"/>
        <v>0</v>
      </c>
      <c r="H90" s="160">
        <f t="shared" si="162"/>
        <v>0</v>
      </c>
      <c r="I90" s="160">
        <f t="shared" si="163"/>
        <v>0</v>
      </c>
      <c r="J90" s="160">
        <f t="shared" si="164"/>
        <v>0</v>
      </c>
      <c r="K90" s="162">
        <f t="shared" si="167"/>
        <v>0</v>
      </c>
      <c r="L90" s="162">
        <f t="shared" si="168"/>
        <v>0</v>
      </c>
      <c r="M90" s="162">
        <f t="shared" si="168"/>
        <v>0</v>
      </c>
      <c r="N90" s="162">
        <f t="shared" si="168"/>
        <v>0</v>
      </c>
      <c r="O90" s="162">
        <f t="shared" si="168"/>
        <v>0</v>
      </c>
      <c r="P90" s="162">
        <f t="shared" si="168"/>
        <v>0</v>
      </c>
      <c r="Q90" s="162">
        <f t="shared" si="168"/>
        <v>0</v>
      </c>
      <c r="R90" s="162">
        <f t="shared" si="168"/>
        <v>0</v>
      </c>
      <c r="S90" s="162">
        <f t="shared" si="168"/>
        <v>0</v>
      </c>
      <c r="T90" s="162">
        <f t="shared" si="168"/>
        <v>0</v>
      </c>
      <c r="U90" s="162">
        <f t="shared" si="168"/>
        <v>0</v>
      </c>
      <c r="V90" s="162">
        <f t="shared" ref="V90:AO90" si="170">U90</f>
        <v>0</v>
      </c>
      <c r="W90" s="162">
        <f t="shared" si="170"/>
        <v>0</v>
      </c>
      <c r="X90" s="162">
        <f t="shared" si="170"/>
        <v>0</v>
      </c>
      <c r="Y90" s="162">
        <f t="shared" si="170"/>
        <v>0</v>
      </c>
      <c r="Z90" s="162">
        <f t="shared" si="170"/>
        <v>0</v>
      </c>
      <c r="AA90" s="162">
        <f t="shared" si="170"/>
        <v>0</v>
      </c>
      <c r="AB90" s="162">
        <f t="shared" si="170"/>
        <v>0</v>
      </c>
      <c r="AC90" s="162">
        <f t="shared" si="170"/>
        <v>0</v>
      </c>
      <c r="AD90" s="162">
        <f t="shared" si="170"/>
        <v>0</v>
      </c>
      <c r="AE90" s="162">
        <f t="shared" si="170"/>
        <v>0</v>
      </c>
      <c r="AF90" s="162">
        <f t="shared" si="170"/>
        <v>0</v>
      </c>
      <c r="AG90" s="162">
        <f t="shared" si="170"/>
        <v>0</v>
      </c>
      <c r="AH90" s="162">
        <f t="shared" si="170"/>
        <v>0</v>
      </c>
      <c r="AI90" s="162">
        <f t="shared" si="170"/>
        <v>0</v>
      </c>
      <c r="AJ90" s="162">
        <f t="shared" si="170"/>
        <v>0</v>
      </c>
      <c r="AK90" s="162">
        <f t="shared" si="170"/>
        <v>0</v>
      </c>
      <c r="AL90" s="162">
        <f t="shared" si="170"/>
        <v>0</v>
      </c>
      <c r="AM90" s="162">
        <f t="shared" si="170"/>
        <v>0</v>
      </c>
      <c r="AN90" s="162">
        <f t="shared" si="170"/>
        <v>0</v>
      </c>
      <c r="AO90" s="162">
        <f t="shared" si="170"/>
        <v>0</v>
      </c>
    </row>
    <row r="91" spans="2:41" ht="14.75">
      <c r="B91" s="4" t="s">
        <v>490</v>
      </c>
      <c r="C91" s="160">
        <f t="shared" si="157"/>
        <v>17829019.443145175</v>
      </c>
      <c r="D91" s="160">
        <f t="shared" si="158"/>
        <v>13308287.049560808</v>
      </c>
      <c r="E91" s="160">
        <f t="shared" si="159"/>
        <v>15201593.76542446</v>
      </c>
      <c r="F91" s="160">
        <f t="shared" si="160"/>
        <v>12202321.999711622</v>
      </c>
      <c r="G91" s="160">
        <f t="shared" si="161"/>
        <v>12091643.288246185</v>
      </c>
      <c r="H91" s="160">
        <f t="shared" si="162"/>
        <v>15534718.839540612</v>
      </c>
      <c r="I91" s="160">
        <f t="shared" si="163"/>
        <v>13256214.479826499</v>
      </c>
      <c r="J91" s="160">
        <f t="shared" si="164"/>
        <v>10550239.467071101</v>
      </c>
      <c r="K91" s="162">
        <f t="shared" si="167"/>
        <v>13746754.791565808</v>
      </c>
      <c r="L91" s="162">
        <f t="shared" si="168"/>
        <v>13746754.791565808</v>
      </c>
      <c r="M91" s="162">
        <f t="shared" si="168"/>
        <v>13746754.791565808</v>
      </c>
      <c r="N91" s="162">
        <f t="shared" si="168"/>
        <v>13746754.791565808</v>
      </c>
      <c r="O91" s="162">
        <f t="shared" si="168"/>
        <v>13746754.791565808</v>
      </c>
      <c r="P91" s="162">
        <f t="shared" si="168"/>
        <v>13746754.791565808</v>
      </c>
      <c r="Q91" s="162">
        <f t="shared" si="168"/>
        <v>13746754.791565808</v>
      </c>
      <c r="R91" s="162">
        <f t="shared" si="168"/>
        <v>13746754.791565808</v>
      </c>
      <c r="S91" s="162">
        <f t="shared" si="168"/>
        <v>13746754.791565808</v>
      </c>
      <c r="T91" s="162">
        <f t="shared" si="168"/>
        <v>13746754.791565808</v>
      </c>
      <c r="U91" s="162">
        <f t="shared" si="168"/>
        <v>13746754.791565808</v>
      </c>
      <c r="V91" s="162">
        <f t="shared" ref="V91:AO91" si="171">U91</f>
        <v>13746754.791565808</v>
      </c>
      <c r="W91" s="162">
        <f t="shared" si="171"/>
        <v>13746754.791565808</v>
      </c>
      <c r="X91" s="162">
        <f t="shared" si="171"/>
        <v>13746754.791565808</v>
      </c>
      <c r="Y91" s="162">
        <f t="shared" si="171"/>
        <v>13746754.791565808</v>
      </c>
      <c r="Z91" s="162">
        <f t="shared" si="171"/>
        <v>13746754.791565808</v>
      </c>
      <c r="AA91" s="162">
        <f t="shared" si="171"/>
        <v>13746754.791565808</v>
      </c>
      <c r="AB91" s="162">
        <f t="shared" si="171"/>
        <v>13746754.791565808</v>
      </c>
      <c r="AC91" s="162">
        <f t="shared" si="171"/>
        <v>13746754.791565808</v>
      </c>
      <c r="AD91" s="162">
        <f t="shared" si="171"/>
        <v>13746754.791565808</v>
      </c>
      <c r="AE91" s="162">
        <f t="shared" si="171"/>
        <v>13746754.791565808</v>
      </c>
      <c r="AF91" s="162">
        <f t="shared" si="171"/>
        <v>13746754.791565808</v>
      </c>
      <c r="AG91" s="162">
        <f t="shared" si="171"/>
        <v>13746754.791565808</v>
      </c>
      <c r="AH91" s="162">
        <f t="shared" si="171"/>
        <v>13746754.791565808</v>
      </c>
      <c r="AI91" s="162">
        <f t="shared" si="171"/>
        <v>13746754.791565808</v>
      </c>
      <c r="AJ91" s="162">
        <f t="shared" si="171"/>
        <v>13746754.791565808</v>
      </c>
      <c r="AK91" s="162">
        <f t="shared" si="171"/>
        <v>13746754.791565808</v>
      </c>
      <c r="AL91" s="162">
        <f t="shared" si="171"/>
        <v>13746754.791565808</v>
      </c>
      <c r="AM91" s="162">
        <f t="shared" si="171"/>
        <v>13746754.791565808</v>
      </c>
      <c r="AN91" s="162">
        <f t="shared" si="171"/>
        <v>13746754.791565808</v>
      </c>
      <c r="AO91" s="162">
        <f t="shared" si="171"/>
        <v>13746754.791565808</v>
      </c>
    </row>
    <row r="92" spans="2:41" ht="14.75">
      <c r="B92" s="4" t="s">
        <v>491</v>
      </c>
      <c r="C92" s="160">
        <f t="shared" si="157"/>
        <v>3818217.6181782871</v>
      </c>
      <c r="D92" s="160">
        <f t="shared" si="158"/>
        <v>4780847.7668314036</v>
      </c>
      <c r="E92" s="160">
        <f t="shared" si="159"/>
        <v>4852335.1704577496</v>
      </c>
      <c r="F92" s="160">
        <f t="shared" si="160"/>
        <v>3481443.3946734215</v>
      </c>
      <c r="G92" s="160">
        <f t="shared" si="161"/>
        <v>3617029.4134406117</v>
      </c>
      <c r="H92" s="160">
        <f t="shared" si="162"/>
        <v>3656760.0241536302</v>
      </c>
      <c r="I92" s="160">
        <f t="shared" si="163"/>
        <v>5043978.6892912779</v>
      </c>
      <c r="J92" s="160">
        <f t="shared" si="164"/>
        <v>3990430.2568815104</v>
      </c>
      <c r="K92" s="162">
        <f t="shared" si="167"/>
        <v>4155130.2917384864</v>
      </c>
      <c r="L92" s="162">
        <f t="shared" si="168"/>
        <v>4155130.2917384864</v>
      </c>
      <c r="M92" s="162">
        <f t="shared" si="168"/>
        <v>4155130.2917384864</v>
      </c>
      <c r="N92" s="162">
        <f t="shared" si="168"/>
        <v>4155130.2917384864</v>
      </c>
      <c r="O92" s="162">
        <f t="shared" si="168"/>
        <v>4155130.2917384864</v>
      </c>
      <c r="P92" s="162">
        <f t="shared" si="168"/>
        <v>4155130.2917384864</v>
      </c>
      <c r="Q92" s="162">
        <f t="shared" si="168"/>
        <v>4155130.2917384864</v>
      </c>
      <c r="R92" s="162">
        <f t="shared" si="168"/>
        <v>4155130.2917384864</v>
      </c>
      <c r="S92" s="162">
        <f t="shared" si="168"/>
        <v>4155130.2917384864</v>
      </c>
      <c r="T92" s="162">
        <f t="shared" si="168"/>
        <v>4155130.2917384864</v>
      </c>
      <c r="U92" s="162">
        <f t="shared" si="168"/>
        <v>4155130.2917384864</v>
      </c>
      <c r="V92" s="162">
        <f t="shared" ref="V92:AO92" si="172">U92</f>
        <v>4155130.2917384864</v>
      </c>
      <c r="W92" s="162">
        <f t="shared" si="172"/>
        <v>4155130.2917384864</v>
      </c>
      <c r="X92" s="162">
        <f t="shared" si="172"/>
        <v>4155130.2917384864</v>
      </c>
      <c r="Y92" s="162">
        <f t="shared" si="172"/>
        <v>4155130.2917384864</v>
      </c>
      <c r="Z92" s="162">
        <f t="shared" si="172"/>
        <v>4155130.2917384864</v>
      </c>
      <c r="AA92" s="162">
        <f t="shared" si="172"/>
        <v>4155130.2917384864</v>
      </c>
      <c r="AB92" s="162">
        <f t="shared" si="172"/>
        <v>4155130.2917384864</v>
      </c>
      <c r="AC92" s="162">
        <f t="shared" si="172"/>
        <v>4155130.2917384864</v>
      </c>
      <c r="AD92" s="162">
        <f t="shared" si="172"/>
        <v>4155130.2917384864</v>
      </c>
      <c r="AE92" s="162">
        <f t="shared" si="172"/>
        <v>4155130.2917384864</v>
      </c>
      <c r="AF92" s="162">
        <f t="shared" si="172"/>
        <v>4155130.2917384864</v>
      </c>
      <c r="AG92" s="162">
        <f t="shared" si="172"/>
        <v>4155130.2917384864</v>
      </c>
      <c r="AH92" s="162">
        <f t="shared" si="172"/>
        <v>4155130.2917384864</v>
      </c>
      <c r="AI92" s="162">
        <f t="shared" si="172"/>
        <v>4155130.2917384864</v>
      </c>
      <c r="AJ92" s="162">
        <f t="shared" si="172"/>
        <v>4155130.2917384864</v>
      </c>
      <c r="AK92" s="162">
        <f t="shared" si="172"/>
        <v>4155130.2917384864</v>
      </c>
      <c r="AL92" s="162">
        <f t="shared" si="172"/>
        <v>4155130.2917384864</v>
      </c>
      <c r="AM92" s="162">
        <f t="shared" si="172"/>
        <v>4155130.2917384864</v>
      </c>
      <c r="AN92" s="162">
        <f t="shared" si="172"/>
        <v>4155130.2917384864</v>
      </c>
      <c r="AO92" s="162">
        <f t="shared" si="172"/>
        <v>4155130.2917384864</v>
      </c>
    </row>
    <row r="93" spans="2:41" ht="14.75">
      <c r="B93" s="4" t="s">
        <v>492</v>
      </c>
      <c r="C93" s="160">
        <f t="shared" si="157"/>
        <v>0</v>
      </c>
      <c r="D93" s="160">
        <f t="shared" si="158"/>
        <v>0</v>
      </c>
      <c r="E93" s="160">
        <f t="shared" si="159"/>
        <v>0</v>
      </c>
      <c r="F93" s="160">
        <f t="shared" si="160"/>
        <v>0</v>
      </c>
      <c r="G93" s="160">
        <f t="shared" si="161"/>
        <v>0</v>
      </c>
      <c r="H93" s="160">
        <f t="shared" si="162"/>
        <v>0</v>
      </c>
      <c r="I93" s="160">
        <f t="shared" si="163"/>
        <v>0</v>
      </c>
      <c r="J93" s="160">
        <f t="shared" si="164"/>
        <v>276749.29382015415</v>
      </c>
      <c r="K93" s="162">
        <f t="shared" si="167"/>
        <v>34593.661727519269</v>
      </c>
      <c r="L93" s="162">
        <f t="shared" si="168"/>
        <v>34593.661727519269</v>
      </c>
      <c r="M93" s="162">
        <f t="shared" si="168"/>
        <v>34593.661727519269</v>
      </c>
      <c r="N93" s="162">
        <f t="shared" si="168"/>
        <v>34593.661727519269</v>
      </c>
      <c r="O93" s="162">
        <f t="shared" si="168"/>
        <v>34593.661727519269</v>
      </c>
      <c r="P93" s="162">
        <f t="shared" si="168"/>
        <v>34593.661727519269</v>
      </c>
      <c r="Q93" s="162">
        <f t="shared" si="168"/>
        <v>34593.661727519269</v>
      </c>
      <c r="R93" s="162">
        <f t="shared" si="168"/>
        <v>34593.661727519269</v>
      </c>
      <c r="S93" s="162">
        <f t="shared" si="168"/>
        <v>34593.661727519269</v>
      </c>
      <c r="T93" s="162">
        <f t="shared" si="168"/>
        <v>34593.661727519269</v>
      </c>
      <c r="U93" s="162">
        <f t="shared" si="168"/>
        <v>34593.661727519269</v>
      </c>
      <c r="V93" s="162">
        <f t="shared" ref="V93:AO93" si="173">U93</f>
        <v>34593.661727519269</v>
      </c>
      <c r="W93" s="162">
        <f t="shared" si="173"/>
        <v>34593.661727519269</v>
      </c>
      <c r="X93" s="162">
        <f t="shared" si="173"/>
        <v>34593.661727519269</v>
      </c>
      <c r="Y93" s="162">
        <f t="shared" si="173"/>
        <v>34593.661727519269</v>
      </c>
      <c r="Z93" s="162">
        <f t="shared" si="173"/>
        <v>34593.661727519269</v>
      </c>
      <c r="AA93" s="162">
        <f t="shared" si="173"/>
        <v>34593.661727519269</v>
      </c>
      <c r="AB93" s="162">
        <f t="shared" si="173"/>
        <v>34593.661727519269</v>
      </c>
      <c r="AC93" s="162">
        <f t="shared" si="173"/>
        <v>34593.661727519269</v>
      </c>
      <c r="AD93" s="162">
        <f t="shared" si="173"/>
        <v>34593.661727519269</v>
      </c>
      <c r="AE93" s="162">
        <f t="shared" si="173"/>
        <v>34593.661727519269</v>
      </c>
      <c r="AF93" s="162">
        <f t="shared" si="173"/>
        <v>34593.661727519269</v>
      </c>
      <c r="AG93" s="162">
        <f t="shared" si="173"/>
        <v>34593.661727519269</v>
      </c>
      <c r="AH93" s="162">
        <f t="shared" si="173"/>
        <v>34593.661727519269</v>
      </c>
      <c r="AI93" s="162">
        <f t="shared" si="173"/>
        <v>34593.661727519269</v>
      </c>
      <c r="AJ93" s="162">
        <f t="shared" si="173"/>
        <v>34593.661727519269</v>
      </c>
      <c r="AK93" s="162">
        <f t="shared" si="173"/>
        <v>34593.661727519269</v>
      </c>
      <c r="AL93" s="162">
        <f t="shared" si="173"/>
        <v>34593.661727519269</v>
      </c>
      <c r="AM93" s="162">
        <f t="shared" si="173"/>
        <v>34593.661727519269</v>
      </c>
      <c r="AN93" s="162">
        <f t="shared" si="173"/>
        <v>34593.661727519269</v>
      </c>
      <c r="AO93" s="162">
        <f t="shared" si="173"/>
        <v>34593.661727519269</v>
      </c>
    </row>
    <row r="94" spans="2:41" ht="14.75">
      <c r="B94" s="4" t="s">
        <v>493</v>
      </c>
      <c r="C94" s="160">
        <f t="shared" si="157"/>
        <v>0</v>
      </c>
      <c r="D94" s="160">
        <f t="shared" si="158"/>
        <v>0</v>
      </c>
      <c r="E94" s="160">
        <f t="shared" si="159"/>
        <v>0</v>
      </c>
      <c r="F94" s="160">
        <f t="shared" si="160"/>
        <v>0</v>
      </c>
      <c r="G94" s="160">
        <f t="shared" si="161"/>
        <v>0</v>
      </c>
      <c r="H94" s="160">
        <f t="shared" si="162"/>
        <v>0</v>
      </c>
      <c r="I94" s="160">
        <f t="shared" si="163"/>
        <v>0</v>
      </c>
      <c r="J94" s="160">
        <f t="shared" si="164"/>
        <v>0</v>
      </c>
      <c r="K94" s="162">
        <f t="shared" si="167"/>
        <v>0</v>
      </c>
      <c r="L94" s="162">
        <f t="shared" si="168"/>
        <v>0</v>
      </c>
      <c r="M94" s="162">
        <f t="shared" si="168"/>
        <v>0</v>
      </c>
      <c r="N94" s="162">
        <f t="shared" si="168"/>
        <v>0</v>
      </c>
      <c r="O94" s="162">
        <f t="shared" si="168"/>
        <v>0</v>
      </c>
      <c r="P94" s="162">
        <f t="shared" si="168"/>
        <v>0</v>
      </c>
      <c r="Q94" s="162">
        <f t="shared" si="168"/>
        <v>0</v>
      </c>
      <c r="R94" s="162">
        <f t="shared" si="168"/>
        <v>0</v>
      </c>
      <c r="S94" s="162">
        <f t="shared" si="168"/>
        <v>0</v>
      </c>
      <c r="T94" s="162">
        <f t="shared" si="168"/>
        <v>0</v>
      </c>
      <c r="U94" s="162">
        <f t="shared" si="168"/>
        <v>0</v>
      </c>
      <c r="V94" s="162">
        <f t="shared" ref="V94:AO94" si="174">U94</f>
        <v>0</v>
      </c>
      <c r="W94" s="162">
        <f t="shared" si="174"/>
        <v>0</v>
      </c>
      <c r="X94" s="162">
        <f t="shared" si="174"/>
        <v>0</v>
      </c>
      <c r="Y94" s="162">
        <f t="shared" si="174"/>
        <v>0</v>
      </c>
      <c r="Z94" s="162">
        <f t="shared" si="174"/>
        <v>0</v>
      </c>
      <c r="AA94" s="162">
        <f t="shared" si="174"/>
        <v>0</v>
      </c>
      <c r="AB94" s="162">
        <f t="shared" si="174"/>
        <v>0</v>
      </c>
      <c r="AC94" s="162">
        <f t="shared" si="174"/>
        <v>0</v>
      </c>
      <c r="AD94" s="162">
        <f t="shared" si="174"/>
        <v>0</v>
      </c>
      <c r="AE94" s="162">
        <f t="shared" si="174"/>
        <v>0</v>
      </c>
      <c r="AF94" s="162">
        <f t="shared" si="174"/>
        <v>0</v>
      </c>
      <c r="AG94" s="162">
        <f t="shared" si="174"/>
        <v>0</v>
      </c>
      <c r="AH94" s="162">
        <f t="shared" si="174"/>
        <v>0</v>
      </c>
      <c r="AI94" s="162">
        <f t="shared" si="174"/>
        <v>0</v>
      </c>
      <c r="AJ94" s="162">
        <f t="shared" si="174"/>
        <v>0</v>
      </c>
      <c r="AK94" s="162">
        <f t="shared" si="174"/>
        <v>0</v>
      </c>
      <c r="AL94" s="162">
        <f t="shared" si="174"/>
        <v>0</v>
      </c>
      <c r="AM94" s="162">
        <f t="shared" si="174"/>
        <v>0</v>
      </c>
      <c r="AN94" s="162">
        <f t="shared" si="174"/>
        <v>0</v>
      </c>
      <c r="AO94" s="162">
        <f t="shared" si="174"/>
        <v>0</v>
      </c>
    </row>
    <row r="95" spans="2:41" ht="14.75">
      <c r="B95" s="4" t="s">
        <v>494</v>
      </c>
      <c r="C95" s="160">
        <f t="shared" si="157"/>
        <v>415107.55387065548</v>
      </c>
      <c r="D95" s="160">
        <f t="shared" si="158"/>
        <v>521379.33287591144</v>
      </c>
      <c r="E95" s="160">
        <f t="shared" si="159"/>
        <v>574441.68250708759</v>
      </c>
      <c r="F95" s="160">
        <f t="shared" si="160"/>
        <v>670953.80624537519</v>
      </c>
      <c r="G95" s="160">
        <f t="shared" si="161"/>
        <v>416067.07513074687</v>
      </c>
      <c r="H95" s="160">
        <f t="shared" si="162"/>
        <v>328363.73275986291</v>
      </c>
      <c r="I95" s="160">
        <f t="shared" si="163"/>
        <v>433941.20620271988</v>
      </c>
      <c r="J95" s="160">
        <f t="shared" si="164"/>
        <v>253200.44809320942</v>
      </c>
      <c r="K95" s="162">
        <f t="shared" si="167"/>
        <v>451681.85471069609</v>
      </c>
      <c r="L95" s="162">
        <f t="shared" si="168"/>
        <v>451681.85471069609</v>
      </c>
      <c r="M95" s="162">
        <f t="shared" si="168"/>
        <v>451681.85471069609</v>
      </c>
      <c r="N95" s="162">
        <f t="shared" si="168"/>
        <v>451681.85471069609</v>
      </c>
      <c r="O95" s="162">
        <f t="shared" si="168"/>
        <v>451681.85471069609</v>
      </c>
      <c r="P95" s="162">
        <f t="shared" si="168"/>
        <v>451681.85471069609</v>
      </c>
      <c r="Q95" s="162">
        <f t="shared" si="168"/>
        <v>451681.85471069609</v>
      </c>
      <c r="R95" s="162">
        <f t="shared" si="168"/>
        <v>451681.85471069609</v>
      </c>
      <c r="S95" s="162">
        <f t="shared" si="168"/>
        <v>451681.85471069609</v>
      </c>
      <c r="T95" s="162">
        <f t="shared" si="168"/>
        <v>451681.85471069609</v>
      </c>
      <c r="U95" s="162">
        <f t="shared" si="168"/>
        <v>451681.85471069609</v>
      </c>
      <c r="V95" s="162">
        <f t="shared" ref="V95:AO95" si="175">U95</f>
        <v>451681.85471069609</v>
      </c>
      <c r="W95" s="162">
        <f t="shared" si="175"/>
        <v>451681.85471069609</v>
      </c>
      <c r="X95" s="162">
        <f t="shared" si="175"/>
        <v>451681.85471069609</v>
      </c>
      <c r="Y95" s="162">
        <f t="shared" si="175"/>
        <v>451681.85471069609</v>
      </c>
      <c r="Z95" s="162">
        <f t="shared" si="175"/>
        <v>451681.85471069609</v>
      </c>
      <c r="AA95" s="162">
        <f t="shared" si="175"/>
        <v>451681.85471069609</v>
      </c>
      <c r="AB95" s="162">
        <f t="shared" si="175"/>
        <v>451681.85471069609</v>
      </c>
      <c r="AC95" s="162">
        <f t="shared" si="175"/>
        <v>451681.85471069609</v>
      </c>
      <c r="AD95" s="162">
        <f t="shared" si="175"/>
        <v>451681.85471069609</v>
      </c>
      <c r="AE95" s="162">
        <f t="shared" si="175"/>
        <v>451681.85471069609</v>
      </c>
      <c r="AF95" s="162">
        <f t="shared" si="175"/>
        <v>451681.85471069609</v>
      </c>
      <c r="AG95" s="162">
        <f t="shared" si="175"/>
        <v>451681.85471069609</v>
      </c>
      <c r="AH95" s="162">
        <f t="shared" si="175"/>
        <v>451681.85471069609</v>
      </c>
      <c r="AI95" s="162">
        <f t="shared" si="175"/>
        <v>451681.85471069609</v>
      </c>
      <c r="AJ95" s="162">
        <f t="shared" si="175"/>
        <v>451681.85471069609</v>
      </c>
      <c r="AK95" s="162">
        <f t="shared" si="175"/>
        <v>451681.85471069609</v>
      </c>
      <c r="AL95" s="162">
        <f t="shared" si="175"/>
        <v>451681.85471069609</v>
      </c>
      <c r="AM95" s="162">
        <f t="shared" si="175"/>
        <v>451681.85471069609</v>
      </c>
      <c r="AN95" s="162">
        <f t="shared" si="175"/>
        <v>451681.85471069609</v>
      </c>
      <c r="AO95" s="162">
        <f t="shared" si="175"/>
        <v>451681.85471069609</v>
      </c>
    </row>
    <row r="96" spans="2:41" ht="14.75">
      <c r="B96" s="4" t="s">
        <v>495</v>
      </c>
      <c r="C96" s="160">
        <f t="shared" si="157"/>
        <v>0</v>
      </c>
      <c r="D96" s="160">
        <f t="shared" si="158"/>
        <v>112500.03758307823</v>
      </c>
      <c r="E96" s="160">
        <f t="shared" si="159"/>
        <v>126284.46832614261</v>
      </c>
      <c r="F96" s="160">
        <f t="shared" si="160"/>
        <v>122906.6973573646</v>
      </c>
      <c r="G96" s="160">
        <f t="shared" si="161"/>
        <v>125430.98024143658</v>
      </c>
      <c r="H96" s="160">
        <f t="shared" si="162"/>
        <v>116486.44639244373</v>
      </c>
      <c r="I96" s="160">
        <f t="shared" si="163"/>
        <v>116682.83148759331</v>
      </c>
      <c r="J96" s="160">
        <f t="shared" si="164"/>
        <v>140386.383638756</v>
      </c>
      <c r="K96" s="162">
        <f t="shared" si="167"/>
        <v>107584.73062835188</v>
      </c>
      <c r="L96" s="162">
        <f t="shared" si="168"/>
        <v>107584.73062835188</v>
      </c>
      <c r="M96" s="162">
        <f t="shared" si="168"/>
        <v>107584.73062835188</v>
      </c>
      <c r="N96" s="162">
        <f t="shared" si="168"/>
        <v>107584.73062835188</v>
      </c>
      <c r="O96" s="162">
        <f t="shared" si="168"/>
        <v>107584.73062835188</v>
      </c>
      <c r="P96" s="162">
        <f t="shared" si="168"/>
        <v>107584.73062835188</v>
      </c>
      <c r="Q96" s="162">
        <f t="shared" si="168"/>
        <v>107584.73062835188</v>
      </c>
      <c r="R96" s="162">
        <f t="shared" si="168"/>
        <v>107584.73062835188</v>
      </c>
      <c r="S96" s="162">
        <f t="shared" si="168"/>
        <v>107584.73062835188</v>
      </c>
      <c r="T96" s="162">
        <f t="shared" si="168"/>
        <v>107584.73062835188</v>
      </c>
      <c r="U96" s="162">
        <f t="shared" si="168"/>
        <v>107584.73062835188</v>
      </c>
      <c r="V96" s="162">
        <f t="shared" ref="V96:AO96" si="176">U96</f>
        <v>107584.73062835188</v>
      </c>
      <c r="W96" s="162">
        <f t="shared" si="176"/>
        <v>107584.73062835188</v>
      </c>
      <c r="X96" s="162">
        <f t="shared" si="176"/>
        <v>107584.73062835188</v>
      </c>
      <c r="Y96" s="162">
        <f t="shared" si="176"/>
        <v>107584.73062835188</v>
      </c>
      <c r="Z96" s="162">
        <f t="shared" si="176"/>
        <v>107584.73062835188</v>
      </c>
      <c r="AA96" s="162">
        <f t="shared" si="176"/>
        <v>107584.73062835188</v>
      </c>
      <c r="AB96" s="162">
        <f t="shared" si="176"/>
        <v>107584.73062835188</v>
      </c>
      <c r="AC96" s="162">
        <f t="shared" si="176"/>
        <v>107584.73062835188</v>
      </c>
      <c r="AD96" s="162">
        <f t="shared" si="176"/>
        <v>107584.73062835188</v>
      </c>
      <c r="AE96" s="162">
        <f t="shared" si="176"/>
        <v>107584.73062835188</v>
      </c>
      <c r="AF96" s="162">
        <f t="shared" si="176"/>
        <v>107584.73062835188</v>
      </c>
      <c r="AG96" s="162">
        <f t="shared" si="176"/>
        <v>107584.73062835188</v>
      </c>
      <c r="AH96" s="162">
        <f t="shared" si="176"/>
        <v>107584.73062835188</v>
      </c>
      <c r="AI96" s="162">
        <f t="shared" si="176"/>
        <v>107584.73062835188</v>
      </c>
      <c r="AJ96" s="162">
        <f t="shared" si="176"/>
        <v>107584.73062835188</v>
      </c>
      <c r="AK96" s="162">
        <f t="shared" si="176"/>
        <v>107584.73062835188</v>
      </c>
      <c r="AL96" s="162">
        <f t="shared" si="176"/>
        <v>107584.73062835188</v>
      </c>
      <c r="AM96" s="162">
        <f t="shared" si="176"/>
        <v>107584.73062835188</v>
      </c>
      <c r="AN96" s="162">
        <f t="shared" si="176"/>
        <v>107584.73062835188</v>
      </c>
      <c r="AO96" s="162">
        <f t="shared" si="176"/>
        <v>107584.73062835188</v>
      </c>
    </row>
    <row r="97" spans="2:41" ht="14.75">
      <c r="B97" s="4" t="s">
        <v>496</v>
      </c>
      <c r="C97" s="160">
        <f t="shared" si="157"/>
        <v>0</v>
      </c>
      <c r="D97" s="160">
        <f t="shared" si="158"/>
        <v>0</v>
      </c>
      <c r="E97" s="160">
        <f t="shared" si="159"/>
        <v>0</v>
      </c>
      <c r="F97" s="160">
        <f t="shared" si="160"/>
        <v>0</v>
      </c>
      <c r="G97" s="160">
        <f t="shared" si="161"/>
        <v>0</v>
      </c>
      <c r="H97" s="160">
        <f t="shared" si="162"/>
        <v>0</v>
      </c>
      <c r="I97" s="160">
        <f t="shared" si="163"/>
        <v>0</v>
      </c>
      <c r="J97" s="160">
        <f t="shared" si="164"/>
        <v>0</v>
      </c>
      <c r="K97" s="162">
        <f t="shared" si="167"/>
        <v>0</v>
      </c>
      <c r="L97" s="162">
        <f t="shared" si="168"/>
        <v>0</v>
      </c>
      <c r="M97" s="162">
        <f t="shared" si="168"/>
        <v>0</v>
      </c>
      <c r="N97" s="162">
        <f t="shared" si="168"/>
        <v>0</v>
      </c>
      <c r="O97" s="162">
        <f t="shared" si="168"/>
        <v>0</v>
      </c>
      <c r="P97" s="162">
        <f t="shared" si="168"/>
        <v>0</v>
      </c>
      <c r="Q97" s="162">
        <f t="shared" si="168"/>
        <v>0</v>
      </c>
      <c r="R97" s="162">
        <f t="shared" si="168"/>
        <v>0</v>
      </c>
      <c r="S97" s="162">
        <f t="shared" si="168"/>
        <v>0</v>
      </c>
      <c r="T97" s="162">
        <f t="shared" si="168"/>
        <v>0</v>
      </c>
      <c r="U97" s="162">
        <f t="shared" si="168"/>
        <v>0</v>
      </c>
      <c r="V97" s="162">
        <f t="shared" ref="V97:AO97" si="177">U97</f>
        <v>0</v>
      </c>
      <c r="W97" s="162">
        <f t="shared" si="177"/>
        <v>0</v>
      </c>
      <c r="X97" s="162">
        <f t="shared" si="177"/>
        <v>0</v>
      </c>
      <c r="Y97" s="162">
        <f t="shared" si="177"/>
        <v>0</v>
      </c>
      <c r="Z97" s="162">
        <f t="shared" si="177"/>
        <v>0</v>
      </c>
      <c r="AA97" s="162">
        <f t="shared" si="177"/>
        <v>0</v>
      </c>
      <c r="AB97" s="162">
        <f t="shared" si="177"/>
        <v>0</v>
      </c>
      <c r="AC97" s="162">
        <f t="shared" si="177"/>
        <v>0</v>
      </c>
      <c r="AD97" s="162">
        <f t="shared" si="177"/>
        <v>0</v>
      </c>
      <c r="AE97" s="162">
        <f t="shared" si="177"/>
        <v>0</v>
      </c>
      <c r="AF97" s="162">
        <f t="shared" si="177"/>
        <v>0</v>
      </c>
      <c r="AG97" s="162">
        <f t="shared" si="177"/>
        <v>0</v>
      </c>
      <c r="AH97" s="162">
        <f t="shared" si="177"/>
        <v>0</v>
      </c>
      <c r="AI97" s="162">
        <f t="shared" si="177"/>
        <v>0</v>
      </c>
      <c r="AJ97" s="162">
        <f t="shared" si="177"/>
        <v>0</v>
      </c>
      <c r="AK97" s="162">
        <f t="shared" si="177"/>
        <v>0</v>
      </c>
      <c r="AL97" s="162">
        <f t="shared" si="177"/>
        <v>0</v>
      </c>
      <c r="AM97" s="162">
        <f t="shared" si="177"/>
        <v>0</v>
      </c>
      <c r="AN97" s="162">
        <f t="shared" si="177"/>
        <v>0</v>
      </c>
      <c r="AO97" s="162">
        <f t="shared" si="177"/>
        <v>0</v>
      </c>
    </row>
    <row r="98" spans="2:41" ht="14.75">
      <c r="B98" s="4" t="s">
        <v>497</v>
      </c>
      <c r="C98" s="160">
        <f t="shared" si="157"/>
        <v>0</v>
      </c>
      <c r="D98" s="160">
        <f t="shared" si="158"/>
        <v>0</v>
      </c>
      <c r="E98" s="160">
        <f t="shared" si="159"/>
        <v>0</v>
      </c>
      <c r="F98" s="160">
        <f t="shared" si="160"/>
        <v>0</v>
      </c>
      <c r="G98" s="160">
        <f t="shared" si="161"/>
        <v>0</v>
      </c>
      <c r="H98" s="160">
        <f t="shared" si="162"/>
        <v>0</v>
      </c>
      <c r="I98" s="160">
        <f t="shared" si="163"/>
        <v>0</v>
      </c>
      <c r="J98" s="160">
        <f t="shared" si="164"/>
        <v>0</v>
      </c>
      <c r="K98" s="162">
        <f t="shared" si="167"/>
        <v>0</v>
      </c>
      <c r="L98" s="162">
        <f t="shared" si="168"/>
        <v>0</v>
      </c>
      <c r="M98" s="162">
        <f t="shared" si="168"/>
        <v>0</v>
      </c>
      <c r="N98" s="162">
        <f t="shared" si="168"/>
        <v>0</v>
      </c>
      <c r="O98" s="162">
        <f t="shared" si="168"/>
        <v>0</v>
      </c>
      <c r="P98" s="162">
        <f t="shared" si="168"/>
        <v>0</v>
      </c>
      <c r="Q98" s="162">
        <f t="shared" si="168"/>
        <v>0</v>
      </c>
      <c r="R98" s="162">
        <f t="shared" si="168"/>
        <v>0</v>
      </c>
      <c r="S98" s="162">
        <f t="shared" si="168"/>
        <v>0</v>
      </c>
      <c r="T98" s="162">
        <f t="shared" si="168"/>
        <v>0</v>
      </c>
      <c r="U98" s="162">
        <f t="shared" si="168"/>
        <v>0</v>
      </c>
      <c r="V98" s="162">
        <f t="shared" ref="V98:AO98" si="178">U98</f>
        <v>0</v>
      </c>
      <c r="W98" s="162">
        <f t="shared" si="178"/>
        <v>0</v>
      </c>
      <c r="X98" s="162">
        <f t="shared" si="178"/>
        <v>0</v>
      </c>
      <c r="Y98" s="162">
        <f t="shared" si="178"/>
        <v>0</v>
      </c>
      <c r="Z98" s="162">
        <f t="shared" si="178"/>
        <v>0</v>
      </c>
      <c r="AA98" s="162">
        <f t="shared" si="178"/>
        <v>0</v>
      </c>
      <c r="AB98" s="162">
        <f t="shared" si="178"/>
        <v>0</v>
      </c>
      <c r="AC98" s="162">
        <f t="shared" si="178"/>
        <v>0</v>
      </c>
      <c r="AD98" s="162">
        <f t="shared" si="178"/>
        <v>0</v>
      </c>
      <c r="AE98" s="162">
        <f t="shared" si="178"/>
        <v>0</v>
      </c>
      <c r="AF98" s="162">
        <f t="shared" si="178"/>
        <v>0</v>
      </c>
      <c r="AG98" s="162">
        <f t="shared" si="178"/>
        <v>0</v>
      </c>
      <c r="AH98" s="162">
        <f t="shared" si="178"/>
        <v>0</v>
      </c>
      <c r="AI98" s="162">
        <f t="shared" si="178"/>
        <v>0</v>
      </c>
      <c r="AJ98" s="162">
        <f t="shared" si="178"/>
        <v>0</v>
      </c>
      <c r="AK98" s="162">
        <f t="shared" si="178"/>
        <v>0</v>
      </c>
      <c r="AL98" s="162">
        <f t="shared" si="178"/>
        <v>0</v>
      </c>
      <c r="AM98" s="162">
        <f t="shared" si="178"/>
        <v>0</v>
      </c>
      <c r="AN98" s="162">
        <f t="shared" si="178"/>
        <v>0</v>
      </c>
      <c r="AO98" s="162">
        <f t="shared" si="178"/>
        <v>0</v>
      </c>
    </row>
    <row r="99" spans="2:41" ht="14.75">
      <c r="B99" s="4" t="s">
        <v>498</v>
      </c>
      <c r="C99" s="160">
        <f t="shared" si="157"/>
        <v>0</v>
      </c>
      <c r="D99" s="160">
        <f t="shared" si="158"/>
        <v>0</v>
      </c>
      <c r="E99" s="160">
        <f t="shared" si="159"/>
        <v>0</v>
      </c>
      <c r="F99" s="160">
        <f t="shared" si="160"/>
        <v>0</v>
      </c>
      <c r="G99" s="160">
        <f t="shared" si="161"/>
        <v>0</v>
      </c>
      <c r="H99" s="160">
        <f t="shared" si="162"/>
        <v>0</v>
      </c>
      <c r="I99" s="160">
        <f t="shared" si="163"/>
        <v>0</v>
      </c>
      <c r="J99" s="160">
        <f t="shared" si="164"/>
        <v>0</v>
      </c>
      <c r="K99" s="162">
        <f t="shared" si="167"/>
        <v>0</v>
      </c>
      <c r="L99" s="162">
        <f t="shared" si="168"/>
        <v>0</v>
      </c>
      <c r="M99" s="162">
        <f t="shared" si="168"/>
        <v>0</v>
      </c>
      <c r="N99" s="162">
        <f t="shared" si="168"/>
        <v>0</v>
      </c>
      <c r="O99" s="162">
        <f t="shared" si="168"/>
        <v>0</v>
      </c>
      <c r="P99" s="162">
        <f t="shared" si="168"/>
        <v>0</v>
      </c>
      <c r="Q99" s="162">
        <f t="shared" si="168"/>
        <v>0</v>
      </c>
      <c r="R99" s="162">
        <f t="shared" si="168"/>
        <v>0</v>
      </c>
      <c r="S99" s="162">
        <f t="shared" si="168"/>
        <v>0</v>
      </c>
      <c r="T99" s="162">
        <f t="shared" si="168"/>
        <v>0</v>
      </c>
      <c r="U99" s="162">
        <f t="shared" si="168"/>
        <v>0</v>
      </c>
      <c r="V99" s="162">
        <f t="shared" ref="V99:AO99" si="179">U99</f>
        <v>0</v>
      </c>
      <c r="W99" s="162">
        <f t="shared" si="179"/>
        <v>0</v>
      </c>
      <c r="X99" s="162">
        <f t="shared" si="179"/>
        <v>0</v>
      </c>
      <c r="Y99" s="162">
        <f t="shared" si="179"/>
        <v>0</v>
      </c>
      <c r="Z99" s="162">
        <f t="shared" si="179"/>
        <v>0</v>
      </c>
      <c r="AA99" s="162">
        <f t="shared" si="179"/>
        <v>0</v>
      </c>
      <c r="AB99" s="162">
        <f t="shared" si="179"/>
        <v>0</v>
      </c>
      <c r="AC99" s="162">
        <f t="shared" si="179"/>
        <v>0</v>
      </c>
      <c r="AD99" s="162">
        <f t="shared" si="179"/>
        <v>0</v>
      </c>
      <c r="AE99" s="162">
        <f t="shared" si="179"/>
        <v>0</v>
      </c>
      <c r="AF99" s="162">
        <f t="shared" si="179"/>
        <v>0</v>
      </c>
      <c r="AG99" s="162">
        <f t="shared" si="179"/>
        <v>0</v>
      </c>
      <c r="AH99" s="162">
        <f t="shared" si="179"/>
        <v>0</v>
      </c>
      <c r="AI99" s="162">
        <f t="shared" si="179"/>
        <v>0</v>
      </c>
      <c r="AJ99" s="162">
        <f t="shared" si="179"/>
        <v>0</v>
      </c>
      <c r="AK99" s="162">
        <f t="shared" si="179"/>
        <v>0</v>
      </c>
      <c r="AL99" s="162">
        <f t="shared" si="179"/>
        <v>0</v>
      </c>
      <c r="AM99" s="162">
        <f t="shared" si="179"/>
        <v>0</v>
      </c>
      <c r="AN99" s="162">
        <f t="shared" si="179"/>
        <v>0</v>
      </c>
      <c r="AO99" s="162">
        <f t="shared" si="179"/>
        <v>0</v>
      </c>
    </row>
    <row r="100" spans="2:41" ht="14.75">
      <c r="B100" s="4" t="s">
        <v>499</v>
      </c>
      <c r="C100" s="160">
        <f t="shared" si="157"/>
        <v>0</v>
      </c>
      <c r="D100" s="160">
        <f t="shared" si="158"/>
        <v>0</v>
      </c>
      <c r="E100" s="160">
        <f t="shared" si="159"/>
        <v>0</v>
      </c>
      <c r="F100" s="160">
        <f t="shared" si="160"/>
        <v>0</v>
      </c>
      <c r="G100" s="160">
        <f t="shared" si="161"/>
        <v>0</v>
      </c>
      <c r="H100" s="160">
        <f t="shared" si="162"/>
        <v>0</v>
      </c>
      <c r="I100" s="160">
        <f t="shared" si="163"/>
        <v>0</v>
      </c>
      <c r="J100" s="160">
        <f t="shared" si="164"/>
        <v>0</v>
      </c>
      <c r="K100" s="162">
        <f t="shared" si="167"/>
        <v>0</v>
      </c>
      <c r="L100" s="162">
        <f t="shared" si="168"/>
        <v>0</v>
      </c>
      <c r="M100" s="162">
        <f t="shared" si="168"/>
        <v>0</v>
      </c>
      <c r="N100" s="162">
        <f t="shared" si="168"/>
        <v>0</v>
      </c>
      <c r="O100" s="162">
        <f t="shared" si="168"/>
        <v>0</v>
      </c>
      <c r="P100" s="162">
        <f t="shared" si="168"/>
        <v>0</v>
      </c>
      <c r="Q100" s="162">
        <f t="shared" si="168"/>
        <v>0</v>
      </c>
      <c r="R100" s="162">
        <f t="shared" si="168"/>
        <v>0</v>
      </c>
      <c r="S100" s="162">
        <f t="shared" si="168"/>
        <v>0</v>
      </c>
      <c r="T100" s="162">
        <f t="shared" si="168"/>
        <v>0</v>
      </c>
      <c r="U100" s="162">
        <f t="shared" si="168"/>
        <v>0</v>
      </c>
      <c r="V100" s="162">
        <f t="shared" ref="V100:AO100" si="180">U100</f>
        <v>0</v>
      </c>
      <c r="W100" s="162">
        <f t="shared" si="180"/>
        <v>0</v>
      </c>
      <c r="X100" s="162">
        <f t="shared" si="180"/>
        <v>0</v>
      </c>
      <c r="Y100" s="162">
        <f t="shared" si="180"/>
        <v>0</v>
      </c>
      <c r="Z100" s="162">
        <f t="shared" si="180"/>
        <v>0</v>
      </c>
      <c r="AA100" s="162">
        <f t="shared" si="180"/>
        <v>0</v>
      </c>
      <c r="AB100" s="162">
        <f t="shared" si="180"/>
        <v>0</v>
      </c>
      <c r="AC100" s="162">
        <f t="shared" si="180"/>
        <v>0</v>
      </c>
      <c r="AD100" s="162">
        <f t="shared" si="180"/>
        <v>0</v>
      </c>
      <c r="AE100" s="162">
        <f t="shared" si="180"/>
        <v>0</v>
      </c>
      <c r="AF100" s="162">
        <f t="shared" si="180"/>
        <v>0</v>
      </c>
      <c r="AG100" s="162">
        <f t="shared" si="180"/>
        <v>0</v>
      </c>
      <c r="AH100" s="162">
        <f t="shared" si="180"/>
        <v>0</v>
      </c>
      <c r="AI100" s="162">
        <f t="shared" si="180"/>
        <v>0</v>
      </c>
      <c r="AJ100" s="162">
        <f t="shared" si="180"/>
        <v>0</v>
      </c>
      <c r="AK100" s="162">
        <f t="shared" si="180"/>
        <v>0</v>
      </c>
      <c r="AL100" s="162">
        <f t="shared" si="180"/>
        <v>0</v>
      </c>
      <c r="AM100" s="162">
        <f t="shared" si="180"/>
        <v>0</v>
      </c>
      <c r="AN100" s="162">
        <f t="shared" si="180"/>
        <v>0</v>
      </c>
      <c r="AO100" s="162">
        <f t="shared" si="180"/>
        <v>0</v>
      </c>
    </row>
    <row r="101" spans="2:41" ht="14.75">
      <c r="B101" s="4" t="s">
        <v>500</v>
      </c>
      <c r="C101" s="160">
        <f t="shared" si="157"/>
        <v>0</v>
      </c>
      <c r="D101" s="160">
        <f t="shared" si="158"/>
        <v>0</v>
      </c>
      <c r="E101" s="160">
        <f t="shared" si="159"/>
        <v>0</v>
      </c>
      <c r="F101" s="160">
        <f t="shared" si="160"/>
        <v>0</v>
      </c>
      <c r="G101" s="160">
        <f t="shared" si="161"/>
        <v>0</v>
      </c>
      <c r="H101" s="160">
        <f t="shared" si="162"/>
        <v>0</v>
      </c>
      <c r="I101" s="160">
        <f t="shared" si="163"/>
        <v>0</v>
      </c>
      <c r="J101" s="160">
        <f t="shared" si="164"/>
        <v>0</v>
      </c>
      <c r="K101" s="162">
        <f t="shared" si="167"/>
        <v>0</v>
      </c>
      <c r="L101" s="162">
        <f t="shared" si="168"/>
        <v>0</v>
      </c>
      <c r="M101" s="162">
        <f t="shared" si="168"/>
        <v>0</v>
      </c>
      <c r="N101" s="162">
        <f t="shared" si="168"/>
        <v>0</v>
      </c>
      <c r="O101" s="162">
        <f t="shared" si="168"/>
        <v>0</v>
      </c>
      <c r="P101" s="162">
        <f t="shared" si="168"/>
        <v>0</v>
      </c>
      <c r="Q101" s="162">
        <f t="shared" si="168"/>
        <v>0</v>
      </c>
      <c r="R101" s="162">
        <f t="shared" si="168"/>
        <v>0</v>
      </c>
      <c r="S101" s="162">
        <f t="shared" si="168"/>
        <v>0</v>
      </c>
      <c r="T101" s="162">
        <f t="shared" si="168"/>
        <v>0</v>
      </c>
      <c r="U101" s="162">
        <f t="shared" si="168"/>
        <v>0</v>
      </c>
      <c r="V101" s="162">
        <f t="shared" ref="V101:AO101" si="181">U101</f>
        <v>0</v>
      </c>
      <c r="W101" s="162">
        <f t="shared" si="181"/>
        <v>0</v>
      </c>
      <c r="X101" s="162">
        <f t="shared" si="181"/>
        <v>0</v>
      </c>
      <c r="Y101" s="162">
        <f t="shared" si="181"/>
        <v>0</v>
      </c>
      <c r="Z101" s="162">
        <f t="shared" si="181"/>
        <v>0</v>
      </c>
      <c r="AA101" s="162">
        <f t="shared" si="181"/>
        <v>0</v>
      </c>
      <c r="AB101" s="162">
        <f t="shared" si="181"/>
        <v>0</v>
      </c>
      <c r="AC101" s="162">
        <f t="shared" si="181"/>
        <v>0</v>
      </c>
      <c r="AD101" s="162">
        <f t="shared" si="181"/>
        <v>0</v>
      </c>
      <c r="AE101" s="162">
        <f t="shared" si="181"/>
        <v>0</v>
      </c>
      <c r="AF101" s="162">
        <f t="shared" si="181"/>
        <v>0</v>
      </c>
      <c r="AG101" s="162">
        <f t="shared" si="181"/>
        <v>0</v>
      </c>
      <c r="AH101" s="162">
        <f t="shared" si="181"/>
        <v>0</v>
      </c>
      <c r="AI101" s="162">
        <f t="shared" si="181"/>
        <v>0</v>
      </c>
      <c r="AJ101" s="162">
        <f t="shared" si="181"/>
        <v>0</v>
      </c>
      <c r="AK101" s="162">
        <f t="shared" si="181"/>
        <v>0</v>
      </c>
      <c r="AL101" s="162">
        <f t="shared" si="181"/>
        <v>0</v>
      </c>
      <c r="AM101" s="162">
        <f t="shared" si="181"/>
        <v>0</v>
      </c>
      <c r="AN101" s="162">
        <f t="shared" si="181"/>
        <v>0</v>
      </c>
      <c r="AO101" s="162">
        <f t="shared" si="181"/>
        <v>0</v>
      </c>
    </row>
    <row r="102" spans="2:41" ht="14.75">
      <c r="B102" s="4" t="s">
        <v>501</v>
      </c>
      <c r="C102" s="160">
        <f t="shared" si="157"/>
        <v>0</v>
      </c>
      <c r="D102" s="160">
        <f t="shared" si="158"/>
        <v>0</v>
      </c>
      <c r="E102" s="160">
        <f t="shared" si="159"/>
        <v>0</v>
      </c>
      <c r="F102" s="160">
        <f t="shared" si="160"/>
        <v>0</v>
      </c>
      <c r="G102" s="160">
        <f t="shared" si="161"/>
        <v>0</v>
      </c>
      <c r="H102" s="160">
        <f t="shared" si="162"/>
        <v>0</v>
      </c>
      <c r="I102" s="160">
        <f t="shared" si="163"/>
        <v>0</v>
      </c>
      <c r="J102" s="160">
        <f t="shared" si="164"/>
        <v>0</v>
      </c>
      <c r="K102" s="162">
        <f t="shared" si="167"/>
        <v>0</v>
      </c>
      <c r="L102" s="162">
        <f t="shared" si="168"/>
        <v>0</v>
      </c>
      <c r="M102" s="162">
        <f t="shared" si="168"/>
        <v>0</v>
      </c>
      <c r="N102" s="162">
        <f t="shared" si="168"/>
        <v>0</v>
      </c>
      <c r="O102" s="162">
        <f t="shared" si="168"/>
        <v>0</v>
      </c>
      <c r="P102" s="162">
        <f t="shared" si="168"/>
        <v>0</v>
      </c>
      <c r="Q102" s="162">
        <f t="shared" si="168"/>
        <v>0</v>
      </c>
      <c r="R102" s="162">
        <f t="shared" si="168"/>
        <v>0</v>
      </c>
      <c r="S102" s="162">
        <f t="shared" si="168"/>
        <v>0</v>
      </c>
      <c r="T102" s="162">
        <f t="shared" si="168"/>
        <v>0</v>
      </c>
      <c r="U102" s="162">
        <f t="shared" si="168"/>
        <v>0</v>
      </c>
      <c r="V102" s="162">
        <f t="shared" ref="V102:AO102" si="182">U102</f>
        <v>0</v>
      </c>
      <c r="W102" s="162">
        <f t="shared" si="182"/>
        <v>0</v>
      </c>
      <c r="X102" s="162">
        <f t="shared" si="182"/>
        <v>0</v>
      </c>
      <c r="Y102" s="162">
        <f t="shared" si="182"/>
        <v>0</v>
      </c>
      <c r="Z102" s="162">
        <f t="shared" si="182"/>
        <v>0</v>
      </c>
      <c r="AA102" s="162">
        <f t="shared" si="182"/>
        <v>0</v>
      </c>
      <c r="AB102" s="162">
        <f t="shared" si="182"/>
        <v>0</v>
      </c>
      <c r="AC102" s="162">
        <f t="shared" si="182"/>
        <v>0</v>
      </c>
      <c r="AD102" s="162">
        <f t="shared" si="182"/>
        <v>0</v>
      </c>
      <c r="AE102" s="162">
        <f t="shared" si="182"/>
        <v>0</v>
      </c>
      <c r="AF102" s="162">
        <f t="shared" si="182"/>
        <v>0</v>
      </c>
      <c r="AG102" s="162">
        <f t="shared" si="182"/>
        <v>0</v>
      </c>
      <c r="AH102" s="162">
        <f t="shared" si="182"/>
        <v>0</v>
      </c>
      <c r="AI102" s="162">
        <f t="shared" si="182"/>
        <v>0</v>
      </c>
      <c r="AJ102" s="162">
        <f t="shared" si="182"/>
        <v>0</v>
      </c>
      <c r="AK102" s="162">
        <f t="shared" si="182"/>
        <v>0</v>
      </c>
      <c r="AL102" s="162">
        <f t="shared" si="182"/>
        <v>0</v>
      </c>
      <c r="AM102" s="162">
        <f t="shared" si="182"/>
        <v>0</v>
      </c>
      <c r="AN102" s="162">
        <f t="shared" si="182"/>
        <v>0</v>
      </c>
      <c r="AO102" s="162">
        <f t="shared" si="182"/>
        <v>0</v>
      </c>
    </row>
    <row r="103" spans="2:41" ht="14.75">
      <c r="B103" s="4" t="s">
        <v>502</v>
      </c>
      <c r="C103" s="160">
        <f t="shared" si="157"/>
        <v>170356.86859251867</v>
      </c>
      <c r="D103" s="160">
        <f t="shared" si="158"/>
        <v>205558.10975804576</v>
      </c>
      <c r="E103" s="160">
        <f t="shared" si="159"/>
        <v>244851.68876253773</v>
      </c>
      <c r="F103" s="160">
        <f t="shared" si="160"/>
        <v>278341.8897454323</v>
      </c>
      <c r="G103" s="160">
        <f t="shared" si="161"/>
        <v>276350.95451848034</v>
      </c>
      <c r="H103" s="160">
        <f t="shared" si="162"/>
        <v>358452.37459436723</v>
      </c>
      <c r="I103" s="160">
        <f t="shared" si="163"/>
        <v>317792.95784190932</v>
      </c>
      <c r="J103" s="160">
        <f t="shared" si="164"/>
        <v>233304.01826754853</v>
      </c>
      <c r="K103" s="162">
        <f t="shared" si="167"/>
        <v>260626.10776010493</v>
      </c>
      <c r="L103" s="162">
        <f t="shared" si="168"/>
        <v>260626.10776010493</v>
      </c>
      <c r="M103" s="162">
        <f t="shared" si="168"/>
        <v>260626.10776010493</v>
      </c>
      <c r="N103" s="162">
        <f t="shared" si="168"/>
        <v>260626.10776010493</v>
      </c>
      <c r="O103" s="162">
        <f t="shared" si="168"/>
        <v>260626.10776010493</v>
      </c>
      <c r="P103" s="162">
        <f t="shared" si="168"/>
        <v>260626.10776010493</v>
      </c>
      <c r="Q103" s="162">
        <f t="shared" si="168"/>
        <v>260626.10776010493</v>
      </c>
      <c r="R103" s="162">
        <f t="shared" si="168"/>
        <v>260626.10776010493</v>
      </c>
      <c r="S103" s="162">
        <f t="shared" si="168"/>
        <v>260626.10776010493</v>
      </c>
      <c r="T103" s="162">
        <f t="shared" si="168"/>
        <v>260626.10776010493</v>
      </c>
      <c r="U103" s="162">
        <f t="shared" si="168"/>
        <v>260626.10776010493</v>
      </c>
      <c r="V103" s="162">
        <f t="shared" ref="V103:AO103" si="183">U103</f>
        <v>260626.10776010493</v>
      </c>
      <c r="W103" s="162">
        <f t="shared" si="183"/>
        <v>260626.10776010493</v>
      </c>
      <c r="X103" s="162">
        <f t="shared" si="183"/>
        <v>260626.10776010493</v>
      </c>
      <c r="Y103" s="162">
        <f t="shared" si="183"/>
        <v>260626.10776010493</v>
      </c>
      <c r="Z103" s="162">
        <f t="shared" si="183"/>
        <v>260626.10776010493</v>
      </c>
      <c r="AA103" s="162">
        <f t="shared" si="183"/>
        <v>260626.10776010493</v>
      </c>
      <c r="AB103" s="162">
        <f t="shared" si="183"/>
        <v>260626.10776010493</v>
      </c>
      <c r="AC103" s="162">
        <f t="shared" si="183"/>
        <v>260626.10776010493</v>
      </c>
      <c r="AD103" s="162">
        <f t="shared" si="183"/>
        <v>260626.10776010493</v>
      </c>
      <c r="AE103" s="162">
        <f t="shared" si="183"/>
        <v>260626.10776010493</v>
      </c>
      <c r="AF103" s="162">
        <f t="shared" si="183"/>
        <v>260626.10776010493</v>
      </c>
      <c r="AG103" s="162">
        <f t="shared" si="183"/>
        <v>260626.10776010493</v>
      </c>
      <c r="AH103" s="162">
        <f t="shared" si="183"/>
        <v>260626.10776010493</v>
      </c>
      <c r="AI103" s="162">
        <f t="shared" si="183"/>
        <v>260626.10776010493</v>
      </c>
      <c r="AJ103" s="162">
        <f t="shared" si="183"/>
        <v>260626.10776010493</v>
      </c>
      <c r="AK103" s="162">
        <f t="shared" si="183"/>
        <v>260626.10776010493</v>
      </c>
      <c r="AL103" s="162">
        <f t="shared" si="183"/>
        <v>260626.10776010493</v>
      </c>
      <c r="AM103" s="162">
        <f t="shared" si="183"/>
        <v>260626.10776010493</v>
      </c>
      <c r="AN103" s="162">
        <f t="shared" si="183"/>
        <v>260626.10776010493</v>
      </c>
      <c r="AO103" s="162">
        <f t="shared" si="183"/>
        <v>260626.10776010493</v>
      </c>
    </row>
    <row r="104" spans="2:41" ht="14.75">
      <c r="B104" s="128"/>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row>
    <row r="105" spans="2:41" ht="14.75">
      <c r="B105" s="128"/>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row>
    <row r="106" spans="2:41" s="129" customFormat="1" ht="73.75">
      <c r="B106" s="164" t="s">
        <v>646</v>
      </c>
      <c r="G106" s="129">
        <v>0.60238100000000006</v>
      </c>
    </row>
    <row r="107" spans="2:41" s="129" customFormat="1" ht="14.75">
      <c r="B107" s="128" t="s">
        <v>639</v>
      </c>
    </row>
    <row r="108" spans="2:41" ht="14.75">
      <c r="B108" s="128" t="s">
        <v>531</v>
      </c>
      <c r="C108" s="112">
        <v>2012</v>
      </c>
      <c r="D108" s="112">
        <v>2013</v>
      </c>
      <c r="E108" s="112">
        <v>2014</v>
      </c>
      <c r="F108" s="112">
        <v>2015</v>
      </c>
      <c r="G108" s="112">
        <v>2016</v>
      </c>
      <c r="H108" s="112">
        <v>2017</v>
      </c>
      <c r="I108" s="112">
        <v>2018</v>
      </c>
      <c r="J108" s="112">
        <v>2019</v>
      </c>
      <c r="K108" s="112">
        <v>2020</v>
      </c>
      <c r="L108" s="112">
        <v>2021</v>
      </c>
      <c r="M108" s="112">
        <v>2022</v>
      </c>
      <c r="N108" s="112">
        <v>2023</v>
      </c>
      <c r="O108" s="112">
        <v>2024</v>
      </c>
      <c r="P108" s="112">
        <v>2025</v>
      </c>
      <c r="Q108" s="112">
        <v>2026</v>
      </c>
      <c r="R108" s="112">
        <v>2027</v>
      </c>
      <c r="S108" s="112">
        <v>2028</v>
      </c>
      <c r="T108" s="112">
        <v>2029</v>
      </c>
      <c r="U108" s="112">
        <v>2030</v>
      </c>
      <c r="V108" s="112">
        <v>2031</v>
      </c>
      <c r="W108" s="112">
        <v>2032</v>
      </c>
      <c r="X108" s="112">
        <v>2033</v>
      </c>
      <c r="Y108" s="112">
        <v>2034</v>
      </c>
      <c r="Z108" s="112">
        <v>2035</v>
      </c>
      <c r="AA108" s="112">
        <v>2036</v>
      </c>
      <c r="AB108" s="112">
        <v>2037</v>
      </c>
      <c r="AC108" s="112">
        <v>2038</v>
      </c>
      <c r="AD108" s="112">
        <v>2039</v>
      </c>
      <c r="AE108" s="112">
        <v>2040</v>
      </c>
      <c r="AF108" s="112">
        <v>2041</v>
      </c>
      <c r="AG108" s="112">
        <v>2042</v>
      </c>
      <c r="AH108" s="112">
        <v>2043</v>
      </c>
      <c r="AI108" s="112">
        <v>2044</v>
      </c>
      <c r="AJ108" s="112">
        <v>2045</v>
      </c>
      <c r="AK108" s="112">
        <v>2046</v>
      </c>
      <c r="AL108" s="112">
        <v>2047</v>
      </c>
      <c r="AM108" s="112">
        <v>2048</v>
      </c>
      <c r="AN108" s="112">
        <v>2049</v>
      </c>
      <c r="AO108" s="112">
        <v>2050</v>
      </c>
    </row>
    <row r="109" spans="2:41">
      <c r="B109" t="s">
        <v>633</v>
      </c>
      <c r="C109">
        <v>12627550.409263255</v>
      </c>
      <c r="D109">
        <v>12909014.984347275</v>
      </c>
      <c r="E109">
        <v>13308021.832849668</v>
      </c>
      <c r="F109">
        <v>13330240.116245596</v>
      </c>
      <c r="G109">
        <v>12844732.16957221</v>
      </c>
      <c r="H109">
        <v>11543124.095282255</v>
      </c>
      <c r="I109">
        <v>11239694.127463777</v>
      </c>
      <c r="J109">
        <v>12008029.559154145</v>
      </c>
      <c r="K109">
        <v>12476300.911772273</v>
      </c>
      <c r="L109">
        <v>12476300.911772273</v>
      </c>
      <c r="M109">
        <v>12476300.911772273</v>
      </c>
      <c r="N109">
        <v>12476300.911772273</v>
      </c>
      <c r="O109">
        <v>12476300.911772273</v>
      </c>
      <c r="P109">
        <v>12476300.911772273</v>
      </c>
      <c r="Q109">
        <v>12476300.911772273</v>
      </c>
      <c r="R109">
        <v>12476300.911772273</v>
      </c>
      <c r="S109">
        <v>12476300.911772273</v>
      </c>
      <c r="T109">
        <v>12476300.911772273</v>
      </c>
      <c r="U109">
        <v>12476300.911772273</v>
      </c>
      <c r="V109">
        <v>12476300.911772273</v>
      </c>
      <c r="W109">
        <v>12476300.911772273</v>
      </c>
      <c r="X109">
        <v>12476300.911772273</v>
      </c>
      <c r="Y109">
        <v>12476300.911772273</v>
      </c>
      <c r="Z109">
        <v>12476300.911772273</v>
      </c>
      <c r="AA109">
        <v>12476300.911772273</v>
      </c>
      <c r="AB109">
        <v>12476300.911772273</v>
      </c>
      <c r="AC109">
        <v>12476300.911772273</v>
      </c>
      <c r="AD109">
        <v>12476300.911772273</v>
      </c>
      <c r="AE109">
        <v>12476300.911772273</v>
      </c>
      <c r="AF109">
        <v>12476300.911772273</v>
      </c>
      <c r="AG109">
        <v>12476300.911772273</v>
      </c>
      <c r="AH109">
        <v>12476300.911772273</v>
      </c>
      <c r="AI109">
        <v>12476300.911772273</v>
      </c>
      <c r="AJ109">
        <v>12476300.911772273</v>
      </c>
      <c r="AK109">
        <v>12476300.911772273</v>
      </c>
      <c r="AL109">
        <v>12476300.911772273</v>
      </c>
      <c r="AM109">
        <v>12476300.911772273</v>
      </c>
      <c r="AN109">
        <v>12476300.911772273</v>
      </c>
      <c r="AO109">
        <v>12476300.911772273</v>
      </c>
    </row>
    <row r="110" spans="2:41">
      <c r="B110" s="134" t="s">
        <v>632</v>
      </c>
      <c r="C110">
        <v>12627550.409263255</v>
      </c>
      <c r="D110" s="134">
        <v>12909014.984347275</v>
      </c>
      <c r="E110" s="134">
        <v>13308021.832849668</v>
      </c>
      <c r="F110" s="134">
        <v>13330240.116245596</v>
      </c>
      <c r="G110" s="134">
        <v>12844732.16957221</v>
      </c>
      <c r="H110" s="134">
        <v>11543124.095282255</v>
      </c>
      <c r="I110" s="134">
        <v>11239694.127463777</v>
      </c>
      <c r="J110" s="134">
        <v>12008029.559154145</v>
      </c>
      <c r="K110" s="134">
        <f>$K$109-((K108-$K$108)*$C$114)</f>
        <v>12476300.911772273</v>
      </c>
      <c r="L110" s="163">
        <f t="shared" ref="L110:AB110" si="184">$K$109-((L108-$K$108)*$C$114)</f>
        <v>12058773.877353702</v>
      </c>
      <c r="M110" s="163">
        <f t="shared" si="184"/>
        <v>11641246.84293513</v>
      </c>
      <c r="N110" s="163">
        <f t="shared" si="184"/>
        <v>11223719.808516558</v>
      </c>
      <c r="O110" s="163">
        <f t="shared" si="184"/>
        <v>10806192.774097987</v>
      </c>
      <c r="P110" s="163">
        <f t="shared" si="184"/>
        <v>10388665.739679415</v>
      </c>
      <c r="Q110" s="163">
        <f t="shared" si="184"/>
        <v>9971138.705260843</v>
      </c>
      <c r="R110" s="163">
        <f t="shared" si="184"/>
        <v>9553611.6708422694</v>
      </c>
      <c r="S110" s="163">
        <f t="shared" si="184"/>
        <v>9136084.6364236977</v>
      </c>
      <c r="T110" s="163">
        <f t="shared" si="184"/>
        <v>8718557.602005126</v>
      </c>
      <c r="U110" s="163">
        <f t="shared" si="184"/>
        <v>8301030.5675865542</v>
      </c>
      <c r="V110" s="163">
        <f t="shared" si="184"/>
        <v>7883503.5331679825</v>
      </c>
      <c r="W110" s="163">
        <f t="shared" si="184"/>
        <v>7465976.4987494107</v>
      </c>
      <c r="X110" s="163">
        <f t="shared" si="184"/>
        <v>7048449.464330839</v>
      </c>
      <c r="Y110" s="163">
        <f t="shared" si="184"/>
        <v>6630922.4299122663</v>
      </c>
      <c r="Z110" s="163">
        <f t="shared" si="184"/>
        <v>6213395.3954936946</v>
      </c>
      <c r="AA110" s="163">
        <f t="shared" si="184"/>
        <v>5795868.3610751228</v>
      </c>
      <c r="AB110" s="163">
        <f t="shared" si="184"/>
        <v>5378341.3266565511</v>
      </c>
      <c r="AC110" s="134">
        <f>$K$109-($K$109*$G$106)</f>
        <v>4960814.2922379794</v>
      </c>
      <c r="AD110" s="163">
        <f t="shared" ref="AD110:AO110" si="185">$K$109-($K$109*$G$106)</f>
        <v>4960814.2922379794</v>
      </c>
      <c r="AE110" s="163">
        <f t="shared" si="185"/>
        <v>4960814.2922379794</v>
      </c>
      <c r="AF110" s="163">
        <f t="shared" si="185"/>
        <v>4960814.2922379794</v>
      </c>
      <c r="AG110" s="163">
        <f t="shared" si="185"/>
        <v>4960814.2922379794</v>
      </c>
      <c r="AH110" s="163">
        <f t="shared" si="185"/>
        <v>4960814.2922379794</v>
      </c>
      <c r="AI110" s="163">
        <f t="shared" si="185"/>
        <v>4960814.2922379794</v>
      </c>
      <c r="AJ110" s="163">
        <f t="shared" si="185"/>
        <v>4960814.2922379794</v>
      </c>
      <c r="AK110" s="163">
        <f t="shared" si="185"/>
        <v>4960814.2922379794</v>
      </c>
      <c r="AL110" s="163">
        <f t="shared" si="185"/>
        <v>4960814.2922379794</v>
      </c>
      <c r="AM110" s="163">
        <f t="shared" si="185"/>
        <v>4960814.2922379794</v>
      </c>
      <c r="AN110" s="163">
        <f t="shared" si="185"/>
        <v>4960814.2922379794</v>
      </c>
      <c r="AO110" s="163">
        <f t="shared" si="185"/>
        <v>4960814.2922379794</v>
      </c>
    </row>
    <row r="111" spans="2:41" ht="14.75">
      <c r="B111" s="128" t="s">
        <v>634</v>
      </c>
      <c r="C111">
        <f>C109-C110</f>
        <v>0</v>
      </c>
      <c r="D111" s="163">
        <f t="shared" ref="D111:AO111" si="186">D109-D110</f>
        <v>0</v>
      </c>
      <c r="E111" s="163">
        <f t="shared" si="186"/>
        <v>0</v>
      </c>
      <c r="F111" s="163">
        <f t="shared" si="186"/>
        <v>0</v>
      </c>
      <c r="G111" s="163">
        <f t="shared" si="186"/>
        <v>0</v>
      </c>
      <c r="H111" s="163">
        <f t="shared" si="186"/>
        <v>0</v>
      </c>
      <c r="I111" s="163">
        <f t="shared" si="186"/>
        <v>0</v>
      </c>
      <c r="J111" s="163">
        <f t="shared" si="186"/>
        <v>0</v>
      </c>
      <c r="K111" s="163">
        <f t="shared" si="186"/>
        <v>0</v>
      </c>
      <c r="L111" s="163">
        <f t="shared" si="186"/>
        <v>417527.03441857174</v>
      </c>
      <c r="M111" s="163">
        <f t="shared" si="186"/>
        <v>835054.06883714348</v>
      </c>
      <c r="N111" s="163">
        <f t="shared" si="186"/>
        <v>1252581.1032557152</v>
      </c>
      <c r="O111" s="163">
        <f t="shared" si="186"/>
        <v>1670108.137674287</v>
      </c>
      <c r="P111" s="163">
        <f t="shared" si="186"/>
        <v>2087635.1720928587</v>
      </c>
      <c r="Q111" s="163">
        <f t="shared" si="186"/>
        <v>2505162.2065114304</v>
      </c>
      <c r="R111" s="163">
        <f t="shared" si="186"/>
        <v>2922689.240930004</v>
      </c>
      <c r="S111" s="163">
        <f t="shared" si="186"/>
        <v>3340216.2753485758</v>
      </c>
      <c r="T111" s="163">
        <f t="shared" si="186"/>
        <v>3757743.3097671475</v>
      </c>
      <c r="U111" s="163">
        <f t="shared" si="186"/>
        <v>4175270.3441857193</v>
      </c>
      <c r="V111" s="163">
        <f t="shared" si="186"/>
        <v>4592797.378604291</v>
      </c>
      <c r="W111" s="163">
        <f t="shared" si="186"/>
        <v>5010324.4130228627</v>
      </c>
      <c r="X111" s="163">
        <f t="shared" si="186"/>
        <v>5427851.4474414345</v>
      </c>
      <c r="Y111" s="163">
        <f t="shared" si="186"/>
        <v>5845378.4818600072</v>
      </c>
      <c r="Z111" s="163">
        <f t="shared" si="186"/>
        <v>6262905.5162785789</v>
      </c>
      <c r="AA111" s="163">
        <f t="shared" si="186"/>
        <v>6680432.5506971506</v>
      </c>
      <c r="AB111" s="163">
        <f t="shared" si="186"/>
        <v>7097959.5851157224</v>
      </c>
      <c r="AC111" s="163">
        <f t="shared" si="186"/>
        <v>7515486.6195342941</v>
      </c>
      <c r="AD111" s="163">
        <f t="shared" si="186"/>
        <v>7515486.6195342941</v>
      </c>
      <c r="AE111" s="163">
        <f t="shared" si="186"/>
        <v>7515486.6195342941</v>
      </c>
      <c r="AF111" s="163">
        <f t="shared" si="186"/>
        <v>7515486.6195342941</v>
      </c>
      <c r="AG111" s="163">
        <f t="shared" si="186"/>
        <v>7515486.6195342941</v>
      </c>
      <c r="AH111" s="163">
        <f t="shared" si="186"/>
        <v>7515486.6195342941</v>
      </c>
      <c r="AI111" s="163">
        <f t="shared" si="186"/>
        <v>7515486.6195342941</v>
      </c>
      <c r="AJ111" s="163">
        <f t="shared" si="186"/>
        <v>7515486.6195342941</v>
      </c>
      <c r="AK111" s="163">
        <f t="shared" si="186"/>
        <v>7515486.6195342941</v>
      </c>
      <c r="AL111" s="163">
        <f t="shared" si="186"/>
        <v>7515486.6195342941</v>
      </c>
      <c r="AM111" s="163">
        <f t="shared" si="186"/>
        <v>7515486.6195342941</v>
      </c>
      <c r="AN111" s="163">
        <f t="shared" si="186"/>
        <v>7515486.6195342941</v>
      </c>
      <c r="AO111" s="163">
        <f t="shared" si="186"/>
        <v>7515486.6195342941</v>
      </c>
    </row>
    <row r="112" spans="2:41" s="129" customFormat="1" ht="29.5">
      <c r="B112" s="164" t="s">
        <v>641</v>
      </c>
      <c r="C112" s="165">
        <f>C111/C109</f>
        <v>0</v>
      </c>
      <c r="D112" s="165">
        <f t="shared" ref="D112:AO112" si="187">D111/D109</f>
        <v>0</v>
      </c>
      <c r="E112" s="165">
        <f t="shared" si="187"/>
        <v>0</v>
      </c>
      <c r="F112" s="165">
        <f t="shared" si="187"/>
        <v>0</v>
      </c>
      <c r="G112" s="165">
        <f t="shared" si="187"/>
        <v>0</v>
      </c>
      <c r="H112" s="165">
        <f t="shared" si="187"/>
        <v>0</v>
      </c>
      <c r="I112" s="165">
        <f t="shared" si="187"/>
        <v>0</v>
      </c>
      <c r="J112" s="165">
        <f t="shared" si="187"/>
        <v>0</v>
      </c>
      <c r="K112" s="165">
        <f t="shared" si="187"/>
        <v>0</v>
      </c>
      <c r="L112" s="165">
        <f t="shared" si="187"/>
        <v>3.3465611111111099E-2</v>
      </c>
      <c r="M112" s="165">
        <f t="shared" si="187"/>
        <v>6.6931222222222198E-2</v>
      </c>
      <c r="N112" s="165">
        <f t="shared" si="187"/>
        <v>0.1003968333333333</v>
      </c>
      <c r="O112" s="165">
        <f t="shared" si="187"/>
        <v>0.1338624444444444</v>
      </c>
      <c r="P112" s="165">
        <f t="shared" si="187"/>
        <v>0.16732805555555549</v>
      </c>
      <c r="Q112" s="165">
        <f t="shared" si="187"/>
        <v>0.20079366666666659</v>
      </c>
      <c r="R112" s="165">
        <f t="shared" si="187"/>
        <v>0.23425927777777786</v>
      </c>
      <c r="S112" s="165">
        <f t="shared" si="187"/>
        <v>0.26772488888888896</v>
      </c>
      <c r="T112" s="165">
        <f t="shared" si="187"/>
        <v>0.30119050000000003</v>
      </c>
      <c r="U112" s="165">
        <f t="shared" si="187"/>
        <v>0.33465611111111115</v>
      </c>
      <c r="V112" s="165">
        <f t="shared" si="187"/>
        <v>0.36812172222222223</v>
      </c>
      <c r="W112" s="165">
        <f t="shared" si="187"/>
        <v>0.40158733333333335</v>
      </c>
      <c r="X112" s="165">
        <f t="shared" si="187"/>
        <v>0.43505294444444442</v>
      </c>
      <c r="Y112" s="165">
        <f t="shared" si="187"/>
        <v>0.4685185555555556</v>
      </c>
      <c r="Z112" s="165">
        <f t="shared" si="187"/>
        <v>0.50198416666666668</v>
      </c>
      <c r="AA112" s="165">
        <f t="shared" si="187"/>
        <v>0.5354497777777778</v>
      </c>
      <c r="AB112" s="165">
        <f t="shared" si="187"/>
        <v>0.56891538888888893</v>
      </c>
      <c r="AC112" s="165">
        <f t="shared" si="187"/>
        <v>0.60238100000000006</v>
      </c>
      <c r="AD112" s="165">
        <f t="shared" si="187"/>
        <v>0.60238100000000006</v>
      </c>
      <c r="AE112" s="165">
        <f t="shared" si="187"/>
        <v>0.60238100000000006</v>
      </c>
      <c r="AF112" s="165">
        <f t="shared" si="187"/>
        <v>0.60238100000000006</v>
      </c>
      <c r="AG112" s="165">
        <f t="shared" si="187"/>
        <v>0.60238100000000006</v>
      </c>
      <c r="AH112" s="165">
        <f t="shared" si="187"/>
        <v>0.60238100000000006</v>
      </c>
      <c r="AI112" s="165">
        <f t="shared" si="187"/>
        <v>0.60238100000000006</v>
      </c>
      <c r="AJ112" s="165">
        <f t="shared" si="187"/>
        <v>0.60238100000000006</v>
      </c>
      <c r="AK112" s="165">
        <f t="shared" si="187"/>
        <v>0.60238100000000006</v>
      </c>
      <c r="AL112" s="165">
        <f t="shared" si="187"/>
        <v>0.60238100000000006</v>
      </c>
      <c r="AM112" s="165">
        <f t="shared" si="187"/>
        <v>0.60238100000000006</v>
      </c>
      <c r="AN112" s="165">
        <f t="shared" si="187"/>
        <v>0.60238100000000006</v>
      </c>
      <c r="AO112" s="165">
        <f t="shared" si="187"/>
        <v>0.60238100000000006</v>
      </c>
    </row>
    <row r="113" spans="2:41" s="129" customFormat="1" ht="14.75">
      <c r="B113" s="128"/>
    </row>
    <row r="114" spans="2:41" s="163" customFormat="1" ht="14.75">
      <c r="B114" s="128" t="s">
        <v>640</v>
      </c>
      <c r="C114" s="163">
        <f>(K109-AC110)/18</f>
        <v>417527.03441857192</v>
      </c>
    </row>
    <row r="115" spans="2:41" s="163" customFormat="1"/>
    <row r="116" spans="2:41" ht="14.75">
      <c r="B116" s="128" t="s">
        <v>635</v>
      </c>
    </row>
    <row r="117" spans="2:41" ht="14.75">
      <c r="B117" s="128" t="s">
        <v>636</v>
      </c>
      <c r="C117">
        <v>1</v>
      </c>
    </row>
    <row r="118" spans="2:41" ht="14.75">
      <c r="B118" s="128" t="s">
        <v>637</v>
      </c>
      <c r="C118">
        <v>1.9184000000000001</v>
      </c>
    </row>
    <row r="119" spans="2:41" s="129" customFormat="1" ht="14.75">
      <c r="B119" s="128"/>
      <c r="C119" s="129">
        <f>SUM(C117:C118)</f>
        <v>2.9184000000000001</v>
      </c>
      <c r="L119" s="137"/>
    </row>
    <row r="120" spans="2:41" ht="14.75">
      <c r="B120" s="128" t="s">
        <v>647</v>
      </c>
    </row>
    <row r="121" spans="2:41" ht="14.75">
      <c r="B121" s="128" t="s">
        <v>492</v>
      </c>
      <c r="C121">
        <f>(C111/$C$119*$C$117)+C75</f>
        <v>10841.506933570305</v>
      </c>
      <c r="D121" s="134">
        <f t="shared" ref="D121:AO121" si="188">(D111/$C$119*$C$117)+D75</f>
        <v>9763.875472561238</v>
      </c>
      <c r="E121" s="134">
        <f t="shared" si="188"/>
        <v>44929.567800751684</v>
      </c>
      <c r="F121" s="134">
        <f t="shared" si="188"/>
        <v>29245.56230187678</v>
      </c>
      <c r="G121" s="134">
        <f t="shared" si="188"/>
        <v>224485.58041939663</v>
      </c>
      <c r="H121" s="134">
        <f t="shared" si="188"/>
        <v>100844.46702097857</v>
      </c>
      <c r="I121" s="134">
        <f t="shared" si="188"/>
        <v>110672.6393191372</v>
      </c>
      <c r="J121" s="134">
        <f t="shared" si="188"/>
        <v>0</v>
      </c>
      <c r="K121" s="134">
        <f t="shared" si="188"/>
        <v>66347.899908534047</v>
      </c>
      <c r="L121" s="134">
        <f t="shared" si="188"/>
        <v>209415.00325919595</v>
      </c>
      <c r="M121" s="134">
        <f t="shared" si="188"/>
        <v>352482.10660985787</v>
      </c>
      <c r="N121" s="134">
        <f t="shared" si="188"/>
        <v>495549.2099605198</v>
      </c>
      <c r="O121" s="134">
        <f t="shared" si="188"/>
        <v>638616.31331118161</v>
      </c>
      <c r="P121" s="134">
        <f t="shared" si="188"/>
        <v>781683.41666184354</v>
      </c>
      <c r="Q121" s="134">
        <f t="shared" si="188"/>
        <v>924750.52001250547</v>
      </c>
      <c r="R121" s="134">
        <f t="shared" si="188"/>
        <v>1067817.6233631682</v>
      </c>
      <c r="S121" s="134">
        <f t="shared" si="188"/>
        <v>1210884.7267138299</v>
      </c>
      <c r="T121" s="134">
        <f t="shared" si="188"/>
        <v>1353951.8300644918</v>
      </c>
      <c r="U121" s="134">
        <f t="shared" si="188"/>
        <v>1497018.9334151538</v>
      </c>
      <c r="V121" s="134">
        <f t="shared" si="188"/>
        <v>1640086.0367658157</v>
      </c>
      <c r="W121" s="134">
        <f t="shared" si="188"/>
        <v>1783153.1401164776</v>
      </c>
      <c r="X121" s="134">
        <f t="shared" si="188"/>
        <v>1926220.2434671395</v>
      </c>
      <c r="Y121" s="134">
        <f t="shared" si="188"/>
        <v>2069287.3468178017</v>
      </c>
      <c r="Z121" s="134">
        <f t="shared" si="188"/>
        <v>2212354.4501684639</v>
      </c>
      <c r="AA121" s="134">
        <f t="shared" si="188"/>
        <v>2355421.553519126</v>
      </c>
      <c r="AB121" s="134">
        <f t="shared" si="188"/>
        <v>2498488.6568697877</v>
      </c>
      <c r="AC121" s="134">
        <f t="shared" si="188"/>
        <v>2641555.7602204494</v>
      </c>
      <c r="AD121" s="134">
        <f t="shared" si="188"/>
        <v>2641555.7602204494</v>
      </c>
      <c r="AE121" s="134">
        <f t="shared" si="188"/>
        <v>2641555.7602204494</v>
      </c>
      <c r="AF121" s="134">
        <f t="shared" si="188"/>
        <v>2641555.7602204494</v>
      </c>
      <c r="AG121" s="134">
        <f t="shared" si="188"/>
        <v>2641555.7602204494</v>
      </c>
      <c r="AH121" s="134">
        <f t="shared" si="188"/>
        <v>2641555.7602204494</v>
      </c>
      <c r="AI121" s="134">
        <f t="shared" si="188"/>
        <v>2641555.7602204494</v>
      </c>
      <c r="AJ121" s="134">
        <f t="shared" si="188"/>
        <v>2641555.7602204494</v>
      </c>
      <c r="AK121" s="134">
        <f t="shared" si="188"/>
        <v>2641555.7602204494</v>
      </c>
      <c r="AL121" s="134">
        <f t="shared" si="188"/>
        <v>2641555.7602204494</v>
      </c>
      <c r="AM121" s="134">
        <f t="shared" si="188"/>
        <v>2641555.7602204494</v>
      </c>
      <c r="AN121" s="134">
        <f t="shared" si="188"/>
        <v>2641555.7602204494</v>
      </c>
      <c r="AO121" s="134">
        <f t="shared" si="188"/>
        <v>2641555.7602204494</v>
      </c>
    </row>
    <row r="122" spans="2:41" ht="14.75">
      <c r="B122" s="128" t="s">
        <v>491</v>
      </c>
      <c r="C122">
        <f>(C111/$C$119*$C$118)+C74</f>
        <v>0</v>
      </c>
      <c r="D122" s="134">
        <f t="shared" ref="D122:AO122" si="189">(D111/$C$119*$C$118)+D74</f>
        <v>0</v>
      </c>
      <c r="E122" s="134">
        <f t="shared" si="189"/>
        <v>0</v>
      </c>
      <c r="F122" s="134">
        <f t="shared" si="189"/>
        <v>0</v>
      </c>
      <c r="G122" s="134">
        <f t="shared" si="189"/>
        <v>0</v>
      </c>
      <c r="H122" s="134">
        <f t="shared" si="189"/>
        <v>0</v>
      </c>
      <c r="I122" s="134">
        <f t="shared" si="189"/>
        <v>0</v>
      </c>
      <c r="J122" s="134">
        <f t="shared" si="189"/>
        <v>0</v>
      </c>
      <c r="K122" s="134">
        <f t="shared" si="189"/>
        <v>0</v>
      </c>
      <c r="L122" s="134">
        <f t="shared" si="189"/>
        <v>274459.93106790981</v>
      </c>
      <c r="M122" s="134">
        <f t="shared" si="189"/>
        <v>548919.86213581963</v>
      </c>
      <c r="N122" s="134">
        <f t="shared" si="189"/>
        <v>823379.79320372944</v>
      </c>
      <c r="O122" s="134">
        <f t="shared" si="189"/>
        <v>1097839.7242716393</v>
      </c>
      <c r="P122" s="134">
        <f t="shared" si="189"/>
        <v>1372299.6553395491</v>
      </c>
      <c r="Q122" s="134">
        <f t="shared" si="189"/>
        <v>1646759.5864074589</v>
      </c>
      <c r="R122" s="134">
        <f t="shared" si="189"/>
        <v>1921219.5174753701</v>
      </c>
      <c r="S122" s="134">
        <f t="shared" si="189"/>
        <v>2195679.4485432799</v>
      </c>
      <c r="T122" s="134">
        <f t="shared" si="189"/>
        <v>2470139.3796111895</v>
      </c>
      <c r="U122" s="134">
        <f t="shared" si="189"/>
        <v>2744599.3106790995</v>
      </c>
      <c r="V122" s="134">
        <f t="shared" si="189"/>
        <v>3019059.2417470091</v>
      </c>
      <c r="W122" s="134">
        <f t="shared" si="189"/>
        <v>3293519.1728149191</v>
      </c>
      <c r="X122" s="134">
        <f t="shared" si="189"/>
        <v>3567979.1038828292</v>
      </c>
      <c r="Y122" s="134">
        <f t="shared" si="189"/>
        <v>3842439.0349507392</v>
      </c>
      <c r="Z122" s="134">
        <f t="shared" si="189"/>
        <v>4116898.9660186493</v>
      </c>
      <c r="AA122" s="134">
        <f t="shared" si="189"/>
        <v>4391358.8970865598</v>
      </c>
      <c r="AB122" s="134">
        <f t="shared" si="189"/>
        <v>4665818.8281544689</v>
      </c>
      <c r="AC122" s="134">
        <f t="shared" si="189"/>
        <v>4940278.759222378</v>
      </c>
      <c r="AD122" s="134">
        <f t="shared" si="189"/>
        <v>4940278.759222378</v>
      </c>
      <c r="AE122" s="134">
        <f t="shared" si="189"/>
        <v>4940278.759222378</v>
      </c>
      <c r="AF122" s="134">
        <f t="shared" si="189"/>
        <v>4940278.759222378</v>
      </c>
      <c r="AG122" s="134">
        <f t="shared" si="189"/>
        <v>4940278.759222378</v>
      </c>
      <c r="AH122" s="134">
        <f t="shared" si="189"/>
        <v>4940278.759222378</v>
      </c>
      <c r="AI122" s="134">
        <f t="shared" si="189"/>
        <v>4940278.759222378</v>
      </c>
      <c r="AJ122" s="134">
        <f t="shared" si="189"/>
        <v>4940278.759222378</v>
      </c>
      <c r="AK122" s="134">
        <f t="shared" si="189"/>
        <v>4940278.759222378</v>
      </c>
      <c r="AL122" s="134">
        <f t="shared" si="189"/>
        <v>4940278.759222378</v>
      </c>
      <c r="AM122" s="134">
        <f t="shared" si="189"/>
        <v>4940278.759222378</v>
      </c>
      <c r="AN122" s="134">
        <f t="shared" si="189"/>
        <v>4940278.759222378</v>
      </c>
      <c r="AO122" s="134">
        <f t="shared" si="189"/>
        <v>4940278.759222378</v>
      </c>
    </row>
    <row r="123" spans="2:41" s="129" customFormat="1" ht="14.75">
      <c r="B123" s="128"/>
    </row>
    <row r="124" spans="2:41" s="129" customFormat="1" ht="14.75">
      <c r="B124" s="128"/>
    </row>
    <row r="125" spans="2:41" s="129" customFormat="1" ht="14.75">
      <c r="B125" s="128"/>
    </row>
    <row r="126" spans="2:41" s="129" customFormat="1" ht="18.5">
      <c r="B126" s="169" t="s">
        <v>642</v>
      </c>
    </row>
    <row r="127" spans="2:41" s="129" customFormat="1" ht="14.75">
      <c r="B127" s="128" t="s">
        <v>643</v>
      </c>
      <c r="D127" s="176">
        <v>0</v>
      </c>
      <c r="E127" s="176">
        <v>9.4500000000000001E-2</v>
      </c>
      <c r="F127" s="176">
        <v>0.189</v>
      </c>
      <c r="G127" s="176">
        <v>0.28349999999999997</v>
      </c>
      <c r="H127" s="176">
        <v>0.378</v>
      </c>
      <c r="I127" s="176">
        <v>0.47249999999999998</v>
      </c>
      <c r="J127" s="176">
        <v>0.56699999999999995</v>
      </c>
      <c r="K127" s="176">
        <v>0.66149999999999998</v>
      </c>
      <c r="L127" s="176">
        <v>0.75600000000000001</v>
      </c>
      <c r="M127" s="176">
        <v>0.85050000000000003</v>
      </c>
      <c r="N127" s="176">
        <v>0.94499999999999995</v>
      </c>
      <c r="O127" s="176">
        <v>0.95</v>
      </c>
      <c r="P127" s="176">
        <v>0.95499999999999996</v>
      </c>
      <c r="Q127" s="176">
        <v>0.96</v>
      </c>
      <c r="R127" s="176">
        <v>0.96499999999999997</v>
      </c>
      <c r="S127" s="176">
        <v>0.97</v>
      </c>
      <c r="T127" s="176">
        <v>0.97599999999999998</v>
      </c>
      <c r="U127" s="176">
        <v>0.98199999999999998</v>
      </c>
      <c r="V127" s="176">
        <v>0.98799999999999999</v>
      </c>
      <c r="W127" s="176">
        <v>0.99399999999999999</v>
      </c>
      <c r="X127" s="176">
        <v>1</v>
      </c>
    </row>
    <row r="128" spans="2:41" s="129" customFormat="1" ht="14.75">
      <c r="B128" s="128" t="str">
        <f>'EIaE-BIE'!A1</f>
        <v>Imported Electricity (MW*hour)</v>
      </c>
      <c r="C128" s="170">
        <f>'EIaE-BIE'!B1</f>
        <v>2019</v>
      </c>
      <c r="D128" s="170">
        <f>'EIaE-BIE'!C1</f>
        <v>2020</v>
      </c>
      <c r="E128" s="170">
        <f>'EIaE-BIE'!D1</f>
        <v>2021</v>
      </c>
      <c r="F128" s="170">
        <f>'EIaE-BIE'!E1</f>
        <v>2022</v>
      </c>
      <c r="G128" s="170">
        <f>'EIaE-BIE'!F1</f>
        <v>2023</v>
      </c>
      <c r="H128" s="170">
        <f>'EIaE-BIE'!G1</f>
        <v>2024</v>
      </c>
      <c r="I128" s="170">
        <f>'EIaE-BIE'!H1</f>
        <v>2025</v>
      </c>
      <c r="J128" s="170">
        <f>'EIaE-BIE'!I1</f>
        <v>2026</v>
      </c>
      <c r="K128" s="170">
        <f>'EIaE-BIE'!J1</f>
        <v>2027</v>
      </c>
      <c r="L128" s="170">
        <f>'EIaE-BIE'!K1</f>
        <v>2028</v>
      </c>
      <c r="M128" s="170">
        <f>'EIaE-BIE'!L1</f>
        <v>2029</v>
      </c>
      <c r="N128" s="170">
        <f>'EIaE-BIE'!M1</f>
        <v>2030</v>
      </c>
      <c r="O128" s="170">
        <f>'EIaE-BIE'!N1</f>
        <v>2031</v>
      </c>
      <c r="P128" s="170">
        <f>'EIaE-BIE'!O1</f>
        <v>2032</v>
      </c>
      <c r="Q128" s="170">
        <f>'EIaE-BIE'!P1</f>
        <v>2033</v>
      </c>
      <c r="R128" s="170">
        <f>'EIaE-BIE'!Q1</f>
        <v>2034</v>
      </c>
      <c r="S128" s="170">
        <f>'EIaE-BIE'!R1</f>
        <v>2035</v>
      </c>
      <c r="T128" s="170">
        <f>'EIaE-BIE'!S1</f>
        <v>2036</v>
      </c>
      <c r="U128" s="170">
        <f>'EIaE-BIE'!T1</f>
        <v>2037</v>
      </c>
      <c r="V128" s="170">
        <f>'EIaE-BIE'!U1</f>
        <v>2038</v>
      </c>
      <c r="W128" s="170">
        <f>'EIaE-BIE'!V1</f>
        <v>2039</v>
      </c>
      <c r="X128" s="170">
        <f>'EIaE-BIE'!W1</f>
        <v>2040</v>
      </c>
      <c r="Y128" s="170">
        <f>'EIaE-BIE'!X1</f>
        <v>2041</v>
      </c>
      <c r="Z128" s="170">
        <f>'EIaE-BIE'!Y1</f>
        <v>2042</v>
      </c>
      <c r="AA128" s="170">
        <f>'EIaE-BIE'!Z1</f>
        <v>2043</v>
      </c>
      <c r="AB128" s="170">
        <f>'EIaE-BIE'!AA1</f>
        <v>2044</v>
      </c>
      <c r="AC128" s="170">
        <f>'EIaE-BIE'!AB1</f>
        <v>2045</v>
      </c>
      <c r="AD128" s="170">
        <f>'EIaE-BIE'!AC1</f>
        <v>2046</v>
      </c>
      <c r="AE128" s="170">
        <f>'EIaE-BIE'!AD1</f>
        <v>2047</v>
      </c>
      <c r="AF128" s="170">
        <f>'EIaE-BIE'!AE1</f>
        <v>2048</v>
      </c>
      <c r="AG128" s="170">
        <f>'EIaE-BIE'!AF1</f>
        <v>2049</v>
      </c>
      <c r="AH128" s="170">
        <f>'EIaE-BIE'!AG1</f>
        <v>2050</v>
      </c>
    </row>
    <row r="129" spans="2:34" ht="14.75">
      <c r="B129" s="164" t="str">
        <f>'EIaE-BIE'!A2</f>
        <v>hard coal</v>
      </c>
      <c r="C129">
        <f>'EIaE-BIE'!B2</f>
        <v>12008029.559154145</v>
      </c>
      <c r="D129">
        <f>'EIaE-BIE'!C2</f>
        <v>12476300.911772273</v>
      </c>
      <c r="E129">
        <f>'EIaE-BIE'!D2</f>
        <v>12058773.877353702</v>
      </c>
      <c r="F129">
        <f>'EIaE-BIE'!E2</f>
        <v>11641246.84293513</v>
      </c>
      <c r="G129">
        <f>'EIaE-BIE'!F2</f>
        <v>11223719.808516558</v>
      </c>
      <c r="H129">
        <f>'EIaE-BIE'!G2</f>
        <v>10806192.774097987</v>
      </c>
      <c r="I129">
        <f>'EIaE-BIE'!H2</f>
        <v>10388665.739679415</v>
      </c>
      <c r="J129">
        <f>'EIaE-BIE'!I2</f>
        <v>9971138.705260843</v>
      </c>
      <c r="K129">
        <f>'EIaE-BIE'!J2</f>
        <v>9553611.6708422694</v>
      </c>
      <c r="L129">
        <f>'EIaE-BIE'!K2</f>
        <v>9136084.6364236977</v>
      </c>
      <c r="M129">
        <f>'EIaE-BIE'!L2</f>
        <v>8718557.602005126</v>
      </c>
      <c r="N129">
        <f>'EIaE-BIE'!M2</f>
        <v>8301030.5675865542</v>
      </c>
      <c r="O129">
        <f>'EIaE-BIE'!N2</f>
        <v>7883503.5331679825</v>
      </c>
      <c r="P129">
        <f>'EIaE-BIE'!O2</f>
        <v>7465976.4987494107</v>
      </c>
      <c r="Q129">
        <f>'EIaE-BIE'!P2</f>
        <v>7048449.464330839</v>
      </c>
      <c r="R129">
        <f>'EIaE-BIE'!Q2</f>
        <v>6630922.4299122663</v>
      </c>
      <c r="S129">
        <f>'EIaE-BIE'!R2</f>
        <v>6213395.3954936946</v>
      </c>
      <c r="T129">
        <f>'EIaE-BIE'!S2</f>
        <v>5795868.3610751228</v>
      </c>
      <c r="U129">
        <f>'EIaE-BIE'!T2</f>
        <v>5378341.3266565511</v>
      </c>
      <c r="V129">
        <f>'EIaE-BIE'!U2</f>
        <v>4960814.2922379794</v>
      </c>
      <c r="W129">
        <f>'EIaE-BIE'!V2</f>
        <v>4960814.2922379794</v>
      </c>
      <c r="X129">
        <f>'EIaE-BIE'!W2</f>
        <v>4960814.2922379794</v>
      </c>
      <c r="Y129">
        <f>'EIaE-BIE'!X2</f>
        <v>4960814.2922379794</v>
      </c>
      <c r="Z129">
        <f>'EIaE-BIE'!Y2</f>
        <v>4960814.2922379794</v>
      </c>
      <c r="AA129">
        <f>'EIaE-BIE'!Z2</f>
        <v>4960814.2922379794</v>
      </c>
      <c r="AB129">
        <f>'EIaE-BIE'!AA2</f>
        <v>4960814.2922379794</v>
      </c>
      <c r="AC129">
        <f>'EIaE-BIE'!AB2</f>
        <v>4960814.2922379794</v>
      </c>
      <c r="AD129">
        <f>'EIaE-BIE'!AC2</f>
        <v>4960814.2922379794</v>
      </c>
      <c r="AE129">
        <f>'EIaE-BIE'!AD2</f>
        <v>4960814.2922379794</v>
      </c>
      <c r="AF129">
        <f>'EIaE-BIE'!AE2</f>
        <v>4960814.2922379794</v>
      </c>
      <c r="AG129">
        <f>'EIaE-BIE'!AF2</f>
        <v>4960814.2922379794</v>
      </c>
      <c r="AH129">
        <f>'EIaE-BIE'!AG2</f>
        <v>4960814.2922379794</v>
      </c>
    </row>
    <row r="130" spans="2:34" ht="14.75">
      <c r="B130" s="164" t="s">
        <v>634</v>
      </c>
      <c r="E130">
        <f>E129*E127</f>
        <v>1139554.1314099247</v>
      </c>
      <c r="F130" s="168">
        <f t="shared" ref="F130:N130" si="190">F129*F127</f>
        <v>2200195.6533147395</v>
      </c>
      <c r="G130" s="168">
        <f t="shared" si="190"/>
        <v>3181924.565714444</v>
      </c>
      <c r="H130" s="168">
        <f t="shared" si="190"/>
        <v>4084740.8686090391</v>
      </c>
      <c r="I130" s="168">
        <f t="shared" si="190"/>
        <v>4908644.5619985228</v>
      </c>
      <c r="J130" s="168">
        <f t="shared" si="190"/>
        <v>5653635.6458828971</v>
      </c>
      <c r="K130" s="168">
        <f t="shared" si="190"/>
        <v>6319714.1202621609</v>
      </c>
      <c r="L130" s="168">
        <f t="shared" si="190"/>
        <v>6906879.9851363152</v>
      </c>
      <c r="M130" s="168">
        <f t="shared" si="190"/>
        <v>7415133.2405053601</v>
      </c>
      <c r="N130" s="168">
        <f t="shared" si="190"/>
        <v>7844473.8863692936</v>
      </c>
      <c r="O130" s="168">
        <f t="shared" ref="O130" si="191">O129*O127</f>
        <v>7489328.3565095831</v>
      </c>
      <c r="P130" s="168">
        <f t="shared" ref="P130" si="192">P129*P127</f>
        <v>7130007.5563056869</v>
      </c>
      <c r="Q130" s="168">
        <f t="shared" ref="Q130" si="193">Q129*Q127</f>
        <v>6766511.4857576052</v>
      </c>
      <c r="R130" s="168">
        <f t="shared" ref="R130:S130" si="194">R129*R127</f>
        <v>6398840.1448653368</v>
      </c>
      <c r="S130" s="168">
        <f t="shared" si="194"/>
        <v>6026993.5336288838</v>
      </c>
      <c r="T130" s="168">
        <f t="shared" ref="T130" si="195">T129*T127</f>
        <v>5656767.5204093195</v>
      </c>
      <c r="U130" s="168">
        <f t="shared" ref="U130" si="196">U129*U127</f>
        <v>5281531.1827767333</v>
      </c>
      <c r="V130" s="168">
        <f t="shared" ref="V130" si="197">V129*V127</f>
        <v>4901284.5207311232</v>
      </c>
      <c r="W130" s="168">
        <f t="shared" ref="W130:X130" si="198">W129*W127</f>
        <v>4931049.4064845517</v>
      </c>
      <c r="X130" s="168">
        <f t="shared" si="198"/>
        <v>4960814.2922379794</v>
      </c>
    </row>
    <row r="131" spans="2:34" ht="14.75">
      <c r="B131" s="128" t="s">
        <v>638</v>
      </c>
    </row>
    <row r="132" spans="2:34" ht="14.75">
      <c r="B132" s="128" t="s">
        <v>492</v>
      </c>
      <c r="E132">
        <f>E130/$C$119*$C$117</f>
        <v>390472.22156315949</v>
      </c>
      <c r="F132" s="168">
        <f t="shared" ref="F132:M132" si="199">F130/$C$119*$C$117</f>
        <v>753904.76059304387</v>
      </c>
      <c r="G132" s="168">
        <f t="shared" si="199"/>
        <v>1090297.6170896532</v>
      </c>
      <c r="H132" s="168">
        <f t="shared" si="199"/>
        <v>1399650.7910529876</v>
      </c>
      <c r="I132" s="168">
        <f t="shared" si="199"/>
        <v>1681964.2824830464</v>
      </c>
      <c r="J132" s="168">
        <f t="shared" si="199"/>
        <v>1937238.0913798304</v>
      </c>
      <c r="K132" s="168">
        <f t="shared" si="199"/>
        <v>2165472.217743339</v>
      </c>
      <c r="L132" s="168">
        <f t="shared" si="199"/>
        <v>2366666.661573573</v>
      </c>
      <c r="M132" s="168">
        <f t="shared" si="199"/>
        <v>2540821.4228705317</v>
      </c>
      <c r="N132" s="168">
        <f t="shared" ref="N132:O132" si="200">N130/$C$119*$C$117</f>
        <v>2687936.501634215</v>
      </c>
      <c r="O132" s="168">
        <f t="shared" si="200"/>
        <v>2566244.6397031192</v>
      </c>
      <c r="P132" s="168">
        <f t="shared" ref="P132:V132" si="201">P130/$C$119*$C$117</f>
        <v>2443122.1067385166</v>
      </c>
      <c r="Q132" s="168">
        <f t="shared" si="201"/>
        <v>2318568.9027404073</v>
      </c>
      <c r="R132" s="168">
        <f t="shared" si="201"/>
        <v>2192585.0277087912</v>
      </c>
      <c r="S132" s="168">
        <f t="shared" si="201"/>
        <v>2065170.4816436691</v>
      </c>
      <c r="T132" s="168">
        <f t="shared" si="201"/>
        <v>1938311.2391753425</v>
      </c>
      <c r="U132" s="168">
        <f t="shared" si="201"/>
        <v>1809735.1914668083</v>
      </c>
      <c r="V132" s="168">
        <f t="shared" si="201"/>
        <v>1679442.3385180656</v>
      </c>
      <c r="W132" s="168">
        <f t="shared" ref="W132:X132" si="202">W130/$C$119*$C$117</f>
        <v>1689641.3810596736</v>
      </c>
      <c r="X132" s="168">
        <f t="shared" si="202"/>
        <v>1699840.4236012811</v>
      </c>
      <c r="Y132" s="166"/>
    </row>
    <row r="133" spans="2:34" ht="14.75">
      <c r="B133" s="128" t="s">
        <v>491</v>
      </c>
      <c r="E133">
        <f>E130/$C$119*$C$118</f>
        <v>749081.90984676522</v>
      </c>
      <c r="F133" s="168">
        <f t="shared" ref="F133:M133" si="203">F130/$C$119*$C$118</f>
        <v>1446290.8927216954</v>
      </c>
      <c r="G133" s="168">
        <f t="shared" si="203"/>
        <v>2091626.9486247906</v>
      </c>
      <c r="H133" s="168">
        <f t="shared" si="203"/>
        <v>2685090.0775560513</v>
      </c>
      <c r="I133" s="168">
        <f t="shared" si="203"/>
        <v>3226680.2795154764</v>
      </c>
      <c r="J133" s="168">
        <f t="shared" si="203"/>
        <v>3716397.5545030669</v>
      </c>
      <c r="K133" s="168">
        <f t="shared" si="203"/>
        <v>4154241.9025188219</v>
      </c>
      <c r="L133" s="168">
        <f t="shared" si="203"/>
        <v>4540213.3235627431</v>
      </c>
      <c r="M133" s="168">
        <f t="shared" si="203"/>
        <v>4874311.8176348284</v>
      </c>
      <c r="N133" s="168">
        <f t="shared" ref="N133:O133" si="204">N130/$C$119*$C$118</f>
        <v>5156537.3847350786</v>
      </c>
      <c r="O133" s="168">
        <f t="shared" si="204"/>
        <v>4923083.7168064639</v>
      </c>
      <c r="P133" s="168">
        <f t="shared" ref="P133:V133" si="205">P130/$C$119*$C$118</f>
        <v>4686885.4495671708</v>
      </c>
      <c r="Q133" s="168">
        <f t="shared" si="205"/>
        <v>4447942.5830171974</v>
      </c>
      <c r="R133" s="168">
        <f t="shared" si="205"/>
        <v>4206255.1171565456</v>
      </c>
      <c r="S133" s="168">
        <f t="shared" si="205"/>
        <v>3961823.0519852149</v>
      </c>
      <c r="T133" s="168">
        <f t="shared" si="205"/>
        <v>3718456.2812339771</v>
      </c>
      <c r="U133" s="168">
        <f t="shared" si="205"/>
        <v>3471795.9913099254</v>
      </c>
      <c r="V133" s="168">
        <f t="shared" si="205"/>
        <v>3221842.1822130573</v>
      </c>
      <c r="W133" s="168">
        <f t="shared" ref="W133:X133" si="206">W130/$C$119*$C$118</f>
        <v>3241408.0254248781</v>
      </c>
      <c r="X133" s="168">
        <f t="shared" si="206"/>
        <v>3260973.868636698</v>
      </c>
      <c r="Y133" s="166"/>
    </row>
    <row r="135" spans="2:34" s="129" customFormat="1">
      <c r="B135" s="167" t="s">
        <v>644</v>
      </c>
    </row>
    <row r="136" spans="2:34">
      <c r="B136" t="str">
        <f>'EIaE-BIE'!A7</f>
        <v>solar PV</v>
      </c>
      <c r="C136">
        <f>'EIaE-BIE'!B7</f>
        <v>0</v>
      </c>
      <c r="D136">
        <f>'EIaE-BIE'!C7</f>
        <v>66347.899908534047</v>
      </c>
      <c r="E136">
        <f>'EIaE-BIE'!D7</f>
        <v>209415.00325919595</v>
      </c>
      <c r="F136">
        <f>'EIaE-BIE'!E7</f>
        <v>352482.10660985787</v>
      </c>
      <c r="G136">
        <f>'EIaE-BIE'!F7</f>
        <v>495549.2099605198</v>
      </c>
      <c r="H136">
        <f>'EIaE-BIE'!G7</f>
        <v>638616.31331118161</v>
      </c>
      <c r="I136">
        <f>'EIaE-BIE'!H7</f>
        <v>781683.41666184354</v>
      </c>
      <c r="J136">
        <f>'EIaE-BIE'!I7</f>
        <v>924750.52001250547</v>
      </c>
      <c r="K136">
        <f>'EIaE-BIE'!J7</f>
        <v>1067817.6233631682</v>
      </c>
      <c r="L136">
        <f>'EIaE-BIE'!K7</f>
        <v>1210884.7267138299</v>
      </c>
      <c r="M136">
        <f>'EIaE-BIE'!L7</f>
        <v>1353951.8300644918</v>
      </c>
      <c r="N136">
        <f>'EIaE-BIE'!M7</f>
        <v>1497018.9334151538</v>
      </c>
      <c r="O136">
        <f>'EIaE-BIE'!N7</f>
        <v>1640086.0367658157</v>
      </c>
      <c r="P136">
        <f>'EIaE-BIE'!O7</f>
        <v>1783153.1401164776</v>
      </c>
      <c r="Q136">
        <f>'EIaE-BIE'!P7</f>
        <v>1926220.2434671395</v>
      </c>
      <c r="R136">
        <f>'EIaE-BIE'!Q7</f>
        <v>2069287.3468178017</v>
      </c>
      <c r="S136">
        <f>'EIaE-BIE'!R7</f>
        <v>2212354.4501684639</v>
      </c>
      <c r="T136">
        <f>'EIaE-BIE'!S7</f>
        <v>2355421.553519126</v>
      </c>
      <c r="U136">
        <f>'EIaE-BIE'!T7</f>
        <v>2498488.6568697877</v>
      </c>
      <c r="V136">
        <f>'EIaE-BIE'!U7</f>
        <v>2641555.7602204494</v>
      </c>
      <c r="W136">
        <f>'EIaE-BIE'!V7</f>
        <v>2641555.7602204494</v>
      </c>
      <c r="X136">
        <f>'EIaE-BIE'!W7</f>
        <v>2641555.7602204494</v>
      </c>
      <c r="Y136">
        <f>'EIaE-BIE'!X7</f>
        <v>2641555.7602204494</v>
      </c>
      <c r="Z136">
        <f>'EIaE-BIE'!Y7</f>
        <v>2641555.7602204494</v>
      </c>
      <c r="AA136">
        <f>'EIaE-BIE'!Z7</f>
        <v>2641555.7602204494</v>
      </c>
      <c r="AB136">
        <f>'EIaE-BIE'!AA7</f>
        <v>2641555.7602204494</v>
      </c>
      <c r="AC136">
        <f>'EIaE-BIE'!AB7</f>
        <v>2641555.7602204494</v>
      </c>
      <c r="AD136">
        <f>'EIaE-BIE'!AC7</f>
        <v>2641555.7602204494</v>
      </c>
      <c r="AE136">
        <f>'EIaE-BIE'!AD7</f>
        <v>2641555.7602204494</v>
      </c>
      <c r="AF136">
        <f>'EIaE-BIE'!AE7</f>
        <v>2641555.7602204494</v>
      </c>
      <c r="AG136">
        <f>'EIaE-BIE'!AF7</f>
        <v>2641555.7602204494</v>
      </c>
      <c r="AH136">
        <f>'EIaE-BIE'!AG7</f>
        <v>2641555.7602204494</v>
      </c>
    </row>
    <row r="137" spans="2:34">
      <c r="B137" t="str">
        <f>'EIaE-BIE'!A6</f>
        <v>onshore wind</v>
      </c>
      <c r="C137">
        <f>'EIaE-BIE'!B6</f>
        <v>0</v>
      </c>
      <c r="D137">
        <f>'EIaE-BIE'!C6</f>
        <v>0</v>
      </c>
      <c r="E137">
        <f>'EIaE-BIE'!D6</f>
        <v>274459.93106790981</v>
      </c>
      <c r="F137">
        <f>'EIaE-BIE'!E6</f>
        <v>548919.86213581963</v>
      </c>
      <c r="G137">
        <f>'EIaE-BIE'!F6</f>
        <v>823379.79320372944</v>
      </c>
      <c r="H137">
        <f>'EIaE-BIE'!G6</f>
        <v>1097839.7242716393</v>
      </c>
      <c r="I137">
        <f>'EIaE-BIE'!H6</f>
        <v>1372299.6553395491</v>
      </c>
      <c r="J137">
        <f>'EIaE-BIE'!I6</f>
        <v>1646759.5864074589</v>
      </c>
      <c r="K137">
        <f>'EIaE-BIE'!J6</f>
        <v>1921219.5174753701</v>
      </c>
      <c r="L137">
        <f>'EIaE-BIE'!K6</f>
        <v>2195679.4485432799</v>
      </c>
      <c r="M137">
        <f>'EIaE-BIE'!L6</f>
        <v>2470139.3796111895</v>
      </c>
      <c r="N137">
        <f>'EIaE-BIE'!M6</f>
        <v>2744599.3106790995</v>
      </c>
      <c r="O137">
        <f>'EIaE-BIE'!N6</f>
        <v>3019059.2417470091</v>
      </c>
      <c r="P137">
        <f>'EIaE-BIE'!O6</f>
        <v>3293519.1728149191</v>
      </c>
      <c r="Q137">
        <f>'EIaE-BIE'!P6</f>
        <v>3567979.1038828292</v>
      </c>
      <c r="R137">
        <f>'EIaE-BIE'!Q6</f>
        <v>3842439.0349507392</v>
      </c>
      <c r="S137">
        <f>'EIaE-BIE'!R6</f>
        <v>4116898.9660186493</v>
      </c>
      <c r="T137">
        <f>'EIaE-BIE'!S6</f>
        <v>4391358.8970865598</v>
      </c>
      <c r="U137">
        <f>'EIaE-BIE'!T6</f>
        <v>4665818.8281544689</v>
      </c>
      <c r="V137">
        <f>'EIaE-BIE'!U6</f>
        <v>4940278.759222378</v>
      </c>
      <c r="W137">
        <f>'EIaE-BIE'!V6</f>
        <v>4940278.759222378</v>
      </c>
      <c r="X137">
        <f>'EIaE-BIE'!W6</f>
        <v>4940278.759222378</v>
      </c>
      <c r="Y137">
        <f>'EIaE-BIE'!X6</f>
        <v>4940278.759222378</v>
      </c>
      <c r="Z137">
        <f>'EIaE-BIE'!Y6</f>
        <v>4940278.759222378</v>
      </c>
      <c r="AA137">
        <f>'EIaE-BIE'!Z6</f>
        <v>4940278.759222378</v>
      </c>
      <c r="AB137">
        <f>'EIaE-BIE'!AA6</f>
        <v>4940278.759222378</v>
      </c>
      <c r="AC137">
        <f>'EIaE-BIE'!AB6</f>
        <v>4940278.759222378</v>
      </c>
      <c r="AD137">
        <f>'EIaE-BIE'!AC6</f>
        <v>4940278.759222378</v>
      </c>
      <c r="AE137">
        <f>'EIaE-BIE'!AD6</f>
        <v>4940278.759222378</v>
      </c>
      <c r="AF137">
        <f>'EIaE-BIE'!AE6</f>
        <v>4940278.759222378</v>
      </c>
      <c r="AG137">
        <f>'EIaE-BIE'!AF6</f>
        <v>4940278.759222378</v>
      </c>
      <c r="AH137">
        <f>'EIaE-BIE'!AG6</f>
        <v>4940278.759222378</v>
      </c>
    </row>
    <row r="139" spans="2:34">
      <c r="B139" s="167" t="s">
        <v>645</v>
      </c>
      <c r="T139" s="75"/>
      <c r="Y139" s="75"/>
    </row>
    <row r="140" spans="2:34">
      <c r="B140" t="s">
        <v>492</v>
      </c>
      <c r="E140">
        <f>E136+E132</f>
        <v>599887.22482235543</v>
      </c>
      <c r="F140" s="168">
        <f t="shared" ref="F140:M140" si="207">F136+F132</f>
        <v>1106386.8672029017</v>
      </c>
      <c r="G140" s="168">
        <f t="shared" si="207"/>
        <v>1585846.827050173</v>
      </c>
      <c r="H140" s="168">
        <f t="shared" si="207"/>
        <v>2038267.1043641693</v>
      </c>
      <c r="I140" s="168">
        <f t="shared" si="207"/>
        <v>2463647.6991448901</v>
      </c>
      <c r="J140" s="168">
        <f t="shared" si="207"/>
        <v>2861988.611392336</v>
      </c>
      <c r="K140" s="168">
        <f t="shared" si="207"/>
        <v>3233289.841106507</v>
      </c>
      <c r="L140" s="168">
        <f t="shared" si="207"/>
        <v>3577551.3882874027</v>
      </c>
      <c r="M140" s="168">
        <f t="shared" si="207"/>
        <v>3894773.2529350235</v>
      </c>
      <c r="N140" s="168">
        <f>N136+N132</f>
        <v>4184955.435049369</v>
      </c>
      <c r="O140" s="168">
        <f>O136+O132</f>
        <v>4206330.6764689349</v>
      </c>
      <c r="P140" s="168">
        <f t="shared" ref="P140:R140" si="208">P136+P132</f>
        <v>4226275.2468549944</v>
      </c>
      <c r="Q140" s="168">
        <f t="shared" si="208"/>
        <v>4244789.1462075468</v>
      </c>
      <c r="R140" s="168">
        <f t="shared" si="208"/>
        <v>4261872.3745265929</v>
      </c>
      <c r="S140" s="168">
        <f>S136+S132</f>
        <v>4277524.9318121327</v>
      </c>
      <c r="T140" s="168">
        <f>T136+T132</f>
        <v>4293732.7926944681</v>
      </c>
      <c r="U140" s="168">
        <f t="shared" ref="U140:W140" si="209">U136+U132</f>
        <v>4308223.848336596</v>
      </c>
      <c r="V140" s="168">
        <f t="shared" si="209"/>
        <v>4320998.0987385148</v>
      </c>
      <c r="W140" s="168">
        <f t="shared" si="209"/>
        <v>4331197.141280123</v>
      </c>
      <c r="X140" s="168">
        <f>X136+X132</f>
        <v>4341396.1838217303</v>
      </c>
    </row>
    <row r="141" spans="2:34">
      <c r="B141" t="s">
        <v>491</v>
      </c>
      <c r="E141">
        <f>E137+E133</f>
        <v>1023541.840914675</v>
      </c>
      <c r="F141" s="168">
        <f t="shared" ref="F141:M141" si="210">F137+F133</f>
        <v>1995210.754857515</v>
      </c>
      <c r="G141" s="168">
        <f t="shared" si="210"/>
        <v>2915006.7418285199</v>
      </c>
      <c r="H141" s="168">
        <f t="shared" si="210"/>
        <v>3782929.8018276906</v>
      </c>
      <c r="I141" s="168">
        <f t="shared" si="210"/>
        <v>4598979.9348550253</v>
      </c>
      <c r="J141" s="168">
        <f t="shared" si="210"/>
        <v>5363157.1409105258</v>
      </c>
      <c r="K141" s="168">
        <f t="shared" si="210"/>
        <v>6075461.4199941922</v>
      </c>
      <c r="L141" s="168">
        <f t="shared" si="210"/>
        <v>6735892.7721060235</v>
      </c>
      <c r="M141" s="168">
        <f t="shared" si="210"/>
        <v>7344451.1972460179</v>
      </c>
      <c r="N141" s="168">
        <f>N137+N133</f>
        <v>7901136.6954141781</v>
      </c>
      <c r="O141" s="168">
        <f>O137+O133</f>
        <v>7942142.9585534725</v>
      </c>
      <c r="P141" s="168">
        <f t="shared" ref="P141:R141" si="211">P137+P133</f>
        <v>7980404.6223820895</v>
      </c>
      <c r="Q141" s="168">
        <f t="shared" si="211"/>
        <v>8015921.6869000271</v>
      </c>
      <c r="R141" s="168">
        <f t="shared" si="211"/>
        <v>8048694.1521072853</v>
      </c>
      <c r="S141" s="168">
        <f>S137+S133</f>
        <v>8078722.0180038642</v>
      </c>
      <c r="T141" s="168">
        <f>T137+T133</f>
        <v>8109815.1783205364</v>
      </c>
      <c r="U141" s="168">
        <f t="shared" ref="U141:W141" si="212">U137+U133</f>
        <v>8137614.8194643948</v>
      </c>
      <c r="V141" s="168">
        <f t="shared" si="212"/>
        <v>8162120.9414354358</v>
      </c>
      <c r="W141" s="168">
        <f t="shared" si="212"/>
        <v>8181686.7846472561</v>
      </c>
      <c r="X141" s="168">
        <f>X137+X133</f>
        <v>8201252.6278590765</v>
      </c>
    </row>
    <row r="143" spans="2:34" s="129" customFormat="1">
      <c r="B143" s="75" t="s">
        <v>648</v>
      </c>
      <c r="E143" s="165">
        <f>(E140-E136)/E136</f>
        <v>1.8645857053511417</v>
      </c>
      <c r="F143" s="165">
        <f t="shared" ref="F143:M143" si="213">(F140-F136)/F136</f>
        <v>2.1388454802543992</v>
      </c>
      <c r="G143" s="171">
        <f t="shared" si="213"/>
        <v>2.2001803154453961</v>
      </c>
      <c r="H143" s="165">
        <f t="shared" si="213"/>
        <v>2.191692823811366</v>
      </c>
      <c r="I143" s="165">
        <f t="shared" si="213"/>
        <v>2.1517205644016681</v>
      </c>
      <c r="J143" s="165">
        <f t="shared" si="213"/>
        <v>2.0948764552775092</v>
      </c>
      <c r="K143" s="165">
        <f t="shared" si="213"/>
        <v>2.0279420102873269</v>
      </c>
      <c r="L143" s="165">
        <f t="shared" si="213"/>
        <v>1.9544937758000895</v>
      </c>
      <c r="M143" s="165">
        <f t="shared" si="213"/>
        <v>1.8765966162544399</v>
      </c>
      <c r="N143" s="165">
        <f>(N140-N136)/N136</f>
        <v>1.7955260562417987</v>
      </c>
      <c r="O143" s="165">
        <f>(O140-O136)/O136</f>
        <v>1.5647012304084067</v>
      </c>
      <c r="P143" s="165">
        <f t="shared" ref="P143:R143" si="214">(P140-P136)/P136</f>
        <v>1.3701134533957804</v>
      </c>
      <c r="Q143" s="165">
        <f t="shared" si="214"/>
        <v>1.2036883687646496</v>
      </c>
      <c r="R143" s="165">
        <f t="shared" si="214"/>
        <v>1.0595846106538078</v>
      </c>
      <c r="S143" s="165">
        <f>(S140-S136)/S136</f>
        <v>0.93347179584465434</v>
      </c>
      <c r="T143" s="165">
        <f>(T140-T136)/T136</f>
        <v>0.82291479258963274</v>
      </c>
      <c r="U143" s="165">
        <f t="shared" ref="U143:W143" si="215">(U140-U136)/U136</f>
        <v>0.72433196224077367</v>
      </c>
      <c r="V143" s="165">
        <f t="shared" si="215"/>
        <v>0.63577773515479707</v>
      </c>
      <c r="W143" s="165">
        <f t="shared" si="215"/>
        <v>0.63963873354642553</v>
      </c>
      <c r="X143" s="165">
        <f>(X140-X136)/X136</f>
        <v>0.64349973193805377</v>
      </c>
    </row>
    <row r="144" spans="2:34" s="129" customFormat="1">
      <c r="B144" s="75" t="s">
        <v>649</v>
      </c>
      <c r="E144" s="171">
        <f>(E141-E137)/E137</f>
        <v>2.7292942431783214</v>
      </c>
      <c r="F144" s="165">
        <f t="shared" ref="F144:M144" si="216">(F141-F137)/F137</f>
        <v>2.6347942431783213</v>
      </c>
      <c r="G144" s="165">
        <f t="shared" si="216"/>
        <v>2.5402942431783213</v>
      </c>
      <c r="H144" s="165">
        <f t="shared" si="216"/>
        <v>2.4457942431783217</v>
      </c>
      <c r="I144" s="165">
        <f t="shared" si="216"/>
        <v>2.3512942431783213</v>
      </c>
      <c r="J144" s="165">
        <f t="shared" si="216"/>
        <v>2.2567942431783217</v>
      </c>
      <c r="K144" s="165">
        <f t="shared" si="216"/>
        <v>2.1622942431783199</v>
      </c>
      <c r="L144" s="165">
        <f t="shared" si="216"/>
        <v>2.0677942431783203</v>
      </c>
      <c r="M144" s="165">
        <f t="shared" si="216"/>
        <v>1.9732942431783205</v>
      </c>
      <c r="N144" s="165">
        <f>(N141-N137)/N137</f>
        <v>1.8787942431783204</v>
      </c>
      <c r="O144" s="165">
        <f>(O141-O137)/O137</f>
        <v>1.6306681395088067</v>
      </c>
      <c r="P144" s="165">
        <f t="shared" ref="P144:R144" si="217">(P141-P137)/P137</f>
        <v>1.4230630531175452</v>
      </c>
      <c r="Q144" s="165">
        <f t="shared" si="217"/>
        <v>1.2466279800172471</v>
      </c>
      <c r="R144" s="165">
        <f t="shared" si="217"/>
        <v>1.0946836316455628</v>
      </c>
      <c r="S144" s="165">
        <f>(S141-S137)/S137</f>
        <v>0.96233186305676954</v>
      </c>
      <c r="T144" s="165">
        <f>(T141-T137)/T137</f>
        <v>0.84676665432674625</v>
      </c>
      <c r="U144" s="165">
        <f t="shared" ref="U144:W144" si="218">(U141-U137)/U137</f>
        <v>0.7440914701531971</v>
      </c>
      <c r="V144" s="165">
        <f t="shared" si="218"/>
        <v>0.65215797311004164</v>
      </c>
      <c r="W144" s="165">
        <f t="shared" si="218"/>
        <v>0.65611844663095287</v>
      </c>
      <c r="X144" s="165">
        <f>(X141-X137)/X137</f>
        <v>0.66007892015186409</v>
      </c>
    </row>
    <row r="146" spans="2:34">
      <c r="B146" s="75" t="s">
        <v>650</v>
      </c>
      <c r="E146" s="174">
        <f>E143/$G$143</f>
        <v>0.8474694970506006</v>
      </c>
      <c r="F146" s="174">
        <f>F143/$G$143</f>
        <v>0.97212281431643455</v>
      </c>
      <c r="G146" s="172">
        <v>1</v>
      </c>
      <c r="H146" s="175">
        <f>H143/$G$143</f>
        <v>0.99614236543502943</v>
      </c>
      <c r="I146" s="175">
        <f t="shared" ref="I146:X146" si="219">I143/$G$143</f>
        <v>0.97797464566720393</v>
      </c>
      <c r="J146" s="175">
        <f t="shared" si="219"/>
        <v>0.95213853181548458</v>
      </c>
      <c r="K146" s="175">
        <f t="shared" si="219"/>
        <v>0.92171627754827823</v>
      </c>
      <c r="L146" s="175">
        <f t="shared" si="219"/>
        <v>0.888333452526335</v>
      </c>
      <c r="M146" s="175">
        <f t="shared" si="219"/>
        <v>0.85292855457374128</v>
      </c>
      <c r="N146" s="175">
        <f t="shared" si="219"/>
        <v>0.816081320079586</v>
      </c>
      <c r="O146" s="175">
        <f t="shared" si="219"/>
        <v>0.71116954343428651</v>
      </c>
      <c r="P146" s="175">
        <f t="shared" si="219"/>
        <v>0.62272780270667039</v>
      </c>
      <c r="Q146" s="175">
        <f t="shared" si="219"/>
        <v>0.54708623666646139</v>
      </c>
      <c r="R146" s="175">
        <f t="shared" si="219"/>
        <v>0.48158989661686413</v>
      </c>
      <c r="S146" s="175">
        <f t="shared" si="219"/>
        <v>0.42427058786574312</v>
      </c>
      <c r="T146" s="175">
        <f t="shared" si="219"/>
        <v>0.37402152306005204</v>
      </c>
      <c r="U146" s="175">
        <f t="shared" si="219"/>
        <v>0.32921481805646585</v>
      </c>
      <c r="V146" s="175">
        <f t="shared" si="219"/>
        <v>0.28896619549388736</v>
      </c>
      <c r="W146" s="175">
        <f t="shared" si="219"/>
        <v>0.29072105093210943</v>
      </c>
      <c r="X146" s="175">
        <f t="shared" si="219"/>
        <v>0.29247590637033138</v>
      </c>
    </row>
    <row r="147" spans="2:34" s="129" customFormat="1">
      <c r="B147" s="75" t="s">
        <v>651</v>
      </c>
      <c r="E147" s="173">
        <v>1</v>
      </c>
      <c r="F147" s="137">
        <f>F144/$E$144</f>
        <v>0.96537566433659683</v>
      </c>
      <c r="G147" s="137">
        <f t="shared" ref="G147:X147" si="220">G144/$E$144</f>
        <v>0.93075132867319377</v>
      </c>
      <c r="H147" s="137">
        <f t="shared" si="220"/>
        <v>0.89612699300979071</v>
      </c>
      <c r="I147" s="137">
        <f t="shared" si="220"/>
        <v>0.86150265734638742</v>
      </c>
      <c r="J147" s="137">
        <f t="shared" si="220"/>
        <v>0.82687832168298447</v>
      </c>
      <c r="K147" s="137">
        <f t="shared" si="220"/>
        <v>0.79225398601958064</v>
      </c>
      <c r="L147" s="137">
        <f t="shared" si="220"/>
        <v>0.75762965035617769</v>
      </c>
      <c r="M147" s="137">
        <f t="shared" si="220"/>
        <v>0.72300531469277463</v>
      </c>
      <c r="N147" s="137">
        <f t="shared" si="220"/>
        <v>0.68838097902937156</v>
      </c>
      <c r="O147" s="137">
        <f t="shared" si="220"/>
        <v>0.59746879384095242</v>
      </c>
      <c r="P147" s="137">
        <f t="shared" si="220"/>
        <v>0.52140331027861542</v>
      </c>
      <c r="Q147" s="137">
        <f t="shared" si="220"/>
        <v>0.45675836642864942</v>
      </c>
      <c r="R147" s="137">
        <f t="shared" si="220"/>
        <v>0.40108670378126043</v>
      </c>
      <c r="S147" s="137">
        <f t="shared" si="220"/>
        <v>0.35259366609593312</v>
      </c>
      <c r="T147" s="137">
        <f t="shared" si="220"/>
        <v>0.31025114146017047</v>
      </c>
      <c r="U147" s="137">
        <f t="shared" si="220"/>
        <v>0.27263145848528469</v>
      </c>
      <c r="V147" s="137">
        <f t="shared" si="220"/>
        <v>0.23894747689446258</v>
      </c>
      <c r="W147" s="137">
        <f t="shared" si="220"/>
        <v>0.2403985749322832</v>
      </c>
      <c r="X147" s="137">
        <f t="shared" si="220"/>
        <v>0.24184967297010385</v>
      </c>
    </row>
    <row r="148" spans="2:34" s="129" customFormat="1"/>
    <row r="149" spans="2:34" s="129" customFormat="1"/>
    <row r="151" spans="2:34">
      <c r="B151" t="s">
        <v>586</v>
      </c>
      <c r="C151">
        <v>2019</v>
      </c>
      <c r="D151">
        <v>2020</v>
      </c>
      <c r="E151">
        <v>2021</v>
      </c>
      <c r="F151">
        <v>2022</v>
      </c>
      <c r="G151">
        <v>2023</v>
      </c>
      <c r="H151">
        <v>2024</v>
      </c>
      <c r="I151">
        <v>2025</v>
      </c>
      <c r="J151">
        <v>2026</v>
      </c>
      <c r="K151">
        <v>2027</v>
      </c>
      <c r="L151">
        <v>2028</v>
      </c>
      <c r="M151">
        <v>2029</v>
      </c>
      <c r="N151">
        <v>2030</v>
      </c>
      <c r="O151">
        <v>2031</v>
      </c>
      <c r="P151">
        <v>2032</v>
      </c>
      <c r="Q151">
        <v>2033</v>
      </c>
      <c r="R151">
        <v>2034</v>
      </c>
      <c r="S151">
        <v>2035</v>
      </c>
      <c r="T151">
        <v>2036</v>
      </c>
      <c r="U151">
        <v>2037</v>
      </c>
      <c r="V151">
        <v>2038</v>
      </c>
      <c r="W151">
        <v>2039</v>
      </c>
      <c r="X151">
        <v>2040</v>
      </c>
      <c r="Y151">
        <v>2041</v>
      </c>
      <c r="Z151">
        <v>2042</v>
      </c>
      <c r="AA151">
        <v>2043</v>
      </c>
      <c r="AB151">
        <v>2044</v>
      </c>
      <c r="AC151">
        <v>2045</v>
      </c>
      <c r="AD151">
        <v>2046</v>
      </c>
      <c r="AE151">
        <v>2047</v>
      </c>
      <c r="AF151">
        <v>2048</v>
      </c>
      <c r="AG151">
        <v>2049</v>
      </c>
      <c r="AH151">
        <v>2050</v>
      </c>
    </row>
    <row r="152" spans="2:34">
      <c r="B152" t="s">
        <v>487</v>
      </c>
      <c r="C152">
        <v>12008029.559154145</v>
      </c>
      <c r="D152">
        <v>12476300.911772273</v>
      </c>
      <c r="E152">
        <v>12058773.877353702</v>
      </c>
      <c r="F152">
        <v>11641246.84293513</v>
      </c>
      <c r="G152">
        <v>11223719.808516558</v>
      </c>
      <c r="H152">
        <v>10806192.774097987</v>
      </c>
      <c r="I152">
        <v>10388665.739679415</v>
      </c>
      <c r="J152">
        <v>9971138.705260843</v>
      </c>
      <c r="K152">
        <v>9553611.6708422694</v>
      </c>
      <c r="L152">
        <v>9136084.6364236977</v>
      </c>
      <c r="M152">
        <v>8718557.602005126</v>
      </c>
      <c r="N152">
        <v>8301030.5675865542</v>
      </c>
      <c r="O152">
        <v>7883503.5331679825</v>
      </c>
      <c r="P152">
        <v>7465976.4987494107</v>
      </c>
      <c r="Q152">
        <v>7048449.464330839</v>
      </c>
      <c r="R152">
        <v>6630922.4299122663</v>
      </c>
      <c r="S152">
        <v>6213395.3954936946</v>
      </c>
      <c r="T152">
        <v>5795868.3610751228</v>
      </c>
      <c r="U152">
        <v>5378341.3266565511</v>
      </c>
      <c r="V152">
        <v>4960814.2922379794</v>
      </c>
      <c r="W152">
        <v>4960814.2922379794</v>
      </c>
      <c r="X152">
        <v>4960814.2922379794</v>
      </c>
      <c r="Y152">
        <v>4960814.2922379794</v>
      </c>
      <c r="Z152">
        <v>4960814.2922379794</v>
      </c>
      <c r="AA152">
        <v>4960814.2922379794</v>
      </c>
      <c r="AB152">
        <v>4960814.2922379794</v>
      </c>
      <c r="AC152">
        <v>4960814.2922379794</v>
      </c>
      <c r="AD152">
        <v>4960814.2922379794</v>
      </c>
      <c r="AE152">
        <v>4960814.2922379794</v>
      </c>
      <c r="AF152">
        <v>4960814.2922379794</v>
      </c>
      <c r="AG152">
        <v>4960814.2922379794</v>
      </c>
      <c r="AH152">
        <v>4960814.2922379794</v>
      </c>
    </row>
    <row r="153" spans="2:34">
      <c r="B153" t="s">
        <v>491</v>
      </c>
      <c r="C153">
        <v>0</v>
      </c>
      <c r="D153">
        <v>0</v>
      </c>
      <c r="E153">
        <v>274459.93106790981</v>
      </c>
      <c r="F153">
        <v>548919.86213581963</v>
      </c>
      <c r="G153">
        <v>823379.79320372944</v>
      </c>
      <c r="H153">
        <v>1097839.7242716393</v>
      </c>
      <c r="I153">
        <v>1372299.6553395491</v>
      </c>
      <c r="J153">
        <v>1646759.5864074589</v>
      </c>
      <c r="K153">
        <v>1921219.5174753701</v>
      </c>
      <c r="L153">
        <v>2195679.4485432799</v>
      </c>
      <c r="M153">
        <v>2470139.3796111895</v>
      </c>
      <c r="N153">
        <v>2744599.3106790995</v>
      </c>
      <c r="O153">
        <v>3019059.2417470091</v>
      </c>
      <c r="P153">
        <v>3293519.1728149191</v>
      </c>
      <c r="Q153">
        <v>3567979.1038828292</v>
      </c>
      <c r="R153">
        <v>3842439.0349507392</v>
      </c>
      <c r="S153">
        <v>4116898.9660186493</v>
      </c>
      <c r="T153">
        <v>4391358.8970865598</v>
      </c>
      <c r="U153">
        <v>4665818.8281544689</v>
      </c>
      <c r="V153">
        <v>4940278.759222378</v>
      </c>
      <c r="W153">
        <v>4940278.759222378</v>
      </c>
      <c r="X153">
        <v>4940278.759222378</v>
      </c>
      <c r="Y153">
        <v>4940278.759222378</v>
      </c>
      <c r="Z153">
        <v>4940278.759222378</v>
      </c>
      <c r="AA153">
        <v>4940278.759222378</v>
      </c>
      <c r="AB153">
        <v>4940278.759222378</v>
      </c>
      <c r="AC153">
        <v>4940278.759222378</v>
      </c>
      <c r="AD153">
        <v>4940278.759222378</v>
      </c>
      <c r="AE153">
        <v>4940278.759222378</v>
      </c>
      <c r="AF153">
        <v>4940278.759222378</v>
      </c>
      <c r="AG153">
        <v>4940278.759222378</v>
      </c>
      <c r="AH153">
        <v>4940278.759222378</v>
      </c>
    </row>
    <row r="154" spans="2:34">
      <c r="B154" t="s">
        <v>492</v>
      </c>
      <c r="C154">
        <v>0</v>
      </c>
      <c r="D154">
        <v>66347.899908534047</v>
      </c>
      <c r="E154">
        <v>209415.00325919595</v>
      </c>
      <c r="F154">
        <v>352482.10660985787</v>
      </c>
      <c r="G154">
        <v>495549.2099605198</v>
      </c>
      <c r="H154">
        <v>638616.31331118161</v>
      </c>
      <c r="I154">
        <v>781683.41666184354</v>
      </c>
      <c r="J154">
        <v>924750.52001250547</v>
      </c>
      <c r="K154">
        <v>1067817.6233631682</v>
      </c>
      <c r="L154">
        <v>1210884.7267138299</v>
      </c>
      <c r="M154">
        <v>1353951.8300644918</v>
      </c>
      <c r="N154">
        <v>1497018.9334151538</v>
      </c>
      <c r="O154">
        <v>1640086.0367658157</v>
      </c>
      <c r="P154">
        <v>1783153.1401164776</v>
      </c>
      <c r="Q154">
        <v>1926220.2434671395</v>
      </c>
      <c r="R154">
        <v>2069287.3468178017</v>
      </c>
      <c r="S154">
        <v>2212354.4501684639</v>
      </c>
      <c r="T154">
        <v>2355421.553519126</v>
      </c>
      <c r="U154">
        <v>2498488.6568697877</v>
      </c>
      <c r="V154">
        <v>2641555.7602204494</v>
      </c>
      <c r="W154">
        <v>2641555.7602204494</v>
      </c>
      <c r="X154">
        <v>2641555.7602204494</v>
      </c>
      <c r="Y154">
        <v>2641555.7602204494</v>
      </c>
      <c r="Z154">
        <v>2641555.7602204494</v>
      </c>
      <c r="AA154">
        <v>2641555.7602204494</v>
      </c>
      <c r="AB154">
        <v>2641555.7602204494</v>
      </c>
      <c r="AC154">
        <v>2641555.7602204494</v>
      </c>
      <c r="AD154">
        <v>2641555.7602204494</v>
      </c>
      <c r="AE154">
        <v>2641555.7602204494</v>
      </c>
      <c r="AF154">
        <v>2641555.7602204494</v>
      </c>
      <c r="AG154">
        <v>2641555.7602204494</v>
      </c>
      <c r="AH154">
        <v>2641555.7602204494</v>
      </c>
    </row>
  </sheetData>
  <mergeCells count="16">
    <mergeCell ref="O5:Q5"/>
    <mergeCell ref="R5:T5"/>
    <mergeCell ref="J32:P32"/>
    <mergeCell ref="Q32:W32"/>
    <mergeCell ref="X32:AD32"/>
    <mergeCell ref="C32:I32"/>
    <mergeCell ref="C5:E5"/>
    <mergeCell ref="F5:H5"/>
    <mergeCell ref="I5:K5"/>
    <mergeCell ref="L5:N5"/>
    <mergeCell ref="AE32:AK32"/>
    <mergeCell ref="AL32:AR32"/>
    <mergeCell ref="AS32:AY32"/>
    <mergeCell ref="AZ32:BF32"/>
    <mergeCell ref="U5:W5"/>
    <mergeCell ref="X5:Z5"/>
  </mergeCells>
  <hyperlinks>
    <hyperlink ref="B56" r:id="rId1" location=":~:text=Biomass%E2%80%94renewable%20energy%20from%20plants,comes%20from%20plants%20and%20animals.&amp;text=The%20use%20of%20biomass%20fuels,emissions%20from%20fossil%20fuel%20use." xr:uid="{4AD50A19-27A5-4F02-B3C9-7A59C52827C4}"/>
    <hyperlink ref="B58" r:id="rId2" xr:uid="{E219E575-4D33-4716-9EDE-2C07FE74CAB6}"/>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996"/>
  <sheetViews>
    <sheetView workbookViewId="0">
      <selection sqref="A1:AG17"/>
    </sheetView>
  </sheetViews>
  <sheetFormatPr defaultColWidth="12.6640625" defaultRowHeight="15" customHeight="1"/>
  <cols>
    <col min="1" max="1" width="22.83203125" style="110" customWidth="1"/>
    <col min="2" max="2" width="10.6640625" style="110" customWidth="1"/>
    <col min="3" max="33" width="10.1640625" style="110" customWidth="1"/>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OregonElectricity_ODOE!J110</f>
        <v>12008029.559154145</v>
      </c>
      <c r="C2" s="6">
        <f>OregonElectricity_ODOE!K110</f>
        <v>12476300.911772273</v>
      </c>
      <c r="D2" s="6">
        <f>OregonElectricity_ODOE!L110</f>
        <v>12058773.877353702</v>
      </c>
      <c r="E2" s="6">
        <f>OregonElectricity_ODOE!M110</f>
        <v>11641246.84293513</v>
      </c>
      <c r="F2" s="6">
        <f>OregonElectricity_ODOE!N110</f>
        <v>11223719.808516558</v>
      </c>
      <c r="G2" s="6">
        <f>OregonElectricity_ODOE!O110</f>
        <v>10806192.774097987</v>
      </c>
      <c r="H2" s="6">
        <f>OregonElectricity_ODOE!P110</f>
        <v>10388665.739679415</v>
      </c>
      <c r="I2" s="6">
        <f>OregonElectricity_ODOE!Q110</f>
        <v>9971138.705260843</v>
      </c>
      <c r="J2" s="6">
        <f>OregonElectricity_ODOE!R110</f>
        <v>9553611.6708422694</v>
      </c>
      <c r="K2" s="6">
        <f>OregonElectricity_ODOE!S110</f>
        <v>9136084.6364236977</v>
      </c>
      <c r="L2" s="6">
        <f>OregonElectricity_ODOE!T110</f>
        <v>8718557.602005126</v>
      </c>
      <c r="M2" s="6">
        <f>OregonElectricity_ODOE!U110</f>
        <v>8301030.5675865542</v>
      </c>
      <c r="N2" s="6">
        <f>OregonElectricity_ODOE!V110</f>
        <v>7883503.5331679825</v>
      </c>
      <c r="O2" s="6">
        <f>OregonElectricity_ODOE!W110</f>
        <v>7465976.4987494107</v>
      </c>
      <c r="P2" s="6">
        <f>OregonElectricity_ODOE!X110</f>
        <v>7048449.464330839</v>
      </c>
      <c r="Q2" s="6">
        <f>OregonElectricity_ODOE!Y110</f>
        <v>6630922.4299122663</v>
      </c>
      <c r="R2" s="6">
        <f>OregonElectricity_ODOE!Z110</f>
        <v>6213395.3954936946</v>
      </c>
      <c r="S2" s="6">
        <f>OregonElectricity_ODOE!AA110</f>
        <v>5795868.3610751228</v>
      </c>
      <c r="T2" s="6">
        <f>OregonElectricity_ODOE!AB110</f>
        <v>5378341.3266565511</v>
      </c>
      <c r="U2" s="6">
        <f>OregonElectricity_ODOE!AC110</f>
        <v>4960814.2922379794</v>
      </c>
      <c r="V2" s="6">
        <f>OregonElectricity_ODOE!AD110</f>
        <v>4960814.2922379794</v>
      </c>
      <c r="W2" s="6">
        <f>OregonElectricity_ODOE!AE110</f>
        <v>4960814.2922379794</v>
      </c>
      <c r="X2" s="6">
        <f>OregonElectricity_ODOE!AF110</f>
        <v>4960814.2922379794</v>
      </c>
      <c r="Y2" s="6">
        <f>OregonElectricity_ODOE!AG110</f>
        <v>4960814.2922379794</v>
      </c>
      <c r="Z2" s="6">
        <f>OregonElectricity_ODOE!AH110</f>
        <v>4960814.2922379794</v>
      </c>
      <c r="AA2" s="6">
        <f>OregonElectricity_ODOE!AI110</f>
        <v>4960814.2922379794</v>
      </c>
      <c r="AB2" s="6">
        <f>OregonElectricity_ODOE!AJ110</f>
        <v>4960814.2922379794</v>
      </c>
      <c r="AC2" s="6">
        <f>OregonElectricity_ODOE!AK110</f>
        <v>4960814.2922379794</v>
      </c>
      <c r="AD2" s="6">
        <f>OregonElectricity_ODOE!AL110</f>
        <v>4960814.2922379794</v>
      </c>
      <c r="AE2" s="6">
        <f>OregonElectricity_ODOE!AM110</f>
        <v>4960814.2922379794</v>
      </c>
      <c r="AF2" s="6">
        <f>OregonElectricity_ODOE!AN110</f>
        <v>4960814.2922379794</v>
      </c>
      <c r="AG2" s="6">
        <f>OregonElectricity_ODOE!AO110</f>
        <v>4960814.2922379794</v>
      </c>
    </row>
    <row r="3" spans="1:33" ht="14.75">
      <c r="A3" s="4" t="s">
        <v>488</v>
      </c>
      <c r="B3" s="6">
        <f>OregonElectricity_ODOE!J71</f>
        <v>0</v>
      </c>
      <c r="C3" s="6">
        <f>OregonElectricity_ODOE!K71</f>
        <v>0</v>
      </c>
      <c r="D3" s="6">
        <f>OregonElectricity_ODOE!L71</f>
        <v>0</v>
      </c>
      <c r="E3" s="6">
        <f>OregonElectricity_ODOE!M71</f>
        <v>0</v>
      </c>
      <c r="F3" s="6">
        <f>OregonElectricity_ODOE!N71</f>
        <v>0</v>
      </c>
      <c r="G3" s="6">
        <f>OregonElectricity_ODOE!O71</f>
        <v>0</v>
      </c>
      <c r="H3" s="6">
        <f>OregonElectricity_ODOE!P71</f>
        <v>0</v>
      </c>
      <c r="I3" s="6">
        <f>OregonElectricity_ODOE!Q71</f>
        <v>0</v>
      </c>
      <c r="J3" s="6">
        <f>OregonElectricity_ODOE!R71</f>
        <v>0</v>
      </c>
      <c r="K3" s="6">
        <f>OregonElectricity_ODOE!S71</f>
        <v>0</v>
      </c>
      <c r="L3" s="6">
        <f>OregonElectricity_ODOE!T71</f>
        <v>0</v>
      </c>
      <c r="M3" s="6">
        <f>OregonElectricity_ODOE!U71</f>
        <v>0</v>
      </c>
      <c r="N3" s="6">
        <f>OregonElectricity_ODOE!V71</f>
        <v>0</v>
      </c>
      <c r="O3" s="6">
        <f>OregonElectricity_ODOE!W71</f>
        <v>0</v>
      </c>
      <c r="P3" s="6">
        <f>OregonElectricity_ODOE!X71</f>
        <v>0</v>
      </c>
      <c r="Q3" s="6">
        <f>OregonElectricity_ODOE!Y71</f>
        <v>0</v>
      </c>
      <c r="R3" s="6">
        <f>OregonElectricity_ODOE!Z71</f>
        <v>0</v>
      </c>
      <c r="S3" s="6">
        <f>OregonElectricity_ODOE!AA71</f>
        <v>0</v>
      </c>
      <c r="T3" s="6">
        <f>OregonElectricity_ODOE!AB71</f>
        <v>0</v>
      </c>
      <c r="U3" s="6">
        <f>OregonElectricity_ODOE!AC71</f>
        <v>0</v>
      </c>
      <c r="V3" s="6">
        <f>OregonElectricity_ODOE!AD71</f>
        <v>0</v>
      </c>
      <c r="W3" s="6">
        <f>OregonElectricity_ODOE!AE71</f>
        <v>0</v>
      </c>
      <c r="X3" s="6">
        <f>OregonElectricity_ODOE!AF71</f>
        <v>0</v>
      </c>
      <c r="Y3" s="6">
        <f>OregonElectricity_ODOE!AG71</f>
        <v>0</v>
      </c>
      <c r="Z3" s="6">
        <f>OregonElectricity_ODOE!AH71</f>
        <v>0</v>
      </c>
      <c r="AA3" s="6">
        <f>OregonElectricity_ODOE!AI71</f>
        <v>0</v>
      </c>
      <c r="AB3" s="6">
        <f>OregonElectricity_ODOE!AJ71</f>
        <v>0</v>
      </c>
      <c r="AC3" s="6">
        <f>OregonElectricity_ODOE!AK71</f>
        <v>0</v>
      </c>
      <c r="AD3" s="6">
        <f>OregonElectricity_ODOE!AL71</f>
        <v>0</v>
      </c>
      <c r="AE3" s="6">
        <f>OregonElectricity_ODOE!AM71</f>
        <v>0</v>
      </c>
      <c r="AF3" s="6">
        <f>OregonElectricity_ODOE!AN71</f>
        <v>0</v>
      </c>
      <c r="AG3" s="6">
        <f>OregonElectricity_ODOE!AO71</f>
        <v>0</v>
      </c>
    </row>
    <row r="4" spans="1:33" ht="14.75">
      <c r="A4" s="4" t="s">
        <v>489</v>
      </c>
      <c r="B4" s="6">
        <f>OregonElectricity_ODOE!J72</f>
        <v>1857725.0675123467</v>
      </c>
      <c r="C4" s="6">
        <f>OregonElectricity_ODOE!K72</f>
        <v>1651119.9771212845</v>
      </c>
      <c r="D4" s="6">
        <f>OregonElectricity_ODOE!L72</f>
        <v>1651119.9771212845</v>
      </c>
      <c r="E4" s="6">
        <f>OregonElectricity_ODOE!M72</f>
        <v>1651119.9771212845</v>
      </c>
      <c r="F4" s="6">
        <f>OregonElectricity_ODOE!N72</f>
        <v>1651119.9771212845</v>
      </c>
      <c r="G4" s="6">
        <f>OregonElectricity_ODOE!O72</f>
        <v>1651119.9771212845</v>
      </c>
      <c r="H4" s="6">
        <f>OregonElectricity_ODOE!P72</f>
        <v>1651119.9771212845</v>
      </c>
      <c r="I4" s="6">
        <f>OregonElectricity_ODOE!Q72</f>
        <v>1651119.9771212845</v>
      </c>
      <c r="J4" s="6">
        <f>OregonElectricity_ODOE!R72</f>
        <v>1651119.9771212845</v>
      </c>
      <c r="K4" s="6">
        <f>OregonElectricity_ODOE!S72</f>
        <v>1651119.9771212845</v>
      </c>
      <c r="L4" s="6">
        <f>OregonElectricity_ODOE!T72</f>
        <v>1651119.9771212845</v>
      </c>
      <c r="M4" s="6">
        <f>OregonElectricity_ODOE!U72</f>
        <v>1651119.9771212845</v>
      </c>
      <c r="N4" s="6">
        <f>OregonElectricity_ODOE!V72</f>
        <v>1651119.9771212845</v>
      </c>
      <c r="O4" s="6">
        <f>OregonElectricity_ODOE!W72</f>
        <v>1651119.9771212845</v>
      </c>
      <c r="P4" s="6">
        <f>OregonElectricity_ODOE!X72</f>
        <v>1651119.9771212845</v>
      </c>
      <c r="Q4" s="6">
        <f>OregonElectricity_ODOE!Y72</f>
        <v>1651119.9771212845</v>
      </c>
      <c r="R4" s="6">
        <f>OregonElectricity_ODOE!Z72</f>
        <v>1651119.9771212845</v>
      </c>
      <c r="S4" s="6">
        <f>OregonElectricity_ODOE!AA72</f>
        <v>1651119.9771212845</v>
      </c>
      <c r="T4" s="6">
        <f>OregonElectricity_ODOE!AB72</f>
        <v>1651119.9771212845</v>
      </c>
      <c r="U4" s="6">
        <f>OregonElectricity_ODOE!AC72</f>
        <v>1651119.9771212845</v>
      </c>
      <c r="V4" s="6">
        <f>OregonElectricity_ODOE!AD72</f>
        <v>1651119.9771212845</v>
      </c>
      <c r="W4" s="6">
        <f>OregonElectricity_ODOE!AE72</f>
        <v>1651119.9771212845</v>
      </c>
      <c r="X4" s="6">
        <f>OregonElectricity_ODOE!AF72</f>
        <v>1651119.9771212845</v>
      </c>
      <c r="Y4" s="6">
        <f>OregonElectricity_ODOE!AG72</f>
        <v>1651119.9771212845</v>
      </c>
      <c r="Z4" s="6">
        <f>OregonElectricity_ODOE!AH72</f>
        <v>1651119.9771212845</v>
      </c>
      <c r="AA4" s="6">
        <f>OregonElectricity_ODOE!AI72</f>
        <v>1651119.9771212845</v>
      </c>
      <c r="AB4" s="6">
        <f>OregonElectricity_ODOE!AJ72</f>
        <v>1651119.9771212845</v>
      </c>
      <c r="AC4" s="6">
        <f>OregonElectricity_ODOE!AK72</f>
        <v>1651119.9771212845</v>
      </c>
      <c r="AD4" s="6">
        <f>OregonElectricity_ODOE!AL72</f>
        <v>1651119.9771212845</v>
      </c>
      <c r="AE4" s="6">
        <f>OregonElectricity_ODOE!AM72</f>
        <v>1651119.9771212845</v>
      </c>
      <c r="AF4" s="6">
        <f>OregonElectricity_ODOE!AN72</f>
        <v>1651119.9771212845</v>
      </c>
      <c r="AG4" s="6">
        <f>OregonElectricity_ODOE!AO72</f>
        <v>1651119.9771212845</v>
      </c>
    </row>
    <row r="5" spans="1:33" ht="14.75">
      <c r="A5" s="4" t="s">
        <v>490</v>
      </c>
      <c r="B5" s="6">
        <f>OregonElectricity_ODOE!J73</f>
        <v>0</v>
      </c>
      <c r="C5" s="6">
        <f>OregonElectricity_ODOE!K73</f>
        <v>0</v>
      </c>
      <c r="D5" s="6">
        <f>OregonElectricity_ODOE!L73</f>
        <v>0</v>
      </c>
      <c r="E5" s="6">
        <f>OregonElectricity_ODOE!M73</f>
        <v>0</v>
      </c>
      <c r="F5" s="6">
        <f>OregonElectricity_ODOE!N73</f>
        <v>0</v>
      </c>
      <c r="G5" s="6">
        <f>OregonElectricity_ODOE!O73</f>
        <v>0</v>
      </c>
      <c r="H5" s="6">
        <f>OregonElectricity_ODOE!P73</f>
        <v>0</v>
      </c>
      <c r="I5" s="6">
        <f>OregonElectricity_ODOE!Q73</f>
        <v>0</v>
      </c>
      <c r="J5" s="6">
        <f>OregonElectricity_ODOE!R73</f>
        <v>0</v>
      </c>
      <c r="K5" s="6">
        <f>OregonElectricity_ODOE!S73</f>
        <v>0</v>
      </c>
      <c r="L5" s="6">
        <f>OregonElectricity_ODOE!T73</f>
        <v>0</v>
      </c>
      <c r="M5" s="6">
        <f>OregonElectricity_ODOE!U73</f>
        <v>0</v>
      </c>
      <c r="N5" s="6">
        <f>OregonElectricity_ODOE!V73</f>
        <v>0</v>
      </c>
      <c r="O5" s="6">
        <f>OregonElectricity_ODOE!W73</f>
        <v>0</v>
      </c>
      <c r="P5" s="6">
        <f>OregonElectricity_ODOE!X73</f>
        <v>0</v>
      </c>
      <c r="Q5" s="6">
        <f>OregonElectricity_ODOE!Y73</f>
        <v>0</v>
      </c>
      <c r="R5" s="6">
        <f>OregonElectricity_ODOE!Z73</f>
        <v>0</v>
      </c>
      <c r="S5" s="6">
        <f>OregonElectricity_ODOE!AA73</f>
        <v>0</v>
      </c>
      <c r="T5" s="6">
        <f>OregonElectricity_ODOE!AB73</f>
        <v>0</v>
      </c>
      <c r="U5" s="6">
        <f>OregonElectricity_ODOE!AC73</f>
        <v>0</v>
      </c>
      <c r="V5" s="6">
        <f>OregonElectricity_ODOE!AD73</f>
        <v>0</v>
      </c>
      <c r="W5" s="6">
        <f>OregonElectricity_ODOE!AE73</f>
        <v>0</v>
      </c>
      <c r="X5" s="6">
        <f>OregonElectricity_ODOE!AF73</f>
        <v>0</v>
      </c>
      <c r="Y5" s="6">
        <f>OregonElectricity_ODOE!AG73</f>
        <v>0</v>
      </c>
      <c r="Z5" s="6">
        <f>OregonElectricity_ODOE!AH73</f>
        <v>0</v>
      </c>
      <c r="AA5" s="6">
        <f>OregonElectricity_ODOE!AI73</f>
        <v>0</v>
      </c>
      <c r="AB5" s="6">
        <f>OregonElectricity_ODOE!AJ73</f>
        <v>0</v>
      </c>
      <c r="AC5" s="6">
        <f>OregonElectricity_ODOE!AK73</f>
        <v>0</v>
      </c>
      <c r="AD5" s="6">
        <f>OregonElectricity_ODOE!AL73</f>
        <v>0</v>
      </c>
      <c r="AE5" s="6">
        <f>OregonElectricity_ODOE!AM73</f>
        <v>0</v>
      </c>
      <c r="AF5" s="6">
        <f>OregonElectricity_ODOE!AN73</f>
        <v>0</v>
      </c>
      <c r="AG5" s="6">
        <f>OregonElectricity_ODOE!AO73</f>
        <v>0</v>
      </c>
    </row>
    <row r="6" spans="1:33" ht="14.75">
      <c r="A6" s="4" t="s">
        <v>491</v>
      </c>
      <c r="B6" s="6">
        <f>OregonElectricity_ODOE!J122</f>
        <v>0</v>
      </c>
      <c r="C6" s="6">
        <f>OregonElectricity_ODOE!K122</f>
        <v>0</v>
      </c>
      <c r="D6" s="6">
        <f>OregonElectricity_ODOE!L122</f>
        <v>274459.93106790981</v>
      </c>
      <c r="E6" s="6">
        <f>OregonElectricity_ODOE!M122</f>
        <v>548919.86213581963</v>
      </c>
      <c r="F6" s="6">
        <f>OregonElectricity_ODOE!N122</f>
        <v>823379.79320372944</v>
      </c>
      <c r="G6" s="6">
        <f>OregonElectricity_ODOE!O122</f>
        <v>1097839.7242716393</v>
      </c>
      <c r="H6" s="6">
        <f>OregonElectricity_ODOE!P122</f>
        <v>1372299.6553395491</v>
      </c>
      <c r="I6" s="6">
        <f>OregonElectricity_ODOE!Q122</f>
        <v>1646759.5864074589</v>
      </c>
      <c r="J6" s="6">
        <f>OregonElectricity_ODOE!R122</f>
        <v>1921219.5174753701</v>
      </c>
      <c r="K6" s="6">
        <f>OregonElectricity_ODOE!S122</f>
        <v>2195679.4485432799</v>
      </c>
      <c r="L6" s="6">
        <f>OregonElectricity_ODOE!T122</f>
        <v>2470139.3796111895</v>
      </c>
      <c r="M6" s="6">
        <f>OregonElectricity_ODOE!U122</f>
        <v>2744599.3106790995</v>
      </c>
      <c r="N6" s="6">
        <f>OregonElectricity_ODOE!V122</f>
        <v>3019059.2417470091</v>
      </c>
      <c r="O6" s="6">
        <f>OregonElectricity_ODOE!W122</f>
        <v>3293519.1728149191</v>
      </c>
      <c r="P6" s="6">
        <f>OregonElectricity_ODOE!X122</f>
        <v>3567979.1038828292</v>
      </c>
      <c r="Q6" s="6">
        <f>OregonElectricity_ODOE!Y122</f>
        <v>3842439.0349507392</v>
      </c>
      <c r="R6" s="6">
        <f>OregonElectricity_ODOE!Z122</f>
        <v>4116898.9660186493</v>
      </c>
      <c r="S6" s="6">
        <f>OregonElectricity_ODOE!AA122</f>
        <v>4391358.8970865598</v>
      </c>
      <c r="T6" s="6">
        <f>OregonElectricity_ODOE!AB122</f>
        <v>4665818.8281544689</v>
      </c>
      <c r="U6" s="6">
        <f>OregonElectricity_ODOE!AC122</f>
        <v>4940278.759222378</v>
      </c>
      <c r="V6" s="6">
        <f>OregonElectricity_ODOE!AD122</f>
        <v>4940278.759222378</v>
      </c>
      <c r="W6" s="6">
        <f>OregonElectricity_ODOE!AE122</f>
        <v>4940278.759222378</v>
      </c>
      <c r="X6" s="6">
        <f>OregonElectricity_ODOE!AF122</f>
        <v>4940278.759222378</v>
      </c>
      <c r="Y6" s="6">
        <f>OregonElectricity_ODOE!AG122</f>
        <v>4940278.759222378</v>
      </c>
      <c r="Z6" s="6">
        <f>OregonElectricity_ODOE!AH122</f>
        <v>4940278.759222378</v>
      </c>
      <c r="AA6" s="6">
        <f>OregonElectricity_ODOE!AI122</f>
        <v>4940278.759222378</v>
      </c>
      <c r="AB6" s="6">
        <f>OregonElectricity_ODOE!AJ122</f>
        <v>4940278.759222378</v>
      </c>
      <c r="AC6" s="6">
        <f>OregonElectricity_ODOE!AK122</f>
        <v>4940278.759222378</v>
      </c>
      <c r="AD6" s="6">
        <f>OregonElectricity_ODOE!AL122</f>
        <v>4940278.759222378</v>
      </c>
      <c r="AE6" s="6">
        <f>OregonElectricity_ODOE!AM122</f>
        <v>4940278.759222378</v>
      </c>
      <c r="AF6" s="6">
        <f>OregonElectricity_ODOE!AN122</f>
        <v>4940278.759222378</v>
      </c>
      <c r="AG6" s="6">
        <f>OregonElectricity_ODOE!AO122</f>
        <v>4940278.759222378</v>
      </c>
    </row>
    <row r="7" spans="1:33" ht="14.75">
      <c r="A7" s="4" t="s">
        <v>492</v>
      </c>
      <c r="B7" s="6">
        <f>OregonElectricity_ODOE!J121</f>
        <v>0</v>
      </c>
      <c r="C7" s="6">
        <f>OregonElectricity_ODOE!K121</f>
        <v>66347.899908534047</v>
      </c>
      <c r="D7" s="6">
        <f>OregonElectricity_ODOE!L121</f>
        <v>209415.00325919595</v>
      </c>
      <c r="E7" s="6">
        <f>OregonElectricity_ODOE!M121</f>
        <v>352482.10660985787</v>
      </c>
      <c r="F7" s="6">
        <f>OregonElectricity_ODOE!N121</f>
        <v>495549.2099605198</v>
      </c>
      <c r="G7" s="6">
        <f>OregonElectricity_ODOE!O121</f>
        <v>638616.31331118161</v>
      </c>
      <c r="H7" s="6">
        <f>OregonElectricity_ODOE!P121</f>
        <v>781683.41666184354</v>
      </c>
      <c r="I7" s="6">
        <f>OregonElectricity_ODOE!Q121</f>
        <v>924750.52001250547</v>
      </c>
      <c r="J7" s="6">
        <f>OregonElectricity_ODOE!R121</f>
        <v>1067817.6233631682</v>
      </c>
      <c r="K7" s="6">
        <f>OregonElectricity_ODOE!S121</f>
        <v>1210884.7267138299</v>
      </c>
      <c r="L7" s="6">
        <f>OregonElectricity_ODOE!T121</f>
        <v>1353951.8300644918</v>
      </c>
      <c r="M7" s="6">
        <f>OregonElectricity_ODOE!U121</f>
        <v>1497018.9334151538</v>
      </c>
      <c r="N7" s="6">
        <f>OregonElectricity_ODOE!V121</f>
        <v>1640086.0367658157</v>
      </c>
      <c r="O7" s="6">
        <f>OregonElectricity_ODOE!W121</f>
        <v>1783153.1401164776</v>
      </c>
      <c r="P7" s="6">
        <f>OregonElectricity_ODOE!X121</f>
        <v>1926220.2434671395</v>
      </c>
      <c r="Q7" s="6">
        <f>OregonElectricity_ODOE!Y121</f>
        <v>2069287.3468178017</v>
      </c>
      <c r="R7" s="6">
        <f>OregonElectricity_ODOE!Z121</f>
        <v>2212354.4501684639</v>
      </c>
      <c r="S7" s="6">
        <f>OregonElectricity_ODOE!AA121</f>
        <v>2355421.553519126</v>
      </c>
      <c r="T7" s="6">
        <f>OregonElectricity_ODOE!AB121</f>
        <v>2498488.6568697877</v>
      </c>
      <c r="U7" s="6">
        <f>OregonElectricity_ODOE!AC121</f>
        <v>2641555.7602204494</v>
      </c>
      <c r="V7" s="6">
        <f>OregonElectricity_ODOE!AD121</f>
        <v>2641555.7602204494</v>
      </c>
      <c r="W7" s="6">
        <f>OregonElectricity_ODOE!AE121</f>
        <v>2641555.7602204494</v>
      </c>
      <c r="X7" s="6">
        <f>OregonElectricity_ODOE!AF121</f>
        <v>2641555.7602204494</v>
      </c>
      <c r="Y7" s="6">
        <f>OregonElectricity_ODOE!AG121</f>
        <v>2641555.7602204494</v>
      </c>
      <c r="Z7" s="6">
        <f>OregonElectricity_ODOE!AH121</f>
        <v>2641555.7602204494</v>
      </c>
      <c r="AA7" s="6">
        <f>OregonElectricity_ODOE!AI121</f>
        <v>2641555.7602204494</v>
      </c>
      <c r="AB7" s="6">
        <f>OregonElectricity_ODOE!AJ121</f>
        <v>2641555.7602204494</v>
      </c>
      <c r="AC7" s="6">
        <f>OregonElectricity_ODOE!AK121</f>
        <v>2641555.7602204494</v>
      </c>
      <c r="AD7" s="6">
        <f>OregonElectricity_ODOE!AL121</f>
        <v>2641555.7602204494</v>
      </c>
      <c r="AE7" s="6">
        <f>OregonElectricity_ODOE!AM121</f>
        <v>2641555.7602204494</v>
      </c>
      <c r="AF7" s="6">
        <f>OregonElectricity_ODOE!AN121</f>
        <v>2641555.7602204494</v>
      </c>
      <c r="AG7" s="6">
        <f>OregonElectricity_ODOE!AO121</f>
        <v>2641555.7602204494</v>
      </c>
    </row>
    <row r="8" spans="1:33" ht="14.75">
      <c r="A8" s="4" t="s">
        <v>493</v>
      </c>
      <c r="B8" s="6">
        <f>OregonElectricity_ODOE!J76</f>
        <v>0</v>
      </c>
      <c r="C8" s="6">
        <f>OregonElectricity_ODOE!K76</f>
        <v>0</v>
      </c>
      <c r="D8" s="6">
        <f>OregonElectricity_ODOE!L76</f>
        <v>0</v>
      </c>
      <c r="E8" s="6">
        <f>OregonElectricity_ODOE!M76</f>
        <v>0</v>
      </c>
      <c r="F8" s="6">
        <f>OregonElectricity_ODOE!N76</f>
        <v>0</v>
      </c>
      <c r="G8" s="6">
        <f>OregonElectricity_ODOE!O76</f>
        <v>0</v>
      </c>
      <c r="H8" s="6">
        <f>OregonElectricity_ODOE!P76</f>
        <v>0</v>
      </c>
      <c r="I8" s="6">
        <f>OregonElectricity_ODOE!Q76</f>
        <v>0</v>
      </c>
      <c r="J8" s="6">
        <f>OregonElectricity_ODOE!R76</f>
        <v>0</v>
      </c>
      <c r="K8" s="6">
        <f>OregonElectricity_ODOE!S76</f>
        <v>0</v>
      </c>
      <c r="L8" s="6">
        <f>OregonElectricity_ODOE!T76</f>
        <v>0</v>
      </c>
      <c r="M8" s="6">
        <f>OregonElectricity_ODOE!U76</f>
        <v>0</v>
      </c>
      <c r="N8" s="6">
        <f>OregonElectricity_ODOE!V76</f>
        <v>0</v>
      </c>
      <c r="O8" s="6">
        <f>OregonElectricity_ODOE!W76</f>
        <v>0</v>
      </c>
      <c r="P8" s="6">
        <f>OregonElectricity_ODOE!X76</f>
        <v>0</v>
      </c>
      <c r="Q8" s="6">
        <f>OregonElectricity_ODOE!Y76</f>
        <v>0</v>
      </c>
      <c r="R8" s="6">
        <f>OregonElectricity_ODOE!Z76</f>
        <v>0</v>
      </c>
      <c r="S8" s="6">
        <f>OregonElectricity_ODOE!AA76</f>
        <v>0</v>
      </c>
      <c r="T8" s="6">
        <f>OregonElectricity_ODOE!AB76</f>
        <v>0</v>
      </c>
      <c r="U8" s="6">
        <f>OregonElectricity_ODOE!AC76</f>
        <v>0</v>
      </c>
      <c r="V8" s="6">
        <f>OregonElectricity_ODOE!AD76</f>
        <v>0</v>
      </c>
      <c r="W8" s="6">
        <f>OregonElectricity_ODOE!AE76</f>
        <v>0</v>
      </c>
      <c r="X8" s="6">
        <f>OregonElectricity_ODOE!AF76</f>
        <v>0</v>
      </c>
      <c r="Y8" s="6">
        <f>OregonElectricity_ODOE!AG76</f>
        <v>0</v>
      </c>
      <c r="Z8" s="6">
        <f>OregonElectricity_ODOE!AH76</f>
        <v>0</v>
      </c>
      <c r="AA8" s="6">
        <f>OregonElectricity_ODOE!AI76</f>
        <v>0</v>
      </c>
      <c r="AB8" s="6">
        <f>OregonElectricity_ODOE!AJ76</f>
        <v>0</v>
      </c>
      <c r="AC8" s="6">
        <f>OregonElectricity_ODOE!AK76</f>
        <v>0</v>
      </c>
      <c r="AD8" s="6">
        <f>OregonElectricity_ODOE!AL76</f>
        <v>0</v>
      </c>
      <c r="AE8" s="6">
        <f>OregonElectricity_ODOE!AM76</f>
        <v>0</v>
      </c>
      <c r="AF8" s="6">
        <f>OregonElectricity_ODOE!AN76</f>
        <v>0</v>
      </c>
      <c r="AG8" s="6">
        <f>OregonElectricity_ODOE!AO76</f>
        <v>0</v>
      </c>
    </row>
    <row r="9" spans="1:33" ht="14.75">
      <c r="A9" s="4" t="s">
        <v>494</v>
      </c>
      <c r="B9" s="6">
        <f>OregonElectricity_ODOE!J77</f>
        <v>0</v>
      </c>
      <c r="C9" s="6">
        <f>OregonElectricity_ODOE!K77</f>
        <v>0</v>
      </c>
      <c r="D9" s="6">
        <f>OregonElectricity_ODOE!L77</f>
        <v>0</v>
      </c>
      <c r="E9" s="6">
        <f>OregonElectricity_ODOE!M77</f>
        <v>0</v>
      </c>
      <c r="F9" s="6">
        <f>OregonElectricity_ODOE!N77</f>
        <v>0</v>
      </c>
      <c r="G9" s="6">
        <f>OregonElectricity_ODOE!O77</f>
        <v>0</v>
      </c>
      <c r="H9" s="6">
        <f>OregonElectricity_ODOE!P77</f>
        <v>0</v>
      </c>
      <c r="I9" s="6">
        <f>OregonElectricity_ODOE!Q77</f>
        <v>0</v>
      </c>
      <c r="J9" s="6">
        <f>OregonElectricity_ODOE!R77</f>
        <v>0</v>
      </c>
      <c r="K9" s="6">
        <f>OregonElectricity_ODOE!S77</f>
        <v>0</v>
      </c>
      <c r="L9" s="6">
        <f>OregonElectricity_ODOE!T77</f>
        <v>0</v>
      </c>
      <c r="M9" s="6">
        <f>OregonElectricity_ODOE!U77</f>
        <v>0</v>
      </c>
      <c r="N9" s="6">
        <f>OregonElectricity_ODOE!V77</f>
        <v>0</v>
      </c>
      <c r="O9" s="6">
        <f>OregonElectricity_ODOE!W77</f>
        <v>0</v>
      </c>
      <c r="P9" s="6">
        <f>OregonElectricity_ODOE!X77</f>
        <v>0</v>
      </c>
      <c r="Q9" s="6">
        <f>OregonElectricity_ODOE!Y77</f>
        <v>0</v>
      </c>
      <c r="R9" s="6">
        <f>OregonElectricity_ODOE!Z77</f>
        <v>0</v>
      </c>
      <c r="S9" s="6">
        <f>OregonElectricity_ODOE!AA77</f>
        <v>0</v>
      </c>
      <c r="T9" s="6">
        <f>OregonElectricity_ODOE!AB77</f>
        <v>0</v>
      </c>
      <c r="U9" s="6">
        <f>OregonElectricity_ODOE!AC77</f>
        <v>0</v>
      </c>
      <c r="V9" s="6">
        <f>OregonElectricity_ODOE!AD77</f>
        <v>0</v>
      </c>
      <c r="W9" s="6">
        <f>OregonElectricity_ODOE!AE77</f>
        <v>0</v>
      </c>
      <c r="X9" s="6">
        <f>OregonElectricity_ODOE!AF77</f>
        <v>0</v>
      </c>
      <c r="Y9" s="6">
        <f>OregonElectricity_ODOE!AG77</f>
        <v>0</v>
      </c>
      <c r="Z9" s="6">
        <f>OregonElectricity_ODOE!AH77</f>
        <v>0</v>
      </c>
      <c r="AA9" s="6">
        <f>OregonElectricity_ODOE!AI77</f>
        <v>0</v>
      </c>
      <c r="AB9" s="6">
        <f>OregonElectricity_ODOE!AJ77</f>
        <v>0</v>
      </c>
      <c r="AC9" s="6">
        <f>OregonElectricity_ODOE!AK77</f>
        <v>0</v>
      </c>
      <c r="AD9" s="6">
        <f>OregonElectricity_ODOE!AL77</f>
        <v>0</v>
      </c>
      <c r="AE9" s="6">
        <f>OregonElectricity_ODOE!AM77</f>
        <v>0</v>
      </c>
      <c r="AF9" s="6">
        <f>OregonElectricity_ODOE!AN77</f>
        <v>0</v>
      </c>
      <c r="AG9" s="6">
        <f>OregonElectricity_ODOE!AO77</f>
        <v>0</v>
      </c>
    </row>
    <row r="10" spans="1:33" ht="14.75">
      <c r="A10" s="4" t="s">
        <v>495</v>
      </c>
      <c r="B10" s="6">
        <f>OregonElectricity_ODOE!J78</f>
        <v>0</v>
      </c>
      <c r="C10" s="6">
        <f>OregonElectricity_ODOE!K78</f>
        <v>3572.8954311903153</v>
      </c>
      <c r="D10" s="6">
        <f>OregonElectricity_ODOE!L78</f>
        <v>3572.8954311903153</v>
      </c>
      <c r="E10" s="6">
        <f>OregonElectricity_ODOE!M78</f>
        <v>3572.8954311903153</v>
      </c>
      <c r="F10" s="6">
        <f>OregonElectricity_ODOE!N78</f>
        <v>3572.8954311903153</v>
      </c>
      <c r="G10" s="6">
        <f>OregonElectricity_ODOE!O78</f>
        <v>3572.8954311903153</v>
      </c>
      <c r="H10" s="6">
        <f>OregonElectricity_ODOE!P78</f>
        <v>3572.8954311903153</v>
      </c>
      <c r="I10" s="6">
        <f>OregonElectricity_ODOE!Q78</f>
        <v>3572.8954311903153</v>
      </c>
      <c r="J10" s="6">
        <f>OregonElectricity_ODOE!R78</f>
        <v>3572.8954311903153</v>
      </c>
      <c r="K10" s="6">
        <f>OregonElectricity_ODOE!S78</f>
        <v>3572.8954311903153</v>
      </c>
      <c r="L10" s="6">
        <f>OregonElectricity_ODOE!T78</f>
        <v>3572.8954311903153</v>
      </c>
      <c r="M10" s="6">
        <f>OregonElectricity_ODOE!U78</f>
        <v>3572.8954311903153</v>
      </c>
      <c r="N10" s="6">
        <f>OregonElectricity_ODOE!V78</f>
        <v>3572.8954311903153</v>
      </c>
      <c r="O10" s="6">
        <f>OregonElectricity_ODOE!W78</f>
        <v>3572.8954311903153</v>
      </c>
      <c r="P10" s="6">
        <f>OregonElectricity_ODOE!X78</f>
        <v>3572.8954311903153</v>
      </c>
      <c r="Q10" s="6">
        <f>OregonElectricity_ODOE!Y78</f>
        <v>3572.8954311903153</v>
      </c>
      <c r="R10" s="6">
        <f>OregonElectricity_ODOE!Z78</f>
        <v>3572.8954311903153</v>
      </c>
      <c r="S10" s="6">
        <f>OregonElectricity_ODOE!AA78</f>
        <v>3572.8954311903153</v>
      </c>
      <c r="T10" s="6">
        <f>OregonElectricity_ODOE!AB78</f>
        <v>3572.8954311903153</v>
      </c>
      <c r="U10" s="6">
        <f>OregonElectricity_ODOE!AC78</f>
        <v>3572.8954311903153</v>
      </c>
      <c r="V10" s="6">
        <f>OregonElectricity_ODOE!AD78</f>
        <v>3572.8954311903153</v>
      </c>
      <c r="W10" s="6">
        <f>OregonElectricity_ODOE!AE78</f>
        <v>3572.8954311903153</v>
      </c>
      <c r="X10" s="6">
        <f>OregonElectricity_ODOE!AF78</f>
        <v>3572.8954311903153</v>
      </c>
      <c r="Y10" s="6">
        <f>OregonElectricity_ODOE!AG78</f>
        <v>3572.8954311903153</v>
      </c>
      <c r="Z10" s="6">
        <f>OregonElectricity_ODOE!AH78</f>
        <v>3572.8954311903153</v>
      </c>
      <c r="AA10" s="6">
        <f>OregonElectricity_ODOE!AI78</f>
        <v>3572.8954311903153</v>
      </c>
      <c r="AB10" s="6">
        <f>OregonElectricity_ODOE!AJ78</f>
        <v>3572.8954311903153</v>
      </c>
      <c r="AC10" s="6">
        <f>OregonElectricity_ODOE!AK78</f>
        <v>3572.8954311903153</v>
      </c>
      <c r="AD10" s="6">
        <f>OregonElectricity_ODOE!AL78</f>
        <v>3572.8954311903153</v>
      </c>
      <c r="AE10" s="6">
        <f>OregonElectricity_ODOE!AM78</f>
        <v>3572.8954311903153</v>
      </c>
      <c r="AF10" s="6">
        <f>OregonElectricity_ODOE!AN78</f>
        <v>3572.8954311903153</v>
      </c>
      <c r="AG10" s="6">
        <f>OregonElectricity_ODOE!AO78</f>
        <v>3572.8954311903153</v>
      </c>
    </row>
    <row r="11" spans="1:33" ht="14.75">
      <c r="A11" s="4" t="s">
        <v>496</v>
      </c>
      <c r="B11" s="6">
        <f>OregonElectricity_ODOE!J79</f>
        <v>20587.89749193404</v>
      </c>
      <c r="C11" s="6">
        <f>OregonElectricity_ODOE!K79</f>
        <v>40744.980938245179</v>
      </c>
      <c r="D11" s="6">
        <f>OregonElectricity_ODOE!L79</f>
        <v>40744.980938245179</v>
      </c>
      <c r="E11" s="6">
        <f>OregonElectricity_ODOE!M79</f>
        <v>40744.980938245179</v>
      </c>
      <c r="F11" s="6">
        <f>OregonElectricity_ODOE!N79</f>
        <v>40744.980938245179</v>
      </c>
      <c r="G11" s="6">
        <f>OregonElectricity_ODOE!O79</f>
        <v>40744.980938245179</v>
      </c>
      <c r="H11" s="6">
        <f>OregonElectricity_ODOE!P79</f>
        <v>40744.980938245179</v>
      </c>
      <c r="I11" s="6">
        <f>OregonElectricity_ODOE!Q79</f>
        <v>40744.980938245179</v>
      </c>
      <c r="J11" s="6">
        <f>OregonElectricity_ODOE!R79</f>
        <v>40744.980938245179</v>
      </c>
      <c r="K11" s="6">
        <f>OregonElectricity_ODOE!S79</f>
        <v>40744.980938245179</v>
      </c>
      <c r="L11" s="6">
        <f>OregonElectricity_ODOE!T79</f>
        <v>40744.980938245179</v>
      </c>
      <c r="M11" s="6">
        <f>OregonElectricity_ODOE!U79</f>
        <v>40744.980938245179</v>
      </c>
      <c r="N11" s="6">
        <f>OregonElectricity_ODOE!V79</f>
        <v>40744.980938245179</v>
      </c>
      <c r="O11" s="6">
        <f>OregonElectricity_ODOE!W79</f>
        <v>40744.980938245179</v>
      </c>
      <c r="P11" s="6">
        <f>OregonElectricity_ODOE!X79</f>
        <v>40744.980938245179</v>
      </c>
      <c r="Q11" s="6">
        <f>OregonElectricity_ODOE!Y79</f>
        <v>40744.980938245179</v>
      </c>
      <c r="R11" s="6">
        <f>OregonElectricity_ODOE!Z79</f>
        <v>40744.980938245179</v>
      </c>
      <c r="S11" s="6">
        <f>OregonElectricity_ODOE!AA79</f>
        <v>40744.980938245179</v>
      </c>
      <c r="T11" s="6">
        <f>OregonElectricity_ODOE!AB79</f>
        <v>40744.980938245179</v>
      </c>
      <c r="U11" s="6">
        <f>OregonElectricity_ODOE!AC79</f>
        <v>40744.980938245179</v>
      </c>
      <c r="V11" s="6">
        <f>OregonElectricity_ODOE!AD79</f>
        <v>40744.980938245179</v>
      </c>
      <c r="W11" s="6">
        <f>OregonElectricity_ODOE!AE79</f>
        <v>40744.980938245179</v>
      </c>
      <c r="X11" s="6">
        <f>OregonElectricity_ODOE!AF79</f>
        <v>40744.980938245179</v>
      </c>
      <c r="Y11" s="6">
        <f>OregonElectricity_ODOE!AG79</f>
        <v>40744.980938245179</v>
      </c>
      <c r="Z11" s="6">
        <f>OregonElectricity_ODOE!AH79</f>
        <v>40744.980938245179</v>
      </c>
      <c r="AA11" s="6">
        <f>OregonElectricity_ODOE!AI79</f>
        <v>40744.980938245179</v>
      </c>
      <c r="AB11" s="6">
        <f>OregonElectricity_ODOE!AJ79</f>
        <v>40744.980938245179</v>
      </c>
      <c r="AC11" s="6">
        <f>OregonElectricity_ODOE!AK79</f>
        <v>40744.980938245179</v>
      </c>
      <c r="AD11" s="6">
        <f>OregonElectricity_ODOE!AL79</f>
        <v>40744.980938245179</v>
      </c>
      <c r="AE11" s="6">
        <f>OregonElectricity_ODOE!AM79</f>
        <v>40744.980938245179</v>
      </c>
      <c r="AF11" s="6">
        <f>OregonElectricity_ODOE!AN79</f>
        <v>40744.980938245179</v>
      </c>
      <c r="AG11" s="6">
        <f>OregonElectricity_ODOE!AO79</f>
        <v>40744.980938245179</v>
      </c>
    </row>
    <row r="12" spans="1:33" ht="14.75">
      <c r="A12" s="4" t="s">
        <v>497</v>
      </c>
      <c r="B12" s="6">
        <f>OregonElectricity_ODOE!J80</f>
        <v>0</v>
      </c>
      <c r="C12" s="6">
        <f>OregonElectricity_ODOE!K80</f>
        <v>0</v>
      </c>
      <c r="D12" s="6">
        <f>OregonElectricity_ODOE!L80</f>
        <v>0</v>
      </c>
      <c r="E12" s="6">
        <f>OregonElectricity_ODOE!M80</f>
        <v>0</v>
      </c>
      <c r="F12" s="6">
        <f>OregonElectricity_ODOE!N80</f>
        <v>0</v>
      </c>
      <c r="G12" s="6">
        <f>OregonElectricity_ODOE!O80</f>
        <v>0</v>
      </c>
      <c r="H12" s="6">
        <f>OregonElectricity_ODOE!P80</f>
        <v>0</v>
      </c>
      <c r="I12" s="6">
        <f>OregonElectricity_ODOE!Q80</f>
        <v>0</v>
      </c>
      <c r="J12" s="6">
        <f>OregonElectricity_ODOE!R80</f>
        <v>0</v>
      </c>
      <c r="K12" s="6">
        <f>OregonElectricity_ODOE!S80</f>
        <v>0</v>
      </c>
      <c r="L12" s="6">
        <f>OregonElectricity_ODOE!T80</f>
        <v>0</v>
      </c>
      <c r="M12" s="6">
        <f>OregonElectricity_ODOE!U80</f>
        <v>0</v>
      </c>
      <c r="N12" s="6">
        <f>OregonElectricity_ODOE!V80</f>
        <v>0</v>
      </c>
      <c r="O12" s="6">
        <f>OregonElectricity_ODOE!W80</f>
        <v>0</v>
      </c>
      <c r="P12" s="6">
        <f>OregonElectricity_ODOE!X80</f>
        <v>0</v>
      </c>
      <c r="Q12" s="6">
        <f>OregonElectricity_ODOE!Y80</f>
        <v>0</v>
      </c>
      <c r="R12" s="6">
        <f>OregonElectricity_ODOE!Z80</f>
        <v>0</v>
      </c>
      <c r="S12" s="6">
        <f>OregonElectricity_ODOE!AA80</f>
        <v>0</v>
      </c>
      <c r="T12" s="6">
        <f>OregonElectricity_ODOE!AB80</f>
        <v>0</v>
      </c>
      <c r="U12" s="6">
        <f>OregonElectricity_ODOE!AC80</f>
        <v>0</v>
      </c>
      <c r="V12" s="6">
        <f>OregonElectricity_ODOE!AD80</f>
        <v>0</v>
      </c>
      <c r="W12" s="6">
        <f>OregonElectricity_ODOE!AE80</f>
        <v>0</v>
      </c>
      <c r="X12" s="6">
        <f>OregonElectricity_ODOE!AF80</f>
        <v>0</v>
      </c>
      <c r="Y12" s="6">
        <f>OregonElectricity_ODOE!AG80</f>
        <v>0</v>
      </c>
      <c r="Z12" s="6">
        <f>OregonElectricity_ODOE!AH80</f>
        <v>0</v>
      </c>
      <c r="AA12" s="6">
        <f>OregonElectricity_ODOE!AI80</f>
        <v>0</v>
      </c>
      <c r="AB12" s="6">
        <f>OregonElectricity_ODOE!AJ80</f>
        <v>0</v>
      </c>
      <c r="AC12" s="6">
        <f>OregonElectricity_ODOE!AK80</f>
        <v>0</v>
      </c>
      <c r="AD12" s="6">
        <f>OregonElectricity_ODOE!AL80</f>
        <v>0</v>
      </c>
      <c r="AE12" s="6">
        <f>OregonElectricity_ODOE!AM80</f>
        <v>0</v>
      </c>
      <c r="AF12" s="6">
        <f>OregonElectricity_ODOE!AN80</f>
        <v>0</v>
      </c>
      <c r="AG12" s="6">
        <f>OregonElectricity_ODOE!AO80</f>
        <v>0</v>
      </c>
    </row>
    <row r="13" spans="1:33" ht="14.75">
      <c r="A13" s="4" t="s">
        <v>498</v>
      </c>
      <c r="B13" s="6">
        <f>OregonElectricity_ODOE!J81</f>
        <v>0</v>
      </c>
      <c r="C13" s="6">
        <f>OregonElectricity_ODOE!K81</f>
        <v>0</v>
      </c>
      <c r="D13" s="6">
        <f>OregonElectricity_ODOE!L81</f>
        <v>0</v>
      </c>
      <c r="E13" s="6">
        <f>OregonElectricity_ODOE!M81</f>
        <v>0</v>
      </c>
      <c r="F13" s="6">
        <f>OregonElectricity_ODOE!N81</f>
        <v>0</v>
      </c>
      <c r="G13" s="6">
        <f>OregonElectricity_ODOE!O81</f>
        <v>0</v>
      </c>
      <c r="H13" s="6">
        <f>OregonElectricity_ODOE!P81</f>
        <v>0</v>
      </c>
      <c r="I13" s="6">
        <f>OregonElectricity_ODOE!Q81</f>
        <v>0</v>
      </c>
      <c r="J13" s="6">
        <f>OregonElectricity_ODOE!R81</f>
        <v>0</v>
      </c>
      <c r="K13" s="6">
        <f>OregonElectricity_ODOE!S81</f>
        <v>0</v>
      </c>
      <c r="L13" s="6">
        <f>OregonElectricity_ODOE!T81</f>
        <v>0</v>
      </c>
      <c r="M13" s="6">
        <f>OregonElectricity_ODOE!U81</f>
        <v>0</v>
      </c>
      <c r="N13" s="6">
        <f>OregonElectricity_ODOE!V81</f>
        <v>0</v>
      </c>
      <c r="O13" s="6">
        <f>OregonElectricity_ODOE!W81</f>
        <v>0</v>
      </c>
      <c r="P13" s="6">
        <f>OregonElectricity_ODOE!X81</f>
        <v>0</v>
      </c>
      <c r="Q13" s="6">
        <f>OregonElectricity_ODOE!Y81</f>
        <v>0</v>
      </c>
      <c r="R13" s="6">
        <f>OregonElectricity_ODOE!Z81</f>
        <v>0</v>
      </c>
      <c r="S13" s="6">
        <f>OregonElectricity_ODOE!AA81</f>
        <v>0</v>
      </c>
      <c r="T13" s="6">
        <f>OregonElectricity_ODOE!AB81</f>
        <v>0</v>
      </c>
      <c r="U13" s="6">
        <f>OregonElectricity_ODOE!AC81</f>
        <v>0</v>
      </c>
      <c r="V13" s="6">
        <f>OregonElectricity_ODOE!AD81</f>
        <v>0</v>
      </c>
      <c r="W13" s="6">
        <f>OregonElectricity_ODOE!AE81</f>
        <v>0</v>
      </c>
      <c r="X13" s="6">
        <f>OregonElectricity_ODOE!AF81</f>
        <v>0</v>
      </c>
      <c r="Y13" s="6">
        <f>OregonElectricity_ODOE!AG81</f>
        <v>0</v>
      </c>
      <c r="Z13" s="6">
        <f>OregonElectricity_ODOE!AH81</f>
        <v>0</v>
      </c>
      <c r="AA13" s="6">
        <f>OregonElectricity_ODOE!AI81</f>
        <v>0</v>
      </c>
      <c r="AB13" s="6">
        <f>OregonElectricity_ODOE!AJ81</f>
        <v>0</v>
      </c>
      <c r="AC13" s="6">
        <f>OregonElectricity_ODOE!AK81</f>
        <v>0</v>
      </c>
      <c r="AD13" s="6">
        <f>OregonElectricity_ODOE!AL81</f>
        <v>0</v>
      </c>
      <c r="AE13" s="6">
        <f>OregonElectricity_ODOE!AM81</f>
        <v>0</v>
      </c>
      <c r="AF13" s="6">
        <f>OregonElectricity_ODOE!AN81</f>
        <v>0</v>
      </c>
      <c r="AG13" s="6">
        <f>OregonElectricity_ODOE!AO81</f>
        <v>0</v>
      </c>
    </row>
    <row r="14" spans="1:33" ht="14.75">
      <c r="A14" s="4" t="s">
        <v>499</v>
      </c>
      <c r="B14" s="6">
        <f>OregonElectricity_ODOE!J82</f>
        <v>0</v>
      </c>
      <c r="C14" s="6">
        <f>OregonElectricity_ODOE!K82</f>
        <v>0</v>
      </c>
      <c r="D14" s="6">
        <f>OregonElectricity_ODOE!L82</f>
        <v>0</v>
      </c>
      <c r="E14" s="6">
        <f>OregonElectricity_ODOE!M82</f>
        <v>0</v>
      </c>
      <c r="F14" s="6">
        <f>OregonElectricity_ODOE!N82</f>
        <v>0</v>
      </c>
      <c r="G14" s="6">
        <f>OregonElectricity_ODOE!O82</f>
        <v>0</v>
      </c>
      <c r="H14" s="6">
        <f>OregonElectricity_ODOE!P82</f>
        <v>0</v>
      </c>
      <c r="I14" s="6">
        <f>OregonElectricity_ODOE!Q82</f>
        <v>0</v>
      </c>
      <c r="J14" s="6">
        <f>OregonElectricity_ODOE!R82</f>
        <v>0</v>
      </c>
      <c r="K14" s="6">
        <f>OregonElectricity_ODOE!S82</f>
        <v>0</v>
      </c>
      <c r="L14" s="6">
        <f>OregonElectricity_ODOE!T82</f>
        <v>0</v>
      </c>
      <c r="M14" s="6">
        <f>OregonElectricity_ODOE!U82</f>
        <v>0</v>
      </c>
      <c r="N14" s="6">
        <f>OregonElectricity_ODOE!V82</f>
        <v>0</v>
      </c>
      <c r="O14" s="6">
        <f>OregonElectricity_ODOE!W82</f>
        <v>0</v>
      </c>
      <c r="P14" s="6">
        <f>OregonElectricity_ODOE!X82</f>
        <v>0</v>
      </c>
      <c r="Q14" s="6">
        <f>OregonElectricity_ODOE!Y82</f>
        <v>0</v>
      </c>
      <c r="R14" s="6">
        <f>OregonElectricity_ODOE!Z82</f>
        <v>0</v>
      </c>
      <c r="S14" s="6">
        <f>OregonElectricity_ODOE!AA82</f>
        <v>0</v>
      </c>
      <c r="T14" s="6">
        <f>OregonElectricity_ODOE!AB82</f>
        <v>0</v>
      </c>
      <c r="U14" s="6">
        <f>OregonElectricity_ODOE!AC82</f>
        <v>0</v>
      </c>
      <c r="V14" s="6">
        <f>OregonElectricity_ODOE!AD82</f>
        <v>0</v>
      </c>
      <c r="W14" s="6">
        <f>OregonElectricity_ODOE!AE82</f>
        <v>0</v>
      </c>
      <c r="X14" s="6">
        <f>OregonElectricity_ODOE!AF82</f>
        <v>0</v>
      </c>
      <c r="Y14" s="6">
        <f>OregonElectricity_ODOE!AG82</f>
        <v>0</v>
      </c>
      <c r="Z14" s="6">
        <f>OregonElectricity_ODOE!AH82</f>
        <v>0</v>
      </c>
      <c r="AA14" s="6">
        <f>OregonElectricity_ODOE!AI82</f>
        <v>0</v>
      </c>
      <c r="AB14" s="6">
        <f>OregonElectricity_ODOE!AJ82</f>
        <v>0</v>
      </c>
      <c r="AC14" s="6">
        <f>OregonElectricity_ODOE!AK82</f>
        <v>0</v>
      </c>
      <c r="AD14" s="6">
        <f>OregonElectricity_ODOE!AL82</f>
        <v>0</v>
      </c>
      <c r="AE14" s="6">
        <f>OregonElectricity_ODOE!AM82</f>
        <v>0</v>
      </c>
      <c r="AF14" s="6">
        <f>OregonElectricity_ODOE!AN82</f>
        <v>0</v>
      </c>
      <c r="AG14" s="6">
        <f>OregonElectricity_ODOE!AO82</f>
        <v>0</v>
      </c>
    </row>
    <row r="15" spans="1:33" ht="14.75">
      <c r="A15" s="4" t="s">
        <v>500</v>
      </c>
      <c r="B15" s="6">
        <f>OregonElectricity_ODOE!J83</f>
        <v>0</v>
      </c>
      <c r="C15" s="6">
        <f>OregonElectricity_ODOE!K83</f>
        <v>0</v>
      </c>
      <c r="D15" s="6">
        <f>OregonElectricity_ODOE!L83</f>
        <v>0</v>
      </c>
      <c r="E15" s="6">
        <f>OregonElectricity_ODOE!M83</f>
        <v>0</v>
      </c>
      <c r="F15" s="6">
        <f>OregonElectricity_ODOE!N83</f>
        <v>0</v>
      </c>
      <c r="G15" s="6">
        <f>OregonElectricity_ODOE!O83</f>
        <v>0</v>
      </c>
      <c r="H15" s="6">
        <f>OregonElectricity_ODOE!P83</f>
        <v>0</v>
      </c>
      <c r="I15" s="6">
        <f>OregonElectricity_ODOE!Q83</f>
        <v>0</v>
      </c>
      <c r="J15" s="6">
        <f>OregonElectricity_ODOE!R83</f>
        <v>0</v>
      </c>
      <c r="K15" s="6">
        <f>OregonElectricity_ODOE!S83</f>
        <v>0</v>
      </c>
      <c r="L15" s="6">
        <f>OregonElectricity_ODOE!T83</f>
        <v>0</v>
      </c>
      <c r="M15" s="6">
        <f>OregonElectricity_ODOE!U83</f>
        <v>0</v>
      </c>
      <c r="N15" s="6">
        <f>OregonElectricity_ODOE!V83</f>
        <v>0</v>
      </c>
      <c r="O15" s="6">
        <f>OregonElectricity_ODOE!W83</f>
        <v>0</v>
      </c>
      <c r="P15" s="6">
        <f>OregonElectricity_ODOE!X83</f>
        <v>0</v>
      </c>
      <c r="Q15" s="6">
        <f>OregonElectricity_ODOE!Y83</f>
        <v>0</v>
      </c>
      <c r="R15" s="6">
        <f>OregonElectricity_ODOE!Z83</f>
        <v>0</v>
      </c>
      <c r="S15" s="6">
        <f>OregonElectricity_ODOE!AA83</f>
        <v>0</v>
      </c>
      <c r="T15" s="6">
        <f>OregonElectricity_ODOE!AB83</f>
        <v>0</v>
      </c>
      <c r="U15" s="6">
        <f>OregonElectricity_ODOE!AC83</f>
        <v>0</v>
      </c>
      <c r="V15" s="6">
        <f>OregonElectricity_ODOE!AD83</f>
        <v>0</v>
      </c>
      <c r="W15" s="6">
        <f>OregonElectricity_ODOE!AE83</f>
        <v>0</v>
      </c>
      <c r="X15" s="6">
        <f>OregonElectricity_ODOE!AF83</f>
        <v>0</v>
      </c>
      <c r="Y15" s="6">
        <f>OregonElectricity_ODOE!AG83</f>
        <v>0</v>
      </c>
      <c r="Z15" s="6">
        <f>OregonElectricity_ODOE!AH83</f>
        <v>0</v>
      </c>
      <c r="AA15" s="6">
        <f>OregonElectricity_ODOE!AI83</f>
        <v>0</v>
      </c>
      <c r="AB15" s="6">
        <f>OregonElectricity_ODOE!AJ83</f>
        <v>0</v>
      </c>
      <c r="AC15" s="6">
        <f>OregonElectricity_ODOE!AK83</f>
        <v>0</v>
      </c>
      <c r="AD15" s="6">
        <f>OregonElectricity_ODOE!AL83</f>
        <v>0</v>
      </c>
      <c r="AE15" s="6">
        <f>OregonElectricity_ODOE!AM83</f>
        <v>0</v>
      </c>
      <c r="AF15" s="6">
        <f>OregonElectricity_ODOE!AN83</f>
        <v>0</v>
      </c>
      <c r="AG15" s="6">
        <f>OregonElectricity_ODOE!AO83</f>
        <v>0</v>
      </c>
    </row>
    <row r="16" spans="1:33" ht="14.75">
      <c r="A16" s="4" t="s">
        <v>501</v>
      </c>
      <c r="B16" s="6">
        <f>OregonElectricity_ODOE!J84</f>
        <v>0</v>
      </c>
      <c r="C16" s="6">
        <f>OregonElectricity_ODOE!K84</f>
        <v>0</v>
      </c>
      <c r="D16" s="6">
        <f>OregonElectricity_ODOE!L84</f>
        <v>0</v>
      </c>
      <c r="E16" s="6">
        <f>OregonElectricity_ODOE!M84</f>
        <v>0</v>
      </c>
      <c r="F16" s="6">
        <f>OregonElectricity_ODOE!N84</f>
        <v>0</v>
      </c>
      <c r="G16" s="6">
        <f>OregonElectricity_ODOE!O84</f>
        <v>0</v>
      </c>
      <c r="H16" s="6">
        <f>OregonElectricity_ODOE!P84</f>
        <v>0</v>
      </c>
      <c r="I16" s="6">
        <f>OregonElectricity_ODOE!Q84</f>
        <v>0</v>
      </c>
      <c r="J16" s="6">
        <f>OregonElectricity_ODOE!R84</f>
        <v>0</v>
      </c>
      <c r="K16" s="6">
        <f>OregonElectricity_ODOE!S84</f>
        <v>0</v>
      </c>
      <c r="L16" s="6">
        <f>OregonElectricity_ODOE!T84</f>
        <v>0</v>
      </c>
      <c r="M16" s="6">
        <f>OregonElectricity_ODOE!U84</f>
        <v>0</v>
      </c>
      <c r="N16" s="6">
        <f>OregonElectricity_ODOE!V84</f>
        <v>0</v>
      </c>
      <c r="O16" s="6">
        <f>OregonElectricity_ODOE!W84</f>
        <v>0</v>
      </c>
      <c r="P16" s="6">
        <f>OregonElectricity_ODOE!X84</f>
        <v>0</v>
      </c>
      <c r="Q16" s="6">
        <f>OregonElectricity_ODOE!Y84</f>
        <v>0</v>
      </c>
      <c r="R16" s="6">
        <f>OregonElectricity_ODOE!Z84</f>
        <v>0</v>
      </c>
      <c r="S16" s="6">
        <f>OregonElectricity_ODOE!AA84</f>
        <v>0</v>
      </c>
      <c r="T16" s="6">
        <f>OregonElectricity_ODOE!AB84</f>
        <v>0</v>
      </c>
      <c r="U16" s="6">
        <f>OregonElectricity_ODOE!AC84</f>
        <v>0</v>
      </c>
      <c r="V16" s="6">
        <f>OregonElectricity_ODOE!AD84</f>
        <v>0</v>
      </c>
      <c r="W16" s="6">
        <f>OregonElectricity_ODOE!AE84</f>
        <v>0</v>
      </c>
      <c r="X16" s="6">
        <f>OregonElectricity_ODOE!AF84</f>
        <v>0</v>
      </c>
      <c r="Y16" s="6">
        <f>OregonElectricity_ODOE!AG84</f>
        <v>0</v>
      </c>
      <c r="Z16" s="6">
        <f>OregonElectricity_ODOE!AH84</f>
        <v>0</v>
      </c>
      <c r="AA16" s="6">
        <f>OregonElectricity_ODOE!AI84</f>
        <v>0</v>
      </c>
      <c r="AB16" s="6">
        <f>OregonElectricity_ODOE!AJ84</f>
        <v>0</v>
      </c>
      <c r="AC16" s="6">
        <f>OregonElectricity_ODOE!AK84</f>
        <v>0</v>
      </c>
      <c r="AD16" s="6">
        <f>OregonElectricity_ODOE!AL84</f>
        <v>0</v>
      </c>
      <c r="AE16" s="6">
        <f>OregonElectricity_ODOE!AM84</f>
        <v>0</v>
      </c>
      <c r="AF16" s="6">
        <f>OregonElectricity_ODOE!AN84</f>
        <v>0</v>
      </c>
      <c r="AG16" s="6">
        <f>OregonElectricity_ODOE!AO84</f>
        <v>0</v>
      </c>
    </row>
    <row r="17" spans="1:33" ht="14.75">
      <c r="A17" s="4" t="s">
        <v>502</v>
      </c>
      <c r="B17" s="6">
        <f>OregonElectricity_ODOE!J85</f>
        <v>0</v>
      </c>
      <c r="C17" s="6">
        <f>OregonElectricity_ODOE!K85</f>
        <v>0</v>
      </c>
      <c r="D17" s="6">
        <f>OregonElectricity_ODOE!L85</f>
        <v>0</v>
      </c>
      <c r="E17" s="6">
        <f>OregonElectricity_ODOE!M85</f>
        <v>0</v>
      </c>
      <c r="F17" s="6">
        <f>OregonElectricity_ODOE!N85</f>
        <v>0</v>
      </c>
      <c r="G17" s="6">
        <f>OregonElectricity_ODOE!O85</f>
        <v>0</v>
      </c>
      <c r="H17" s="6">
        <f>OregonElectricity_ODOE!P85</f>
        <v>0</v>
      </c>
      <c r="I17" s="6">
        <f>OregonElectricity_ODOE!Q85</f>
        <v>0</v>
      </c>
      <c r="J17" s="6">
        <f>OregonElectricity_ODOE!R85</f>
        <v>0</v>
      </c>
      <c r="K17" s="6">
        <f>OregonElectricity_ODOE!S85</f>
        <v>0</v>
      </c>
      <c r="L17" s="6">
        <f>OregonElectricity_ODOE!T85</f>
        <v>0</v>
      </c>
      <c r="M17" s="6">
        <f>OregonElectricity_ODOE!U85</f>
        <v>0</v>
      </c>
      <c r="N17" s="6">
        <f>OregonElectricity_ODOE!V85</f>
        <v>0</v>
      </c>
      <c r="O17" s="6">
        <f>OregonElectricity_ODOE!W85</f>
        <v>0</v>
      </c>
      <c r="P17" s="6">
        <f>OregonElectricity_ODOE!X85</f>
        <v>0</v>
      </c>
      <c r="Q17" s="6">
        <f>OregonElectricity_ODOE!Y85</f>
        <v>0</v>
      </c>
      <c r="R17" s="6">
        <f>OregonElectricity_ODOE!Z85</f>
        <v>0</v>
      </c>
      <c r="S17" s="6">
        <f>OregonElectricity_ODOE!AA85</f>
        <v>0</v>
      </c>
      <c r="T17" s="6">
        <f>OregonElectricity_ODOE!AB85</f>
        <v>0</v>
      </c>
      <c r="U17" s="6">
        <f>OregonElectricity_ODOE!AC85</f>
        <v>0</v>
      </c>
      <c r="V17" s="6">
        <f>OregonElectricity_ODOE!AD85</f>
        <v>0</v>
      </c>
      <c r="W17" s="6">
        <f>OregonElectricity_ODOE!AE85</f>
        <v>0</v>
      </c>
      <c r="X17" s="6">
        <f>OregonElectricity_ODOE!AF85</f>
        <v>0</v>
      </c>
      <c r="Y17" s="6">
        <f>OregonElectricity_ODOE!AG85</f>
        <v>0</v>
      </c>
      <c r="Z17" s="6">
        <f>OregonElectricity_ODOE!AH85</f>
        <v>0</v>
      </c>
      <c r="AA17" s="6">
        <f>OregonElectricity_ODOE!AI85</f>
        <v>0</v>
      </c>
      <c r="AB17" s="6">
        <f>OregonElectricity_ODOE!AJ85</f>
        <v>0</v>
      </c>
      <c r="AC17" s="6">
        <f>OregonElectricity_ODOE!AK85</f>
        <v>0</v>
      </c>
      <c r="AD17" s="6">
        <f>OregonElectricity_ODOE!AL85</f>
        <v>0</v>
      </c>
      <c r="AE17" s="6">
        <f>OregonElectricity_ODOE!AM85</f>
        <v>0</v>
      </c>
      <c r="AF17" s="6">
        <f>OregonElectricity_ODOE!AN85</f>
        <v>0</v>
      </c>
      <c r="AG17" s="6">
        <f>OregonElectricity_ODOE!AO85</f>
        <v>0</v>
      </c>
    </row>
    <row r="18" spans="1:33" ht="14.75">
      <c r="A18" s="4"/>
    </row>
    <row r="19" spans="1:33" ht="15.75" customHeight="1">
      <c r="A19" s="4"/>
    </row>
    <row r="20" spans="1:33" ht="15.75" customHeight="1">
      <c r="A20" s="4"/>
      <c r="B20" s="4"/>
      <c r="C20" s="4"/>
    </row>
    <row r="21" spans="1:33" ht="15.75" customHeight="1">
      <c r="A21" s="4"/>
      <c r="B21" s="4"/>
      <c r="C21" s="4"/>
    </row>
    <row r="22" spans="1:33" ht="15.75" customHeight="1">
      <c r="A22" s="4"/>
      <c r="B22" s="4"/>
      <c r="C22" s="4"/>
    </row>
    <row r="23" spans="1:33" ht="15.75" customHeight="1">
      <c r="A23" s="4"/>
      <c r="B23" s="4"/>
      <c r="C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row>
    <row r="37" spans="1:3" ht="15.75" customHeight="1">
      <c r="A37" s="4"/>
    </row>
    <row r="38" spans="1:3" ht="15.75" customHeight="1">
      <c r="A38" s="4"/>
    </row>
    <row r="39" spans="1:3" ht="15.75" customHeight="1">
      <c r="A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0"/>
  <sheetViews>
    <sheetView workbookViewId="0">
      <selection activeCell="B2" sqref="B2"/>
    </sheetView>
  </sheetViews>
  <sheetFormatPr defaultColWidth="12.6640625" defaultRowHeight="15" customHeight="1"/>
  <cols>
    <col min="1" max="1" width="22.83203125" style="110" customWidth="1"/>
    <col min="2" max="33" width="10.375" style="110" customWidth="1"/>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67">
        <f>OregonElectricity_ODOE!J67</f>
        <v>23204980.524158422</v>
      </c>
      <c r="C2" s="67">
        <f>OregonElectricity_ODOE!K67</f>
        <v>25364355.200171523</v>
      </c>
      <c r="D2" s="67">
        <f>OregonElectricity_ODOE!L67</f>
        <v>25364355.200171523</v>
      </c>
      <c r="E2" s="67">
        <f>OregonElectricity_ODOE!M67</f>
        <v>25364355.200171523</v>
      </c>
      <c r="F2" s="67">
        <f>OregonElectricity_ODOE!N67</f>
        <v>25364355.200171523</v>
      </c>
      <c r="G2" s="67">
        <f>OregonElectricity_ODOE!O67</f>
        <v>25364355.200171523</v>
      </c>
      <c r="H2" s="67">
        <f>OregonElectricity_ODOE!P67</f>
        <v>25364355.200171523</v>
      </c>
      <c r="I2" s="67">
        <f>OregonElectricity_ODOE!Q67</f>
        <v>25364355.200171523</v>
      </c>
      <c r="J2" s="67">
        <f>OregonElectricity_ODOE!R67</f>
        <v>25364355.200171523</v>
      </c>
      <c r="K2" s="67">
        <f>OregonElectricity_ODOE!S67</f>
        <v>25364355.200171523</v>
      </c>
      <c r="L2" s="67">
        <f>OregonElectricity_ODOE!T67</f>
        <v>25364355.200171523</v>
      </c>
      <c r="M2" s="67">
        <f>OregonElectricity_ODOE!U67</f>
        <v>25364355.200171523</v>
      </c>
      <c r="N2" s="67">
        <f>OregonElectricity_ODOE!V67</f>
        <v>25364355.200171523</v>
      </c>
      <c r="O2" s="67">
        <f>OregonElectricity_ODOE!W67</f>
        <v>25364355.200171523</v>
      </c>
      <c r="P2" s="67">
        <f>OregonElectricity_ODOE!X67</f>
        <v>25364355.200171523</v>
      </c>
      <c r="Q2" s="67">
        <f>OregonElectricity_ODOE!Y67</f>
        <v>25364355.200171523</v>
      </c>
      <c r="R2" s="67">
        <f>OregonElectricity_ODOE!Z67</f>
        <v>25364355.200171523</v>
      </c>
      <c r="S2" s="67">
        <f>OregonElectricity_ODOE!AA67</f>
        <v>25364355.200171523</v>
      </c>
      <c r="T2" s="67">
        <f>OregonElectricity_ODOE!AB67</f>
        <v>25364355.200171523</v>
      </c>
      <c r="U2" s="67">
        <f>OregonElectricity_ODOE!AC67</f>
        <v>25364355.200171523</v>
      </c>
      <c r="V2" s="67">
        <f>OregonElectricity_ODOE!AD67</f>
        <v>25364355.200171523</v>
      </c>
      <c r="W2" s="67">
        <f>OregonElectricity_ODOE!AE67</f>
        <v>25364355.200171523</v>
      </c>
      <c r="X2" s="67">
        <f>OregonElectricity_ODOE!AF67</f>
        <v>25364355.200171523</v>
      </c>
      <c r="Y2" s="67">
        <f>OregonElectricity_ODOE!AG67</f>
        <v>25364355.200171523</v>
      </c>
      <c r="Z2" s="67">
        <f>OregonElectricity_ODOE!AH67</f>
        <v>25364355.200171523</v>
      </c>
      <c r="AA2" s="67">
        <f>OregonElectricity_ODOE!AI67</f>
        <v>25364355.200171523</v>
      </c>
      <c r="AB2" s="67">
        <f>OregonElectricity_ODOE!AJ67</f>
        <v>25364355.200171523</v>
      </c>
      <c r="AC2" s="67">
        <f>OregonElectricity_ODOE!AK67</f>
        <v>25364355.200171523</v>
      </c>
      <c r="AD2" s="67">
        <f>OregonElectricity_ODOE!AL67</f>
        <v>25364355.200171523</v>
      </c>
      <c r="AE2" s="67">
        <f>OregonElectricity_ODOE!AM67</f>
        <v>25364355.200171523</v>
      </c>
      <c r="AF2" s="67">
        <f>OregonElectricity_ODOE!AN67</f>
        <v>25364355.200171523</v>
      </c>
      <c r="AG2" s="67">
        <f>OregonElectricity_ODOE!AO67</f>
        <v>25364355.200171523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election activeCell="C2" sqref="C2"/>
    </sheetView>
  </sheetViews>
  <sheetFormatPr defaultColWidth="12.6640625" defaultRowHeight="15" customHeight="1"/>
  <cols>
    <col min="1" max="1" width="23" style="110" customWidth="1"/>
    <col min="2" max="2" width="16.1640625" style="110" customWidth="1"/>
    <col min="3"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590</v>
      </c>
      <c r="B2" s="66">
        <f>SUMIFS('State Generation Costs Calcs'!B105:B155,'State Generation Costs Calcs'!$A$105:$A$155,About!$B$2)*About!$A$52</f>
        <v>47.207549738797574</v>
      </c>
      <c r="C2" s="66">
        <f>SUMIFS('State Generation Costs Calcs'!C105:C155,'State Generation Costs Calcs'!$A$105:$A$155,About!$B$2)*About!$A$52</f>
        <v>44.855263777682019</v>
      </c>
      <c r="D2" s="66">
        <f>SUMIFS('State Generation Costs Calcs'!D105:D155,'State Generation Costs Calcs'!$A$105:$A$155,About!$B$2)*About!$A$52</f>
        <v>44.450711806708902</v>
      </c>
      <c r="E2" s="66">
        <f>SUMIFS('State Generation Costs Calcs'!E105:E155,'State Generation Costs Calcs'!$A$105:$A$155,About!$B$2)*About!$A$52</f>
        <v>43.806385738567151</v>
      </c>
      <c r="F2" s="66">
        <f>SUMIFS('State Generation Costs Calcs'!F105:F155,'State Generation Costs Calcs'!$A$105:$A$155,About!$B$2)*About!$A$52</f>
        <v>43.241862319965328</v>
      </c>
      <c r="G2" s="66">
        <f>SUMIFS('State Generation Costs Calcs'!G105:G155,'State Generation Costs Calcs'!$A$105:$A$155,About!$B$2)*About!$A$52</f>
        <v>43.316222216586908</v>
      </c>
      <c r="H2" s="66">
        <f>SUMIFS('State Generation Costs Calcs'!H105:H155,'State Generation Costs Calcs'!$A$105:$A$155,About!$B$2)*About!$A$52</f>
        <v>43.685009020477985</v>
      </c>
      <c r="I2" s="66">
        <f>SUMIFS('State Generation Costs Calcs'!I105:I155,'State Generation Costs Calcs'!$A$105:$A$155,About!$B$2)*About!$A$52</f>
        <v>44.007650826674215</v>
      </c>
      <c r="J2" s="66">
        <f>SUMIFS('State Generation Costs Calcs'!J105:J155,'State Generation Costs Calcs'!$A$105:$A$155,About!$B$2)*About!$A$52</f>
        <v>44.114016493952946</v>
      </c>
      <c r="K2" s="66">
        <f>SUMIFS('State Generation Costs Calcs'!K105:K155,'State Generation Costs Calcs'!$A$105:$A$155,About!$B$2)*About!$A$52</f>
        <v>43.515169132325092</v>
      </c>
      <c r="L2" s="66">
        <f>SUMIFS('State Generation Costs Calcs'!L105:L155,'State Generation Costs Calcs'!$A$105:$A$155,About!$B$2)*About!$A$52</f>
        <v>42.862040813633477</v>
      </c>
      <c r="M2" s="66">
        <f>SUMIFS('State Generation Costs Calcs'!M105:M155,'State Generation Costs Calcs'!$A$105:$A$155,About!$B$2)*About!$A$52</f>
        <v>42.37440362538397</v>
      </c>
      <c r="N2" s="66">
        <f>SUMIFS('State Generation Costs Calcs'!N105:N155,'State Generation Costs Calcs'!$A$105:$A$155,About!$B$2)*About!$A$52</f>
        <v>41.705648373452384</v>
      </c>
      <c r="O2" s="66">
        <f>SUMIFS('State Generation Costs Calcs'!O105:O155,'State Generation Costs Calcs'!$A$105:$A$155,About!$B$2)*About!$A$52</f>
        <v>41.075006779108882</v>
      </c>
      <c r="P2" s="66">
        <f>SUMIFS('State Generation Costs Calcs'!P105:P155,'State Generation Costs Calcs'!$A$105:$A$155,About!$B$2)*About!$A$52</f>
        <v>41.080565383179064</v>
      </c>
      <c r="Q2" s="66">
        <f>SUMIFS('State Generation Costs Calcs'!Q105:Q155,'State Generation Costs Calcs'!$A$105:$A$155,About!$B$2)*About!$A$52</f>
        <v>40.892063012067162</v>
      </c>
      <c r="R2" s="66">
        <f>SUMIFS('State Generation Costs Calcs'!R105:R155,'State Generation Costs Calcs'!$A$105:$A$155,About!$B$2)*About!$A$52</f>
        <v>40.260567259825237</v>
      </c>
      <c r="S2" s="66">
        <f>SUMIFS('State Generation Costs Calcs'!S105:S155,'State Generation Costs Calcs'!$A$105:$A$155,About!$B$2)*About!$A$52</f>
        <v>39.92210778833774</v>
      </c>
      <c r="T2" s="66">
        <f>SUMIFS('State Generation Costs Calcs'!T105:T155,'State Generation Costs Calcs'!$A$105:$A$155,About!$B$2)*About!$A$52</f>
        <v>39.594012201966642</v>
      </c>
      <c r="U2" s="66">
        <f>SUMIFS('State Generation Costs Calcs'!U105:U155,'State Generation Costs Calcs'!$A$105:$A$155,About!$B$2)*About!$A$52</f>
        <v>39.6581026189683</v>
      </c>
      <c r="V2" s="66">
        <f>SUMIFS('State Generation Costs Calcs'!V105:V155,'State Generation Costs Calcs'!$A$105:$A$155,About!$B$2)*About!$A$52</f>
        <v>39.367243706964111</v>
      </c>
      <c r="W2" s="66">
        <f>SUMIFS('State Generation Costs Calcs'!W105:W155,'State Generation Costs Calcs'!$A$105:$A$155,About!$B$2)*About!$A$52</f>
        <v>38.861382850201124</v>
      </c>
      <c r="X2" s="66">
        <f>SUMIFS('State Generation Costs Calcs'!X105:X155,'State Generation Costs Calcs'!$A$105:$A$155,About!$B$2)*About!$A$52</f>
        <v>38.619250541715893</v>
      </c>
      <c r="Y2" s="66">
        <f>SUMIFS('State Generation Costs Calcs'!Y105:Y155,'State Generation Costs Calcs'!$A$105:$A$155,About!$B$2)*About!$A$52</f>
        <v>38.372819098174773</v>
      </c>
      <c r="Z2" s="66">
        <f>SUMIFS('State Generation Costs Calcs'!Z105:Z155,'State Generation Costs Calcs'!$A$105:$A$155,About!$B$2)*About!$A$52</f>
        <v>38.106128831056701</v>
      </c>
      <c r="AA2" s="66">
        <f>SUMIFS('State Generation Costs Calcs'!AA105:AA155,'State Generation Costs Calcs'!$A$105:$A$155,About!$B$2)*About!$A$52</f>
        <v>38.070515045097338</v>
      </c>
      <c r="AB2" s="66">
        <f>SUMIFS('State Generation Costs Calcs'!AB105:AB155,'State Generation Costs Calcs'!$A$105:$A$155,About!$B$2)*About!$A$52</f>
        <v>37.90422916261786</v>
      </c>
      <c r="AC2" s="66">
        <f>SUMIFS('State Generation Costs Calcs'!AC105:AC155,'State Generation Costs Calcs'!$A$105:$A$155,About!$B$2)*About!$A$52</f>
        <v>37.721010916920328</v>
      </c>
      <c r="AD2" s="66">
        <f>SUMIFS('State Generation Costs Calcs'!AD105:AD155,'State Generation Costs Calcs'!$A$105:$A$155,About!$B$2)*About!$A$52</f>
        <v>37.842594543853878</v>
      </c>
      <c r="AE2" s="66">
        <f>SUMIFS('State Generation Costs Calcs'!AE105:AE155,'State Generation Costs Calcs'!$A$105:$A$155,About!$B$2)*About!$A$52</f>
        <v>37.772892310077353</v>
      </c>
      <c r="AF2" s="66">
        <f>SUMIFS('State Generation Costs Calcs'!AF105:AF155,'State Generation Costs Calcs'!$A$105:$A$155,About!$B$2)*About!$A$52</f>
        <v>37.656223657171992</v>
      </c>
      <c r="AG2" s="66">
        <f>SUMIFS('State Generation Costs Calcs'!AG105:AG155,'State Generation Costs Calcs'!$A$105:$A$155,About!$B$2)*About!$A$52</f>
        <v>37.694959375830706</v>
      </c>
      <c r="AH2" s="67"/>
      <c r="AI2" s="67"/>
    </row>
    <row r="3" spans="1:35" ht="14.7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I1000"/>
  <sheetViews>
    <sheetView workbookViewId="0">
      <selection activeCell="F2" sqref="F2"/>
    </sheetView>
  </sheetViews>
  <sheetFormatPr defaultColWidth="12.6640625" defaultRowHeight="15" customHeight="1"/>
  <cols>
    <col min="1" max="1" width="23" style="110" customWidth="1"/>
    <col min="2"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591</v>
      </c>
      <c r="B2" s="67">
        <f>SUMIFS('State Generation Costs Calcs'!B105:B155,'State Generation Costs Calcs'!$A$105:$A$155,About!$B$2)*About!$A$52</f>
        <v>47.207549738797574</v>
      </c>
      <c r="C2" s="67">
        <f>SUMIFS('State Generation Costs Calcs'!C105:C155,'State Generation Costs Calcs'!$A$105:$A$155,About!$B$2)*About!$A$52</f>
        <v>44.855263777682019</v>
      </c>
      <c r="D2" s="67">
        <f>SUMIFS('State Generation Costs Calcs'!D105:D155,'State Generation Costs Calcs'!$A$105:$A$155,About!$B$2)*About!$A$52</f>
        <v>44.450711806708902</v>
      </c>
      <c r="E2" s="67">
        <f>SUMIFS('State Generation Costs Calcs'!E105:E155,'State Generation Costs Calcs'!$A$105:$A$155,About!$B$2)*About!$A$52</f>
        <v>43.806385738567151</v>
      </c>
      <c r="F2" s="67">
        <f>SUMIFS('State Generation Costs Calcs'!F105:F155,'State Generation Costs Calcs'!$A$105:$A$155,About!$B$2)*About!$A$52</f>
        <v>43.241862319965328</v>
      </c>
      <c r="G2" s="67">
        <f>SUMIFS('State Generation Costs Calcs'!G105:G155,'State Generation Costs Calcs'!$A$105:$A$155,About!$B$2)*About!$A$52</f>
        <v>43.316222216586908</v>
      </c>
      <c r="H2" s="67">
        <f>SUMIFS('State Generation Costs Calcs'!H105:H155,'State Generation Costs Calcs'!$A$105:$A$155,About!$B$2)*About!$A$52</f>
        <v>43.685009020477985</v>
      </c>
      <c r="I2" s="67">
        <f>SUMIFS('State Generation Costs Calcs'!I105:I155,'State Generation Costs Calcs'!$A$105:$A$155,About!$B$2)*About!$A$52</f>
        <v>44.007650826674215</v>
      </c>
      <c r="J2" s="67">
        <f>SUMIFS('State Generation Costs Calcs'!J105:J155,'State Generation Costs Calcs'!$A$105:$A$155,About!$B$2)*About!$A$52</f>
        <v>44.114016493952946</v>
      </c>
      <c r="K2" s="67">
        <f>SUMIFS('State Generation Costs Calcs'!K105:K155,'State Generation Costs Calcs'!$A$105:$A$155,About!$B$2)*About!$A$52</f>
        <v>43.515169132325092</v>
      </c>
      <c r="L2" s="67">
        <f>SUMIFS('State Generation Costs Calcs'!L105:L155,'State Generation Costs Calcs'!$A$105:$A$155,About!$B$2)*About!$A$52</f>
        <v>42.862040813633477</v>
      </c>
      <c r="M2" s="67">
        <f>SUMIFS('State Generation Costs Calcs'!M105:M155,'State Generation Costs Calcs'!$A$105:$A$155,About!$B$2)*About!$A$52</f>
        <v>42.37440362538397</v>
      </c>
      <c r="N2" s="67">
        <f>SUMIFS('State Generation Costs Calcs'!N105:N155,'State Generation Costs Calcs'!$A$105:$A$155,About!$B$2)*About!$A$52</f>
        <v>41.705648373452384</v>
      </c>
      <c r="O2" s="67">
        <f>SUMIFS('State Generation Costs Calcs'!O105:O155,'State Generation Costs Calcs'!$A$105:$A$155,About!$B$2)*About!$A$52</f>
        <v>41.075006779108882</v>
      </c>
      <c r="P2" s="67">
        <f>SUMIFS('State Generation Costs Calcs'!P105:P155,'State Generation Costs Calcs'!$A$105:$A$155,About!$B$2)*About!$A$52</f>
        <v>41.080565383179064</v>
      </c>
      <c r="Q2" s="67">
        <f>SUMIFS('State Generation Costs Calcs'!Q105:Q155,'State Generation Costs Calcs'!$A$105:$A$155,About!$B$2)*About!$A$52</f>
        <v>40.892063012067162</v>
      </c>
      <c r="R2" s="67">
        <f>SUMIFS('State Generation Costs Calcs'!R105:R155,'State Generation Costs Calcs'!$A$105:$A$155,About!$B$2)*About!$A$52</f>
        <v>40.260567259825237</v>
      </c>
      <c r="S2" s="67">
        <f>SUMIFS('State Generation Costs Calcs'!S105:S155,'State Generation Costs Calcs'!$A$105:$A$155,About!$B$2)*About!$A$52</f>
        <v>39.92210778833774</v>
      </c>
      <c r="T2" s="67">
        <f>SUMIFS('State Generation Costs Calcs'!T105:T155,'State Generation Costs Calcs'!$A$105:$A$155,About!$B$2)*About!$A$52</f>
        <v>39.594012201966642</v>
      </c>
      <c r="U2" s="67">
        <f>SUMIFS('State Generation Costs Calcs'!U105:U155,'State Generation Costs Calcs'!$A$105:$A$155,About!$B$2)*About!$A$52</f>
        <v>39.6581026189683</v>
      </c>
      <c r="V2" s="67">
        <f>SUMIFS('State Generation Costs Calcs'!V105:V155,'State Generation Costs Calcs'!$A$105:$A$155,About!$B$2)*About!$A$52</f>
        <v>39.367243706964111</v>
      </c>
      <c r="W2" s="67">
        <f>SUMIFS('State Generation Costs Calcs'!W105:W155,'State Generation Costs Calcs'!$A$105:$A$155,About!$B$2)*About!$A$52</f>
        <v>38.861382850201124</v>
      </c>
      <c r="X2" s="67">
        <f>SUMIFS('State Generation Costs Calcs'!X105:X155,'State Generation Costs Calcs'!$A$105:$A$155,About!$B$2)*About!$A$52</f>
        <v>38.619250541715893</v>
      </c>
      <c r="Y2" s="67">
        <f>SUMIFS('State Generation Costs Calcs'!Y105:Y155,'State Generation Costs Calcs'!$A$105:$A$155,About!$B$2)*About!$A$52</f>
        <v>38.372819098174773</v>
      </c>
      <c r="Z2" s="67">
        <f>SUMIFS('State Generation Costs Calcs'!Z105:Z155,'State Generation Costs Calcs'!$A$105:$A$155,About!$B$2)*About!$A$52</f>
        <v>38.106128831056701</v>
      </c>
      <c r="AA2" s="67">
        <f>SUMIFS('State Generation Costs Calcs'!AA105:AA155,'State Generation Costs Calcs'!$A$105:$A$155,About!$B$2)*About!$A$52</f>
        <v>38.070515045097338</v>
      </c>
      <c r="AB2" s="67">
        <f>SUMIFS('State Generation Costs Calcs'!AB105:AB155,'State Generation Costs Calcs'!$A$105:$A$155,About!$B$2)*About!$A$52</f>
        <v>37.90422916261786</v>
      </c>
      <c r="AC2" s="67">
        <f>SUMIFS('State Generation Costs Calcs'!AC105:AC155,'State Generation Costs Calcs'!$A$105:$A$155,About!$B$2)*About!$A$52</f>
        <v>37.721010916920328</v>
      </c>
      <c r="AD2" s="67">
        <f>SUMIFS('State Generation Costs Calcs'!AD105:AD155,'State Generation Costs Calcs'!$A$105:$A$155,About!$B$2)*About!$A$52</f>
        <v>37.842594543853878</v>
      </c>
      <c r="AE2" s="67">
        <f>SUMIFS('State Generation Costs Calcs'!AE105:AE155,'State Generation Costs Calcs'!$A$105:$A$155,About!$B$2)*About!$A$52</f>
        <v>37.772892310077353</v>
      </c>
      <c r="AF2" s="67">
        <f>SUMIFS('State Generation Costs Calcs'!AF105:AF155,'State Generation Costs Calcs'!$A$105:$A$155,About!$B$2)*About!$A$52</f>
        <v>37.656223657171992</v>
      </c>
      <c r="AG2" s="67">
        <f>SUMIFS('State Generation Costs Calcs'!AG105:AG155,'State Generation Costs Calcs'!$A$105:$A$155,About!$B$2)*About!$A$52</f>
        <v>37.694959375830706</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heetViews>
  <sheetFormatPr defaultColWidth="12.6640625" defaultRowHeight="15" customHeight="1"/>
  <cols>
    <col min="1" max="16" width="7.6640625" style="110" customWidth="1"/>
    <col min="17" max="17" width="29.83203125" style="110" customWidth="1"/>
    <col min="18" max="18" width="13" style="110" customWidth="1"/>
    <col min="19" max="33" width="7.6640625" style="110" customWidth="1"/>
  </cols>
  <sheetData>
    <row r="1" spans="1:18" ht="16" customHeight="1">
      <c r="A1" s="8" t="s">
        <v>165</v>
      </c>
      <c r="B1" s="8" t="s">
        <v>166</v>
      </c>
      <c r="C1" s="8" t="s">
        <v>167</v>
      </c>
      <c r="D1" s="8" t="s">
        <v>168</v>
      </c>
      <c r="E1" s="8" t="s">
        <v>169</v>
      </c>
      <c r="F1" s="8" t="s">
        <v>88</v>
      </c>
      <c r="G1" s="8" t="s">
        <v>170</v>
      </c>
      <c r="H1" s="8" t="s">
        <v>171</v>
      </c>
      <c r="I1" s="9" t="s">
        <v>172</v>
      </c>
      <c r="J1" s="9" t="s">
        <v>173</v>
      </c>
      <c r="K1" s="9" t="s">
        <v>174</v>
      </c>
      <c r="L1" s="1"/>
      <c r="M1" s="1"/>
      <c r="N1" s="10" t="s">
        <v>175</v>
      </c>
      <c r="O1" s="1" t="str">
        <f>About!B2</f>
        <v>OR</v>
      </c>
      <c r="P1" s="1"/>
      <c r="Q1" s="1"/>
      <c r="R1" s="1"/>
    </row>
    <row r="2" spans="1:18" ht="16"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6"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6"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6" customHeight="1">
      <c r="A6" s="8" t="s">
        <v>177</v>
      </c>
      <c r="B6" s="8" t="s">
        <v>183</v>
      </c>
      <c r="C6" s="11">
        <v>15397</v>
      </c>
      <c r="D6" s="11">
        <v>0</v>
      </c>
      <c r="E6" s="11">
        <v>15397</v>
      </c>
      <c r="F6" s="8"/>
      <c r="G6" s="11">
        <v>2</v>
      </c>
      <c r="H6" s="11">
        <v>5</v>
      </c>
      <c r="I6" s="12" t="s">
        <v>143</v>
      </c>
      <c r="J6" s="12" t="s">
        <v>115</v>
      </c>
      <c r="K6" s="12" t="s">
        <v>184</v>
      </c>
      <c r="L6" s="1">
        <f t="shared" si="0"/>
        <v>15397</v>
      </c>
      <c r="M6" s="1" t="str">
        <f t="shared" si="1"/>
        <v>WA</v>
      </c>
      <c r="N6" s="1"/>
      <c r="O6" s="1"/>
      <c r="P6" s="1" t="s">
        <v>10</v>
      </c>
      <c r="Q6" s="1">
        <f t="shared" si="2"/>
        <v>0</v>
      </c>
      <c r="R6" s="1">
        <f t="shared" si="3"/>
        <v>0</v>
      </c>
    </row>
    <row r="7" spans="1:18" ht="16" customHeight="1">
      <c r="A7" s="8" t="s">
        <v>177</v>
      </c>
      <c r="B7" s="8" t="s">
        <v>185</v>
      </c>
      <c r="C7" s="11">
        <v>5207</v>
      </c>
      <c r="D7" s="11">
        <v>0</v>
      </c>
      <c r="E7" s="11">
        <v>5207</v>
      </c>
      <c r="F7" s="8"/>
      <c r="G7" s="11">
        <v>2</v>
      </c>
      <c r="H7" s="11">
        <v>14</v>
      </c>
      <c r="I7" s="12" t="s">
        <v>143</v>
      </c>
      <c r="J7" s="12" t="s">
        <v>42</v>
      </c>
      <c r="K7" s="12" t="s">
        <v>184</v>
      </c>
      <c r="L7" s="1" t="str">
        <f t="shared" si="0"/>
        <v/>
      </c>
      <c r="M7" s="1" t="str">
        <f t="shared" si="1"/>
        <v/>
      </c>
      <c r="N7" s="1"/>
      <c r="O7" s="1"/>
      <c r="P7" s="1" t="s">
        <v>14</v>
      </c>
      <c r="Q7" s="1">
        <f t="shared" si="2"/>
        <v>0</v>
      </c>
      <c r="R7" s="1">
        <f t="shared" si="3"/>
        <v>0</v>
      </c>
    </row>
    <row r="8" spans="1:18" ht="16"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8726.8752429999986</v>
      </c>
      <c r="R8" s="1">
        <f t="shared" si="3"/>
        <v>0.32297984962979642</v>
      </c>
    </row>
    <row r="9" spans="1:18" ht="16" customHeight="1">
      <c r="A9" s="8" t="s">
        <v>182</v>
      </c>
      <c r="B9" s="8" t="s">
        <v>183</v>
      </c>
      <c r="C9" s="11">
        <v>762</v>
      </c>
      <c r="D9" s="11">
        <v>0</v>
      </c>
      <c r="E9" s="11">
        <v>762</v>
      </c>
      <c r="F9" s="8"/>
      <c r="G9" s="11">
        <v>3</v>
      </c>
      <c r="H9" s="11">
        <v>5</v>
      </c>
      <c r="I9" s="12" t="s">
        <v>143</v>
      </c>
      <c r="J9" s="12" t="s">
        <v>115</v>
      </c>
      <c r="K9" s="12" t="s">
        <v>184</v>
      </c>
      <c r="L9" s="1">
        <f t="shared" si="0"/>
        <v>762</v>
      </c>
      <c r="M9" s="1" t="str">
        <f t="shared" si="1"/>
        <v>WA</v>
      </c>
      <c r="N9" s="1"/>
      <c r="O9" s="1"/>
      <c r="P9" s="1" t="s">
        <v>21</v>
      </c>
      <c r="Q9" s="1">
        <f t="shared" si="2"/>
        <v>0</v>
      </c>
      <c r="R9" s="1">
        <f t="shared" si="3"/>
        <v>0</v>
      </c>
    </row>
    <row r="10" spans="1:18" ht="16" customHeight="1">
      <c r="A10" s="8" t="s">
        <v>182</v>
      </c>
      <c r="B10" s="8" t="s">
        <v>185</v>
      </c>
      <c r="C10" s="11">
        <v>8360</v>
      </c>
      <c r="D10" s="11">
        <v>0</v>
      </c>
      <c r="E10" s="11">
        <v>8360</v>
      </c>
      <c r="F10" s="8"/>
      <c r="G10" s="11">
        <v>3</v>
      </c>
      <c r="H10" s="11">
        <v>14</v>
      </c>
      <c r="I10" s="12" t="s">
        <v>143</v>
      </c>
      <c r="J10" s="12" t="s">
        <v>42</v>
      </c>
      <c r="K10" s="12" t="s">
        <v>184</v>
      </c>
      <c r="L10" s="1" t="str">
        <f t="shared" si="0"/>
        <v/>
      </c>
      <c r="M10" s="1" t="str">
        <f t="shared" si="1"/>
        <v/>
      </c>
      <c r="N10" s="1"/>
      <c r="O10" s="1"/>
      <c r="P10" s="1" t="s">
        <v>25</v>
      </c>
      <c r="Q10" s="1">
        <f t="shared" si="2"/>
        <v>0</v>
      </c>
      <c r="R10" s="1">
        <f t="shared" si="3"/>
        <v>0</v>
      </c>
    </row>
    <row r="11" spans="1:18" ht="16" customHeight="1">
      <c r="A11" s="8" t="s">
        <v>182</v>
      </c>
      <c r="B11" s="8" t="s">
        <v>186</v>
      </c>
      <c r="C11" s="11">
        <v>2843</v>
      </c>
      <c r="D11" s="11">
        <v>0</v>
      </c>
      <c r="E11" s="11">
        <v>2843</v>
      </c>
      <c r="F11" s="8"/>
      <c r="G11" s="11">
        <v>3</v>
      </c>
      <c r="H11" s="11">
        <v>17</v>
      </c>
      <c r="I11" s="12" t="s">
        <v>143</v>
      </c>
      <c r="J11" s="12" t="s">
        <v>87</v>
      </c>
      <c r="K11" s="12" t="s">
        <v>184</v>
      </c>
      <c r="L11" s="1" t="str">
        <f t="shared" si="0"/>
        <v/>
      </c>
      <c r="M11" s="1" t="str">
        <f t="shared" si="1"/>
        <v/>
      </c>
      <c r="N11" s="1"/>
      <c r="O11" s="1"/>
      <c r="P11" s="1" t="s">
        <v>29</v>
      </c>
      <c r="Q11" s="1">
        <f t="shared" si="2"/>
        <v>0</v>
      </c>
      <c r="R11" s="1">
        <f t="shared" si="3"/>
        <v>0</v>
      </c>
    </row>
    <row r="12" spans="1:18" ht="16"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32</v>
      </c>
      <c r="Q12" s="1">
        <f t="shared" si="2"/>
        <v>0</v>
      </c>
      <c r="R12" s="1">
        <f t="shared" si="3"/>
        <v>0</v>
      </c>
    </row>
    <row r="13" spans="1:18" ht="16"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36</v>
      </c>
      <c r="Q13" s="1">
        <f t="shared" si="2"/>
        <v>0</v>
      </c>
      <c r="R13" s="1">
        <f t="shared" si="3"/>
        <v>0</v>
      </c>
    </row>
    <row r="14" spans="1:18" ht="16" customHeight="1">
      <c r="A14" s="8" t="s">
        <v>183</v>
      </c>
      <c r="B14" s="8" t="s">
        <v>189</v>
      </c>
      <c r="C14" s="11">
        <v>0</v>
      </c>
      <c r="D14" s="11">
        <v>2780</v>
      </c>
      <c r="E14" s="11">
        <v>4370.9939999999997</v>
      </c>
      <c r="F14" s="8"/>
      <c r="G14" s="11">
        <v>5</v>
      </c>
      <c r="H14" s="11">
        <v>10</v>
      </c>
      <c r="I14" s="12" t="s">
        <v>115</v>
      </c>
      <c r="J14" s="12" t="s">
        <v>16</v>
      </c>
      <c r="K14" s="12" t="s">
        <v>184</v>
      </c>
      <c r="L14" s="1">
        <f t="shared" si="0"/>
        <v>4370.9939999999997</v>
      </c>
      <c r="M14" s="1" t="str">
        <f t="shared" si="1"/>
        <v>CA</v>
      </c>
      <c r="N14" s="1"/>
      <c r="O14" s="1"/>
      <c r="P14" s="1" t="s">
        <v>39</v>
      </c>
      <c r="Q14" s="1">
        <f t="shared" si="2"/>
        <v>0</v>
      </c>
      <c r="R14" s="1">
        <f t="shared" si="3"/>
        <v>0</v>
      </c>
    </row>
    <row r="15" spans="1:18" ht="16" customHeight="1">
      <c r="A15" s="8" t="s">
        <v>183</v>
      </c>
      <c r="B15" s="8" t="s">
        <v>185</v>
      </c>
      <c r="C15" s="11">
        <v>352</v>
      </c>
      <c r="D15" s="11">
        <v>0</v>
      </c>
      <c r="E15" s="11">
        <v>352</v>
      </c>
      <c r="F15" s="8"/>
      <c r="G15" s="11">
        <v>5</v>
      </c>
      <c r="H15" s="11">
        <v>14</v>
      </c>
      <c r="I15" s="12" t="s">
        <v>115</v>
      </c>
      <c r="J15" s="12" t="s">
        <v>42</v>
      </c>
      <c r="K15" s="12" t="s">
        <v>184</v>
      </c>
      <c r="L15" s="1">
        <f t="shared" si="0"/>
        <v>352</v>
      </c>
      <c r="M15" s="1" t="str">
        <f t="shared" si="1"/>
        <v>ID</v>
      </c>
      <c r="N15" s="1"/>
      <c r="O15" s="1"/>
      <c r="P15" s="1" t="s">
        <v>42</v>
      </c>
      <c r="Q15" s="1">
        <f t="shared" si="2"/>
        <v>2133</v>
      </c>
      <c r="R15" s="1">
        <f t="shared" si="3"/>
        <v>7.8941889287686237E-2</v>
      </c>
    </row>
    <row r="16" spans="1:18" ht="16" customHeight="1">
      <c r="A16" s="8" t="s">
        <v>183</v>
      </c>
      <c r="B16" s="8" t="s">
        <v>190</v>
      </c>
      <c r="C16" s="11">
        <v>478</v>
      </c>
      <c r="D16" s="11">
        <v>0</v>
      </c>
      <c r="E16" s="11">
        <v>478</v>
      </c>
      <c r="F16" s="8"/>
      <c r="G16" s="11">
        <v>5</v>
      </c>
      <c r="H16" s="11">
        <v>15</v>
      </c>
      <c r="I16" s="12" t="s">
        <v>115</v>
      </c>
      <c r="J16" s="12" t="s">
        <v>42</v>
      </c>
      <c r="K16" s="12" t="s">
        <v>184</v>
      </c>
      <c r="L16" s="1">
        <f t="shared" si="0"/>
        <v>478</v>
      </c>
      <c r="M16" s="1" t="str">
        <f t="shared" si="1"/>
        <v>ID</v>
      </c>
      <c r="N16" s="1"/>
      <c r="O16" s="1"/>
      <c r="P16" s="1" t="s">
        <v>46</v>
      </c>
      <c r="Q16" s="1">
        <f t="shared" si="2"/>
        <v>0</v>
      </c>
      <c r="R16" s="1">
        <f t="shared" si="3"/>
        <v>0</v>
      </c>
    </row>
    <row r="17" spans="1:18" ht="16"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49</v>
      </c>
      <c r="Q17" s="1">
        <f t="shared" si="2"/>
        <v>0</v>
      </c>
      <c r="R17" s="1">
        <f t="shared" si="3"/>
        <v>0</v>
      </c>
    </row>
    <row r="18" spans="1:18" ht="16" customHeight="1">
      <c r="A18" s="8" t="s">
        <v>187</v>
      </c>
      <c r="B18" s="8" t="s">
        <v>191</v>
      </c>
      <c r="C18" s="11">
        <v>1939</v>
      </c>
      <c r="D18" s="11">
        <v>0</v>
      </c>
      <c r="E18" s="11">
        <v>1939</v>
      </c>
      <c r="F18" s="8"/>
      <c r="G18" s="11">
        <v>6</v>
      </c>
      <c r="H18" s="11">
        <v>8</v>
      </c>
      <c r="I18" s="12" t="s">
        <v>115</v>
      </c>
      <c r="J18" s="12" t="s">
        <v>16</v>
      </c>
      <c r="K18" s="12" t="s">
        <v>184</v>
      </c>
      <c r="L18" s="1">
        <f t="shared" si="0"/>
        <v>1939</v>
      </c>
      <c r="M18" s="1" t="str">
        <f t="shared" si="1"/>
        <v>CA</v>
      </c>
      <c r="N18" s="1"/>
      <c r="O18" s="1"/>
      <c r="P18" s="1" t="s">
        <v>51</v>
      </c>
      <c r="Q18" s="1">
        <f t="shared" si="2"/>
        <v>0</v>
      </c>
      <c r="R18" s="1">
        <f t="shared" si="3"/>
        <v>0</v>
      </c>
    </row>
    <row r="19" spans="1:18" ht="16" customHeight="1">
      <c r="A19" s="8" t="s">
        <v>187</v>
      </c>
      <c r="B19" s="8" t="s">
        <v>192</v>
      </c>
      <c r="C19" s="11">
        <v>2366.8812429999998</v>
      </c>
      <c r="D19" s="11">
        <v>0</v>
      </c>
      <c r="E19" s="11">
        <v>2366.8812429999998</v>
      </c>
      <c r="F19" s="8"/>
      <c r="G19" s="11">
        <v>6</v>
      </c>
      <c r="H19" s="11">
        <v>9</v>
      </c>
      <c r="I19" s="12" t="s">
        <v>115</v>
      </c>
      <c r="J19" s="12" t="s">
        <v>16</v>
      </c>
      <c r="K19" s="12" t="s">
        <v>184</v>
      </c>
      <c r="L19" s="1">
        <f t="shared" si="0"/>
        <v>2366.8812429999998</v>
      </c>
      <c r="M19" s="1" t="str">
        <f t="shared" si="1"/>
        <v>CA</v>
      </c>
      <c r="N19" s="1"/>
      <c r="O19" s="1"/>
      <c r="P19" s="1" t="s">
        <v>56</v>
      </c>
      <c r="Q19" s="1">
        <f t="shared" si="2"/>
        <v>0</v>
      </c>
      <c r="R19" s="1">
        <f t="shared" si="3"/>
        <v>0</v>
      </c>
    </row>
    <row r="20" spans="1:18" ht="16" customHeight="1">
      <c r="A20" s="8" t="s">
        <v>188</v>
      </c>
      <c r="B20" s="8" t="s">
        <v>191</v>
      </c>
      <c r="C20" s="11">
        <v>50</v>
      </c>
      <c r="D20" s="11">
        <v>0</v>
      </c>
      <c r="E20" s="11">
        <v>50</v>
      </c>
      <c r="F20" s="8"/>
      <c r="G20" s="11">
        <v>7</v>
      </c>
      <c r="H20" s="11">
        <v>8</v>
      </c>
      <c r="I20" s="12" t="s">
        <v>115</v>
      </c>
      <c r="J20" s="12" t="s">
        <v>16</v>
      </c>
      <c r="K20" s="12" t="s">
        <v>184</v>
      </c>
      <c r="L20" s="1">
        <f t="shared" si="0"/>
        <v>50</v>
      </c>
      <c r="M20" s="1" t="str">
        <f t="shared" si="1"/>
        <v>CA</v>
      </c>
      <c r="N20" s="1"/>
      <c r="O20" s="1"/>
      <c r="P20" s="1" t="s">
        <v>60</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26</v>
      </c>
      <c r="K21" s="12" t="s">
        <v>184</v>
      </c>
      <c r="L21" s="1">
        <f t="shared" si="0"/>
        <v>1</v>
      </c>
      <c r="M21" s="1" t="str">
        <f t="shared" si="1"/>
        <v>NV</v>
      </c>
      <c r="N21" s="1"/>
      <c r="O21" s="1"/>
      <c r="P21" s="1" t="s">
        <v>63</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42</v>
      </c>
      <c r="K22" s="12" t="s">
        <v>184</v>
      </c>
      <c r="L22" s="1">
        <f t="shared" si="0"/>
        <v>1303</v>
      </c>
      <c r="M22" s="1" t="str">
        <f t="shared" si="1"/>
        <v>ID</v>
      </c>
      <c r="N22" s="1"/>
      <c r="O22" s="1"/>
      <c r="P22" s="1" t="s">
        <v>65</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69</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26</v>
      </c>
      <c r="K24" s="12" t="s">
        <v>184</v>
      </c>
      <c r="L24" s="1" t="str">
        <f t="shared" si="0"/>
        <v/>
      </c>
      <c r="M24" s="1" t="str">
        <f t="shared" si="1"/>
        <v/>
      </c>
      <c r="N24" s="1"/>
      <c r="O24" s="1"/>
      <c r="P24" s="1" t="s">
        <v>72</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74</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26</v>
      </c>
      <c r="K26" s="12" t="s">
        <v>184</v>
      </c>
      <c r="L26" s="1" t="str">
        <f t="shared" si="0"/>
        <v/>
      </c>
      <c r="M26" s="1" t="str">
        <f t="shared" si="1"/>
        <v/>
      </c>
      <c r="N26" s="1"/>
      <c r="O26" s="1"/>
      <c r="P26" s="1" t="s">
        <v>77</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81</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26</v>
      </c>
      <c r="K28" s="12" t="s">
        <v>184</v>
      </c>
      <c r="L28" s="1" t="str">
        <f t="shared" si="0"/>
        <v/>
      </c>
      <c r="M28" s="1" t="str">
        <f t="shared" si="1"/>
        <v/>
      </c>
      <c r="N28" s="1"/>
      <c r="O28" s="1"/>
      <c r="P28" s="1" t="s">
        <v>85</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26</v>
      </c>
      <c r="K29" s="12" t="s">
        <v>184</v>
      </c>
      <c r="L29" s="1" t="str">
        <f t="shared" si="0"/>
        <v/>
      </c>
      <c r="M29" s="1" t="str">
        <f t="shared" si="1"/>
        <v/>
      </c>
      <c r="N29" s="1"/>
      <c r="O29" s="1"/>
      <c r="P29" s="1" t="s">
        <v>87</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90</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26</v>
      </c>
      <c r="Q31" s="1">
        <f t="shared" si="2"/>
        <v>1</v>
      </c>
      <c r="R31" s="1">
        <f t="shared" si="3"/>
        <v>3.7009793383819143E-5</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95</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98</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26</v>
      </c>
      <c r="J35" s="12" t="s">
        <v>26</v>
      </c>
      <c r="K35" s="12" t="s">
        <v>178</v>
      </c>
      <c r="L35" s="1" t="str">
        <f t="shared" si="0"/>
        <v/>
      </c>
      <c r="M35" s="1" t="str">
        <f t="shared" si="1"/>
        <v/>
      </c>
      <c r="N35" s="1"/>
      <c r="O35" s="1"/>
      <c r="P35" s="1" t="s">
        <v>103</v>
      </c>
      <c r="Q35" s="1">
        <f t="shared" si="2"/>
        <v>0</v>
      </c>
      <c r="R35" s="1">
        <f t="shared" si="3"/>
        <v>0</v>
      </c>
    </row>
    <row r="36" spans="1:18" ht="15.75" customHeight="1">
      <c r="A36" s="8" t="s">
        <v>193</v>
      </c>
      <c r="B36" s="8" t="s">
        <v>190</v>
      </c>
      <c r="C36" s="11">
        <v>863</v>
      </c>
      <c r="D36" s="11">
        <v>0</v>
      </c>
      <c r="E36" s="11">
        <v>863</v>
      </c>
      <c r="F36" s="8"/>
      <c r="G36" s="11">
        <v>12</v>
      </c>
      <c r="H36" s="11">
        <v>15</v>
      </c>
      <c r="I36" s="12" t="s">
        <v>26</v>
      </c>
      <c r="J36" s="12" t="s">
        <v>42</v>
      </c>
      <c r="K36" s="12" t="s">
        <v>184</v>
      </c>
      <c r="L36" s="1" t="str">
        <f t="shared" si="0"/>
        <v/>
      </c>
      <c r="M36" s="1" t="str">
        <f t="shared" si="1"/>
        <v/>
      </c>
      <c r="N36" s="1"/>
      <c r="O36" s="1"/>
      <c r="P36" s="1" t="s">
        <v>105</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26</v>
      </c>
      <c r="J37" s="12" t="s">
        <v>134</v>
      </c>
      <c r="K37" s="12" t="s">
        <v>184</v>
      </c>
      <c r="L37" s="1" t="str">
        <f t="shared" si="0"/>
        <v/>
      </c>
      <c r="M37" s="1" t="str">
        <f t="shared" si="1"/>
        <v/>
      </c>
      <c r="N37" s="1"/>
      <c r="O37" s="1"/>
      <c r="P37" s="1" t="s">
        <v>108</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26</v>
      </c>
      <c r="J38" s="12" t="s">
        <v>134</v>
      </c>
      <c r="K38" s="12" t="s">
        <v>184</v>
      </c>
      <c r="L38" s="1" t="str">
        <f t="shared" si="0"/>
        <v/>
      </c>
      <c r="M38" s="1" t="str">
        <f t="shared" si="1"/>
        <v/>
      </c>
      <c r="N38" s="1"/>
      <c r="O38" s="1"/>
      <c r="P38" s="1" t="s">
        <v>111</v>
      </c>
      <c r="Q38" s="1">
        <f t="shared" si="4"/>
        <v>0</v>
      </c>
      <c r="R38" s="1">
        <f t="shared" si="5"/>
        <v>0</v>
      </c>
    </row>
    <row r="39" spans="1:18" ht="15.75" customHeight="1">
      <c r="A39" s="8" t="s">
        <v>195</v>
      </c>
      <c r="B39" s="8" t="s">
        <v>197</v>
      </c>
      <c r="C39" s="11">
        <v>1955</v>
      </c>
      <c r="D39" s="11">
        <v>0</v>
      </c>
      <c r="E39" s="11">
        <v>1955</v>
      </c>
      <c r="F39" s="8"/>
      <c r="G39" s="11">
        <v>13</v>
      </c>
      <c r="H39" s="11">
        <v>27</v>
      </c>
      <c r="I39" s="12" t="s">
        <v>26</v>
      </c>
      <c r="J39" s="12" t="s">
        <v>10</v>
      </c>
      <c r="K39" s="12" t="s">
        <v>184</v>
      </c>
      <c r="L39" s="1" t="str">
        <f t="shared" si="0"/>
        <v/>
      </c>
      <c r="M39" s="1" t="str">
        <f t="shared" si="1"/>
        <v/>
      </c>
      <c r="N39" s="1"/>
      <c r="O39" s="1"/>
      <c r="P39" s="1" t="s">
        <v>113</v>
      </c>
      <c r="Q39" s="1">
        <f t="shared" si="4"/>
        <v>0</v>
      </c>
      <c r="R39" s="1">
        <f t="shared" si="5"/>
        <v>0</v>
      </c>
    </row>
    <row r="40" spans="1:18" ht="15.75" customHeight="1">
      <c r="A40" s="8" t="s">
        <v>195</v>
      </c>
      <c r="B40" s="8" t="s">
        <v>198</v>
      </c>
      <c r="C40" s="11">
        <v>2492</v>
      </c>
      <c r="D40" s="11">
        <v>0</v>
      </c>
      <c r="E40" s="11">
        <v>2492</v>
      </c>
      <c r="F40" s="8"/>
      <c r="G40" s="11">
        <v>13</v>
      </c>
      <c r="H40" s="11">
        <v>28</v>
      </c>
      <c r="I40" s="12" t="s">
        <v>26</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42</v>
      </c>
      <c r="J41" s="12" t="s">
        <v>42</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42</v>
      </c>
      <c r="J42" s="12" t="s">
        <v>87</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42</v>
      </c>
      <c r="J43" s="12" t="s">
        <v>42</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42</v>
      </c>
      <c r="J44" s="12" t="s">
        <v>87</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42</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42</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42</v>
      </c>
      <c r="J47" s="12" t="s">
        <v>87</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42</v>
      </c>
      <c r="J48" s="12" t="s">
        <v>87</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42</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42</v>
      </c>
      <c r="J50" s="12" t="s">
        <v>134</v>
      </c>
      <c r="K50" s="12" t="s">
        <v>184</v>
      </c>
      <c r="L50" s="1" t="str">
        <f t="shared" si="0"/>
        <v/>
      </c>
      <c r="M50" s="1" t="str">
        <f t="shared" si="1"/>
        <v/>
      </c>
      <c r="N50" s="1"/>
      <c r="O50" s="1"/>
      <c r="P50" s="1" t="s">
        <v>143</v>
      </c>
      <c r="Q50" s="1">
        <f t="shared" si="4"/>
        <v>16159</v>
      </c>
      <c r="R50" s="1">
        <f t="shared" si="5"/>
        <v>0.59804125128913355</v>
      </c>
    </row>
    <row r="51" spans="1:18" ht="15.75" customHeight="1">
      <c r="A51" s="8" t="s">
        <v>186</v>
      </c>
      <c r="B51" s="8" t="s">
        <v>204</v>
      </c>
      <c r="C51" s="11">
        <v>2077</v>
      </c>
      <c r="D51" s="11">
        <v>0</v>
      </c>
      <c r="E51" s="11">
        <v>2077</v>
      </c>
      <c r="F51" s="8"/>
      <c r="G51" s="11">
        <v>17</v>
      </c>
      <c r="H51" s="11">
        <v>18</v>
      </c>
      <c r="I51" s="12" t="s">
        <v>87</v>
      </c>
      <c r="J51" s="12" t="s">
        <v>87</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87</v>
      </c>
      <c r="J52" s="12" t="s">
        <v>87</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87</v>
      </c>
      <c r="J53" s="12" t="s">
        <v>87</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87</v>
      </c>
      <c r="J54" s="12" t="s">
        <v>87</v>
      </c>
      <c r="K54" s="12" t="s">
        <v>178</v>
      </c>
      <c r="L54" s="1" t="str">
        <f t="shared" si="0"/>
        <v/>
      </c>
      <c r="M54" s="1" t="str">
        <f t="shared" si="1"/>
        <v/>
      </c>
      <c r="N54" s="1"/>
      <c r="O54" s="1"/>
      <c r="P54" s="1"/>
      <c r="Q54" s="1">
        <f>SUM(Q4:Q53)</f>
        <v>27019.875242999999</v>
      </c>
      <c r="R54" s="1"/>
    </row>
    <row r="55" spans="1:18" ht="15.75" customHeight="1">
      <c r="A55" s="8" t="s">
        <v>204</v>
      </c>
      <c r="B55" s="8" t="s">
        <v>203</v>
      </c>
      <c r="C55" s="11">
        <v>1361</v>
      </c>
      <c r="D55" s="11">
        <v>0</v>
      </c>
      <c r="E55" s="11">
        <v>1361</v>
      </c>
      <c r="F55" s="8"/>
      <c r="G55" s="11">
        <v>18</v>
      </c>
      <c r="H55" s="11">
        <v>21</v>
      </c>
      <c r="I55" s="12" t="s">
        <v>87</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87</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87</v>
      </c>
      <c r="J57" s="12" t="s">
        <v>87</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90</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56</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87</v>
      </c>
      <c r="J85" s="12" t="s">
        <v>108</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108</v>
      </c>
      <c r="J86" s="12" t="s">
        <v>108</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108</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108</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108</v>
      </c>
      <c r="J89" s="12" t="s">
        <v>77</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108</v>
      </c>
      <c r="J90" s="12" t="s">
        <v>77</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90</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90</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77</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77</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51</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90</v>
      </c>
      <c r="J96" s="12" t="s">
        <v>90</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90</v>
      </c>
      <c r="J97" s="12" t="s">
        <v>90</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90</v>
      </c>
      <c r="J98" s="12" t="s">
        <v>51</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90</v>
      </c>
      <c r="J99" s="12" t="s">
        <v>56</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90</v>
      </c>
      <c r="J100" s="12" t="s">
        <v>51</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90</v>
      </c>
      <c r="J101" s="12" t="s">
        <v>56</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90</v>
      </c>
      <c r="J102" s="12" t="s">
        <v>85</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90</v>
      </c>
      <c r="J103" s="12" t="s">
        <v>51</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77</v>
      </c>
      <c r="J104" s="12" t="s">
        <v>77</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77</v>
      </c>
      <c r="J105" s="12" t="s">
        <v>77</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77</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77</v>
      </c>
      <c r="J107" s="12" t="s">
        <v>77</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77</v>
      </c>
      <c r="J108" s="12" t="s">
        <v>51</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77</v>
      </c>
      <c r="J109" s="12" t="s">
        <v>77</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51</v>
      </c>
      <c r="J110" s="12" t="s">
        <v>85</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51</v>
      </c>
      <c r="J111" s="12" t="s">
        <v>77</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51</v>
      </c>
      <c r="J112" s="12" t="s">
        <v>51</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51</v>
      </c>
      <c r="J113" s="12" t="s">
        <v>51</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77</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74</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113</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113</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113</v>
      </c>
      <c r="J122" s="12" t="s">
        <v>113</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113</v>
      </c>
      <c r="J123" s="12" t="s">
        <v>56</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113</v>
      </c>
      <c r="J124" s="12" t="s">
        <v>56</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113</v>
      </c>
      <c r="J125" s="12" t="s">
        <v>113</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113</v>
      </c>
      <c r="J126" s="12" t="s">
        <v>56</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113</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113</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113</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113</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113</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113</v>
      </c>
      <c r="J132" s="12" t="s">
        <v>56</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113</v>
      </c>
      <c r="J133" s="12" t="s">
        <v>85</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113</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56</v>
      </c>
      <c r="J135" s="12" t="s">
        <v>56</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56</v>
      </c>
      <c r="J136" s="12" t="s">
        <v>85</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56</v>
      </c>
      <c r="J137" s="12" t="s">
        <v>85</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85</v>
      </c>
      <c r="J138" s="12" t="s">
        <v>85</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85</v>
      </c>
      <c r="J139" s="12" t="s">
        <v>51</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85</v>
      </c>
      <c r="J140" s="12" t="s">
        <v>85</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85</v>
      </c>
      <c r="J141" s="12" t="s">
        <v>85</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85</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85</v>
      </c>
      <c r="J143" s="12" t="s">
        <v>85</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85</v>
      </c>
      <c r="J144" s="12" t="s">
        <v>85</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85</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63</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63</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63</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63</v>
      </c>
      <c r="J153" s="12" t="s">
        <v>63</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63</v>
      </c>
      <c r="J154" s="12" t="s">
        <v>81</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63</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77</v>
      </c>
      <c r="J168" s="12" t="s">
        <v>51</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77</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51</v>
      </c>
      <c r="J170" s="12" t="s">
        <v>51</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51</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51</v>
      </c>
      <c r="J172" s="12" t="s">
        <v>85</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51</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51</v>
      </c>
      <c r="J174" s="12" t="s">
        <v>46</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51</v>
      </c>
      <c r="J175" s="12" t="s">
        <v>46</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85</v>
      </c>
      <c r="J176" s="12" t="s">
        <v>85</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85</v>
      </c>
      <c r="J177" s="12" t="s">
        <v>46</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85</v>
      </c>
      <c r="J178" s="12" t="s">
        <v>85</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85</v>
      </c>
      <c r="J179" s="12" t="s">
        <v>46</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85</v>
      </c>
      <c r="J180" s="12" t="s">
        <v>85</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85</v>
      </c>
      <c r="J181" s="12" t="s">
        <v>85</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74</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74</v>
      </c>
      <c r="J183" s="12" t="s">
        <v>74</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46</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46</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46</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46</v>
      </c>
      <c r="J194" s="12" t="s">
        <v>46</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46</v>
      </c>
      <c r="J195" s="12" t="s">
        <v>46</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46</v>
      </c>
      <c r="J196" s="12" t="s">
        <v>46</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46</v>
      </c>
      <c r="J197" s="12" t="s">
        <v>49</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46</v>
      </c>
      <c r="J198" s="12" t="s">
        <v>46</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46</v>
      </c>
      <c r="J199" s="12" t="s">
        <v>46</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46</v>
      </c>
      <c r="J200" s="12" t="s">
        <v>60</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46</v>
      </c>
      <c r="J201" s="12" t="s">
        <v>49</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46</v>
      </c>
      <c r="J202" s="12" t="s">
        <v>60</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46</v>
      </c>
      <c r="J203" s="12" t="s">
        <v>46</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46</v>
      </c>
      <c r="J204" s="12" t="s">
        <v>49</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46</v>
      </c>
      <c r="J205" s="12" t="s">
        <v>49</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85</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85</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63</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81</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63</v>
      </c>
      <c r="J211" s="12" t="s">
        <v>81</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81</v>
      </c>
      <c r="J212" s="12" t="s">
        <v>81</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81</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81</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81</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81</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81</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36</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32</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36</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32</v>
      </c>
      <c r="J223" s="12" t="s">
        <v>36</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32</v>
      </c>
      <c r="J224" s="12" t="s">
        <v>32</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60</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36</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105</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60</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60</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60</v>
      </c>
      <c r="J231" s="12" t="s">
        <v>60</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60</v>
      </c>
      <c r="J232" s="12" t="s">
        <v>60</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36</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36</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36</v>
      </c>
      <c r="J235" s="12" t="s">
        <v>105</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36</v>
      </c>
      <c r="J236" s="12" t="s">
        <v>32</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105</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105</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105</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105</v>
      </c>
      <c r="J241" s="12" t="s">
        <v>105</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105</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105</v>
      </c>
      <c r="J243" s="12" t="s">
        <v>105</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105</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105</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105</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105</v>
      </c>
      <c r="J247" s="12" t="s">
        <v>69</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105</v>
      </c>
      <c r="J248" s="12" t="s">
        <v>69</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32</v>
      </c>
      <c r="J250" s="12" t="s">
        <v>32</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74</v>
      </c>
      <c r="J251" s="12" t="s">
        <v>74</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74</v>
      </c>
      <c r="J252" s="12" t="s">
        <v>49</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74</v>
      </c>
      <c r="J253" s="12" t="s">
        <v>111</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74</v>
      </c>
      <c r="J254" s="12" t="s">
        <v>49</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49</v>
      </c>
      <c r="J255" s="12" t="s">
        <v>49</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49</v>
      </c>
      <c r="J256" s="12" t="s">
        <v>49</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49</v>
      </c>
      <c r="J257" s="12" t="s">
        <v>111</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49</v>
      </c>
      <c r="J258" s="12" t="s">
        <v>49</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49</v>
      </c>
      <c r="J259" s="12" t="s">
        <v>60</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49</v>
      </c>
      <c r="J260" s="12" t="s">
        <v>60</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49</v>
      </c>
      <c r="J261" s="12" t="s">
        <v>111</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49</v>
      </c>
      <c r="J262" s="12" t="s">
        <v>111</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60</v>
      </c>
      <c r="J263" s="12" t="s">
        <v>60</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60</v>
      </c>
      <c r="J264" s="12" t="s">
        <v>60</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60</v>
      </c>
      <c r="J265" s="12" t="s">
        <v>111</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60</v>
      </c>
      <c r="J266" s="12" t="s">
        <v>111</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60</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60</v>
      </c>
      <c r="J268" s="12" t="s">
        <v>111</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60</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60</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111</v>
      </c>
      <c r="J271" s="12" t="s">
        <v>111</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111</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111</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111</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111</v>
      </c>
      <c r="J275" s="12" t="s">
        <v>111</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111</v>
      </c>
      <c r="J276" s="12" t="s">
        <v>111</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111</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111</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111</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111</v>
      </c>
      <c r="J280" s="12" t="s">
        <v>111</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69</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69</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69</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69</v>
      </c>
      <c r="J292" s="12" t="s">
        <v>69</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69</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29</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98</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103</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69</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69</v>
      </c>
      <c r="J298" s="12" t="s">
        <v>29</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29</v>
      </c>
      <c r="J299" s="12" t="s">
        <v>98</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98</v>
      </c>
      <c r="J300" s="12" t="s">
        <v>103</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103</v>
      </c>
      <c r="J301" s="12" t="s">
        <v>103</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103</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103</v>
      </c>
      <c r="J303" s="12" t="s">
        <v>72</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103</v>
      </c>
      <c r="J304" s="12" t="s">
        <v>25</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103</v>
      </c>
      <c r="J305" s="12" t="s">
        <v>25</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95</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72</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95</v>
      </c>
      <c r="J308" s="12" t="s">
        <v>72</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95</v>
      </c>
      <c r="J309" s="12" t="s">
        <v>65</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72</v>
      </c>
      <c r="J310" s="12" t="s">
        <v>25</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72</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25</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27019.875242999999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pane xSplit="2" ySplit="1" topLeftCell="C128" activePane="bottomRight" state="frozen"/>
      <selection pane="topRight" activeCell="C1" sqref="C1"/>
      <selection pane="bottomLeft" activeCell="A2" sqref="A2"/>
      <selection pane="bottomRight" activeCell="C2" sqref="C2"/>
    </sheetView>
  </sheetViews>
  <sheetFormatPr defaultColWidth="12.6640625" defaultRowHeight="15" customHeight="1"/>
  <cols>
    <col min="1" max="1" width="8.6640625" style="110" customWidth="1"/>
    <col min="2" max="2" width="37.33203125" style="110" customWidth="1"/>
    <col min="3" max="35" width="7.6640625" style="110"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77" t="s">
        <v>464</v>
      </c>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B1000"/>
  <sheetViews>
    <sheetView topLeftCell="A100" workbookViewId="0">
      <selection activeCell="B114" sqref="B114"/>
    </sheetView>
  </sheetViews>
  <sheetFormatPr defaultColWidth="12.6640625" defaultRowHeight="15" customHeight="1"/>
  <cols>
    <col min="1" max="1" width="24.1640625" style="110" customWidth="1"/>
    <col min="2" max="2" width="14.6640625" style="110" customWidth="1"/>
    <col min="3" max="3" width="19.1640625" style="110" customWidth="1"/>
    <col min="4" max="4" width="13.1640625" style="110" customWidth="1"/>
    <col min="6" max="52" width="7.6640625" style="110" customWidth="1"/>
    <col min="53" max="53" width="8.6640625" style="110" customWidth="1"/>
    <col min="54" max="54" width="13.6640625" style="110" customWidth="1"/>
  </cols>
  <sheetData>
    <row r="2" spans="1:5" ht="14.75">
      <c r="A2" s="28" t="s">
        <v>479</v>
      </c>
      <c r="B2" s="1" t="s">
        <v>480</v>
      </c>
      <c r="C2" s="1" t="s">
        <v>481</v>
      </c>
      <c r="D2" s="1" t="s">
        <v>482</v>
      </c>
      <c r="E2" s="1" t="s">
        <v>483</v>
      </c>
    </row>
    <row r="3" spans="1:5" ht="14.7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D3/$D$54</f>
        <v>0</v>
      </c>
    </row>
    <row r="4" spans="1:5" ht="14.7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ht="14.7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ht="14.7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ht="14.75">
      <c r="A7" s="4" t="s">
        <v>16</v>
      </c>
      <c r="B7" s="1">
        <f>IF(SUMIFS('EIA SEDS data'!$AE$20:$AE$119,'EIA SEDS data'!$B$20:$B$119,A7,'EIA SEDS data'!$A$20:$A$119,"exports")&gt;0, 1, 0)</f>
        <v>0</v>
      </c>
      <c r="C7" s="1">
        <f>SUMIFS('Cross border connections'!$R$4:$R$53,'Cross border connections'!$P$4:$P$53,Calculations!A7)</f>
        <v>0.32297984962979642</v>
      </c>
      <c r="D7" s="1">
        <f t="shared" si="0"/>
        <v>0</v>
      </c>
      <c r="E7" s="1">
        <f t="shared" si="1"/>
        <v>0</v>
      </c>
    </row>
    <row r="8" spans="1:5" ht="14.7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ht="14.75">
      <c r="A9" s="4" t="s">
        <v>25</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ht="14.7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ht="14.75">
      <c r="A11" s="4" t="s">
        <v>29</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ht="14.75">
      <c r="A12" s="4" t="s">
        <v>32</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ht="14.75">
      <c r="A13" s="4" t="s">
        <v>36</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ht="14.75">
      <c r="A14" s="4" t="s">
        <v>39</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ht="14.75">
      <c r="A15" s="4" t="s">
        <v>51</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ht="14.75">
      <c r="A16" s="4" t="s">
        <v>42</v>
      </c>
      <c r="B16" s="1">
        <f>IF(SUMIFS('EIA SEDS data'!$AE$20:$AE$119,'EIA SEDS data'!$B$20:$B$119,A16,'EIA SEDS data'!$A$20:$A$119,"exports")&gt;0, 1, 0)</f>
        <v>0</v>
      </c>
      <c r="C16" s="1">
        <f>SUMIFS('Cross border connections'!$R$4:$R$53,'Cross border connections'!$P$4:$P$53,Calculations!A16)</f>
        <v>7.8941889287686237E-2</v>
      </c>
      <c r="D16" s="1">
        <f t="shared" si="0"/>
        <v>0</v>
      </c>
      <c r="E16" s="1">
        <f t="shared" si="1"/>
        <v>0</v>
      </c>
    </row>
    <row r="17" spans="1:5" ht="14.75">
      <c r="A17" s="4" t="s">
        <v>46</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ht="14.75">
      <c r="A18" s="4" t="s">
        <v>49</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ht="14.75">
      <c r="A19" s="4" t="s">
        <v>56</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ht="14.75">
      <c r="A20" s="4" t="s">
        <v>60</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63</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72</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69</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65</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74</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77</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85</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81</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87</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105</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108</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90</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95</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98</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D35/$D$54</f>
        <v>0</v>
      </c>
    </row>
    <row r="36" spans="1:5" ht="15.75" customHeight="1">
      <c r="A36" s="4" t="s">
        <v>26</v>
      </c>
      <c r="B36" s="1">
        <f>IF(SUMIFS('EIA SEDS data'!$AE$20:$AE$119,'EIA SEDS data'!$B$20:$B$119,A36,'EIA SEDS data'!$A$20:$A$119,"exports")&gt;0, 1, 0)</f>
        <v>0</v>
      </c>
      <c r="C36" s="1">
        <f>SUMIFS('Cross border connections'!$R$4:$R$53,'Cross border connections'!$P$4:$P$53,Calculations!A36)</f>
        <v>3.7009793383819143E-5</v>
      </c>
      <c r="D36" s="1">
        <f t="shared" si="2"/>
        <v>0</v>
      </c>
      <c r="E36" s="1">
        <f t="shared" si="3"/>
        <v>0</v>
      </c>
    </row>
    <row r="37" spans="1:5" ht="15.75" customHeight="1">
      <c r="A37" s="4" t="s">
        <v>103</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111</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113</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0.59804125128913355</v>
      </c>
      <c r="D50" s="1">
        <f t="shared" si="2"/>
        <v>0.59804125128913355</v>
      </c>
      <c r="E50" s="1">
        <f t="shared" si="3"/>
        <v>1</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0.59804125128913355</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4.3305649161266647E-2</v>
      </c>
      <c r="C60" s="1">
        <f>SUMIFS('ReEDs Generation Data'!H$729:H$1448,'ReEDs Generation Data'!$E$729:$E$1448,Calculations!$A60)</f>
        <v>2.6859936376536702E-2</v>
      </c>
      <c r="D60" s="1">
        <f>SUMIFS('ReEDs Generation Data'!I$729:I$1448,'ReEDs Generation Data'!$E$729:$E$1448,Calculations!$A60)</f>
        <v>3.2450646316314197E-2</v>
      </c>
      <c r="E60" s="1">
        <f>SUMIFS('ReEDs Generation Data'!J$729:J$1448,'ReEDs Generation Data'!$E$729:$E$1448,Calculations!$A60)</f>
        <v>3.7894643373881869E-2</v>
      </c>
      <c r="F60" s="1">
        <f>SUMIFS('ReEDs Generation Data'!K$729:K$1448,'ReEDs Generation Data'!$E$729:$E$1448,Calculations!$A60)</f>
        <v>3.8941502769440313E-2</v>
      </c>
      <c r="G60" s="1">
        <f>SUMIFS('ReEDs Generation Data'!L$729:L$1448,'ReEDs Generation Data'!$E$729:$E$1448,Calculations!$A60)</f>
        <v>3.9986348570012334E-2</v>
      </c>
      <c r="H60" s="1">
        <f>SUMIFS('ReEDs Generation Data'!M$729:M$1448,'ReEDs Generation Data'!$E$729:$E$1448,Calculations!$A60)</f>
        <v>1.9382699985716175E-2</v>
      </c>
      <c r="I60" s="1">
        <f>SUMIFS('ReEDs Generation Data'!N$729:N$1448,'ReEDs Generation Data'!$E$729:$E$1448,Calculations!$A60)</f>
        <v>0</v>
      </c>
      <c r="J60" s="1">
        <f>SUMIFS('ReEDs Generation Data'!O$729:O$1448,'ReEDs Generation Data'!$E$729:$E$1448,Calculations!$A60)</f>
        <v>0</v>
      </c>
      <c r="K60" s="1">
        <f>SUMIFS('ReEDs Generation Data'!P$729:P$1448,'ReEDs Generation Data'!$E$729:$E$1448,Calculations!$A60)</f>
        <v>0</v>
      </c>
      <c r="L60" s="1">
        <f>SUMIFS('ReEDs Generation Data'!Q$729:Q$1448,'ReEDs Generation Data'!$E$729:$E$1448,Calculations!$A60)</f>
        <v>0</v>
      </c>
      <c r="M60" s="1">
        <f>SUMIFS('ReEDs Generation Data'!R$729:R$1448,'ReEDs Generation Data'!$E$729:$E$1448,Calculations!$A60)</f>
        <v>0</v>
      </c>
    </row>
    <row r="61" spans="1:33" ht="15.75" customHeight="1">
      <c r="A61" s="4" t="s">
        <v>488</v>
      </c>
      <c r="B61" s="1">
        <f>SUMIFS('ReEDs Generation Data'!G$729:G$1448,'ReEDs Generation Data'!$E$729:$E$1448,Calculations!$A61)</f>
        <v>5.0304307855790938E-2</v>
      </c>
      <c r="C61" s="1">
        <f>SUMIFS('ReEDs Generation Data'!H$729:H$1448,'ReEDs Generation Data'!$E$729:$E$1448,Calculations!$A61)</f>
        <v>4.4240441936404029E-2</v>
      </c>
      <c r="D61" s="1">
        <f>SUMIFS('ReEDs Generation Data'!I$729:I$1448,'ReEDs Generation Data'!$E$729:$E$1448,Calculations!$A61)</f>
        <v>5.3584878736575567E-2</v>
      </c>
      <c r="E61" s="1">
        <f>SUMIFS('ReEDs Generation Data'!J$729:J$1448,'ReEDs Generation Data'!$E$729:$E$1448,Calculations!$A61)</f>
        <v>6.2684096365953318E-2</v>
      </c>
      <c r="F61" s="1">
        <f>SUMIFS('ReEDs Generation Data'!K$729:K$1448,'ReEDs Generation Data'!$E$729:$E$1448,Calculations!$A61)</f>
        <v>6.4872963468393954E-2</v>
      </c>
      <c r="G61" s="1">
        <f>SUMIFS('ReEDs Generation Data'!L$729:L$1448,'ReEDs Generation Data'!$E$729:$E$1448,Calculations!$A61)</f>
        <v>6.7057620366635151E-2</v>
      </c>
      <c r="H61" s="1">
        <f>SUMIFS('ReEDs Generation Data'!M$729:M$1448,'ReEDs Generation Data'!$E$729:$E$1448,Calculations!$A61)</f>
        <v>0.10749853026596962</v>
      </c>
      <c r="I61" s="1">
        <f>SUMIFS('ReEDs Generation Data'!N$729:N$1448,'ReEDs Generation Data'!$E$729:$E$1448,Calculations!$A61)</f>
        <v>0.14554295819926405</v>
      </c>
      <c r="J61" s="1">
        <f>SUMIFS('ReEDs Generation Data'!O$729:O$1448,'ReEDs Generation Data'!$E$729:$E$1448,Calculations!$A61)</f>
        <v>0.15692562767679363</v>
      </c>
      <c r="K61" s="1">
        <f>SUMIFS('ReEDs Generation Data'!P$729:P$1448,'ReEDs Generation Data'!$E$729:$E$1448,Calculations!$A61)</f>
        <v>0.1680228800665961</v>
      </c>
      <c r="L61" s="1">
        <f>SUMIFS('ReEDs Generation Data'!Q$729:Q$1448,'ReEDs Generation Data'!$E$729:$E$1448,Calculations!$A61)</f>
        <v>0.14661502416415467</v>
      </c>
      <c r="M61" s="1">
        <f>SUMIFS('ReEDs Generation Data'!R$729:R$1448,'ReEDs Generation Data'!$E$729:$E$1448,Calculations!$A61)</f>
        <v>0.12643112758586308</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7.778492229586248E-2</v>
      </c>
      <c r="C62" s="1">
        <f>SUMIFS('ReEDs Generation Data'!H$729:H$1448,'ReEDs Generation Data'!$E$729:$E$1448,Calculations!$A62)</f>
        <v>7.8341992949577166E-2</v>
      </c>
      <c r="D62" s="1">
        <f>SUMIFS('ReEDs Generation Data'!I$729:I$1448,'ReEDs Generation Data'!$E$729:$E$1448,Calculations!$A62)</f>
        <v>7.7300390341872111E-2</v>
      </c>
      <c r="E62" s="1">
        <f>SUMIFS('ReEDs Generation Data'!J$729:J$1448,'ReEDs Generation Data'!$E$729:$E$1448,Calculations!$A62)</f>
        <v>7.6286121744040578E-2</v>
      </c>
      <c r="F62" s="1">
        <f>SUMIFS('ReEDs Generation Data'!K$729:K$1448,'ReEDs Generation Data'!$E$729:$E$1448,Calculations!$A62)</f>
        <v>7.6212684362634467E-2</v>
      </c>
      <c r="G62" s="1">
        <f>SUMIFS('ReEDs Generation Data'!L$729:L$1448,'ReEDs Generation Data'!$E$729:$E$1448,Calculations!$A62)</f>
        <v>7.6139388235291344E-2</v>
      </c>
      <c r="H62" s="1">
        <f>SUMIFS('ReEDs Generation Data'!M$729:M$1448,'ReEDs Generation Data'!$E$729:$E$1448,Calculations!$A62)</f>
        <v>7.3814537812906603E-2</v>
      </c>
      <c r="I62" s="1">
        <f>SUMIFS('ReEDs Generation Data'!N$729:N$1448,'ReEDs Generation Data'!$E$729:$E$1448,Calculations!$A62)</f>
        <v>7.1627455361738493E-2</v>
      </c>
      <c r="J62" s="1">
        <f>SUMIFS('ReEDs Generation Data'!O$729:O$1448,'ReEDs Generation Data'!$E$729:$E$1448,Calculations!$A62)</f>
        <v>7.071803495399398E-2</v>
      </c>
      <c r="K62" s="1">
        <f>SUMIFS('ReEDs Generation Data'!P$729:P$1448,'ReEDs Generation Data'!$E$729:$E$1448,Calculations!$A62)</f>
        <v>6.9831417995371015E-2</v>
      </c>
      <c r="L62" s="1">
        <f>SUMIFS('ReEDs Generation Data'!Q$729:Q$1448,'ReEDs Generation Data'!$E$729:$E$1448,Calculations!$A62)</f>
        <v>6.777642367375325E-2</v>
      </c>
      <c r="M62" s="1">
        <f>SUMIFS('ReEDs Generation Data'!R$729:R$1448,'ReEDs Generation Data'!$E$729:$E$1448,Calculations!$A62)</f>
        <v>6.5838920308375154E-2</v>
      </c>
    </row>
    <row r="63" spans="1:33" ht="15.75" customHeight="1">
      <c r="A63" s="4" t="s">
        <v>490</v>
      </c>
      <c r="B63" s="1">
        <f>SUMIFS('ReEDs Generation Data'!G$729:G$1448,'ReEDs Generation Data'!$E$729:$E$1448,Calculations!$A63)</f>
        <v>0.75294355163885551</v>
      </c>
      <c r="C63" s="1">
        <f>SUMIFS('ReEDs Generation Data'!H$729:H$1448,'ReEDs Generation Data'!$E$729:$E$1448,Calculations!$A63)</f>
        <v>0.77212973220794445</v>
      </c>
      <c r="D63" s="1">
        <f>SUMIFS('ReEDs Generation Data'!I$729:I$1448,'ReEDs Generation Data'!$E$729:$E$1448,Calculations!$A63)</f>
        <v>0.75904095412911254</v>
      </c>
      <c r="E63" s="1">
        <f>SUMIFS('ReEDs Generation Data'!J$729:J$1448,'ReEDs Generation Data'!$E$729:$E$1448,Calculations!$A63)</f>
        <v>0.74629565521075159</v>
      </c>
      <c r="F63" s="1">
        <f>SUMIFS('ReEDs Generation Data'!K$729:K$1448,'ReEDs Generation Data'!$E$729:$E$1448,Calculations!$A63)</f>
        <v>0.74319093070588094</v>
      </c>
      <c r="G63" s="1">
        <f>SUMIFS('ReEDs Generation Data'!L$729:L$1448,'ReEDs Generation Data'!$E$729:$E$1448,Calculations!$A63)</f>
        <v>0.74009217802275051</v>
      </c>
      <c r="H63" s="1">
        <f>SUMIFS('ReEDs Generation Data'!M$729:M$1448,'ReEDs Generation Data'!$E$729:$E$1448,Calculations!$A63)</f>
        <v>0.72485811133660472</v>
      </c>
      <c r="I63" s="1">
        <f>SUMIFS('ReEDs Generation Data'!N$729:N$1448,'ReEDs Generation Data'!$E$729:$E$1448,Calculations!$A63)</f>
        <v>0.71052679798053187</v>
      </c>
      <c r="J63" s="1">
        <f>SUMIFS('ReEDs Generation Data'!O$729:O$1448,'ReEDs Generation Data'!$E$729:$E$1448,Calculations!$A63)</f>
        <v>0.70082501749340387</v>
      </c>
      <c r="K63" s="1">
        <f>SUMIFS('ReEDs Generation Data'!P$729:P$1448,'ReEDs Generation Data'!$E$729:$E$1448,Calculations!$A63)</f>
        <v>0.69136650629718088</v>
      </c>
      <c r="L63" s="1">
        <f>SUMIFS('ReEDs Generation Data'!Q$729:Q$1448,'ReEDs Generation Data'!$E$729:$E$1448,Calculations!$A63)</f>
        <v>0.67033852273789252</v>
      </c>
      <c r="M63" s="1">
        <f>SUMIFS('ReEDs Generation Data'!R$729:R$1448,'ReEDs Generation Data'!$E$729:$E$1448,Calculations!$A63)</f>
        <v>0.65051277991970158</v>
      </c>
    </row>
    <row r="64" spans="1:33" ht="15.75" customHeight="1">
      <c r="A64" s="4" t="s">
        <v>491</v>
      </c>
      <c r="B64" s="1">
        <f>SUMIFS('ReEDs Generation Data'!G$729:G$1448,'ReEDs Generation Data'!$E$729:$E$1448,Calculations!$A64)</f>
        <v>7.122725363542004E-2</v>
      </c>
      <c r="C64" s="1">
        <f>SUMIFS('ReEDs Generation Data'!H$729:H$1448,'ReEDs Generation Data'!$E$729:$E$1448,Calculations!$A64)</f>
        <v>7.3858077960730933E-2</v>
      </c>
      <c r="D64" s="1">
        <f>SUMIFS('ReEDs Generation Data'!I$729:I$1448,'ReEDs Generation Data'!$E$729:$E$1448,Calculations!$A64)</f>
        <v>7.3082036836618347E-2</v>
      </c>
      <c r="E64" s="1">
        <f>SUMIFS('ReEDs Generation Data'!J$729:J$1448,'ReEDs Generation Data'!$E$729:$E$1448,Calculations!$A64)</f>
        <v>7.232636078800754E-2</v>
      </c>
      <c r="F64" s="1">
        <f>SUMIFS('ReEDs Generation Data'!K$729:K$1448,'ReEDs Generation Data'!$E$729:$E$1448,Calculations!$A64)</f>
        <v>7.2255950681390846E-2</v>
      </c>
      <c r="G64" s="1">
        <f>SUMIFS('ReEDs Generation Data'!L$729:L$1448,'ReEDs Generation Data'!$E$729:$E$1448,Calculations!$A64)</f>
        <v>7.2185676005987076E-2</v>
      </c>
      <c r="H64" s="1">
        <f>SUMIFS('ReEDs Generation Data'!M$729:M$1448,'ReEDs Generation Data'!$E$729:$E$1448,Calculations!$A64)</f>
        <v>6.9974457538492699E-2</v>
      </c>
      <c r="I64" s="1">
        <f>SUMIFS('ReEDs Generation Data'!N$729:N$1448,'ReEDs Generation Data'!$E$729:$E$1448,Calculations!$A64)</f>
        <v>6.7894273342816502E-2</v>
      </c>
      <c r="J64" s="1">
        <f>SUMIFS('ReEDs Generation Data'!O$729:O$1448,'ReEDs Generation Data'!$E$729:$E$1448,Calculations!$A64)</f>
        <v>6.7013599734516982E-2</v>
      </c>
      <c r="K64" s="1">
        <f>SUMIFS('ReEDs Generation Data'!P$729:P$1448,'ReEDs Generation Data'!$E$729:$E$1448,Calculations!$A64)</f>
        <v>6.6155008757801823E-2</v>
      </c>
      <c r="L64" s="1">
        <f>SUMIFS('ReEDs Generation Data'!Q$729:Q$1448,'ReEDs Generation Data'!$E$729:$E$1448,Calculations!$A64)</f>
        <v>7.6731371697384212E-2</v>
      </c>
      <c r="M64" s="1">
        <f>SUMIFS('ReEDs Generation Data'!R$729:R$1448,'ReEDs Generation Data'!$E$729:$E$1448,Calculations!$A64)</f>
        <v>8.6703048296845137E-2</v>
      </c>
    </row>
    <row r="65" spans="1:37" ht="15.75" customHeight="1">
      <c r="A65" s="4" t="s">
        <v>492</v>
      </c>
      <c r="B65" s="1">
        <f>SUMIFS('ReEDs Generation Data'!G$729:G$1448,'ReEDs Generation Data'!$E$729:$E$1448,Calculations!$A65)</f>
        <v>1.8323275005318732E-3</v>
      </c>
      <c r="C65" s="1">
        <f>SUMIFS('ReEDs Generation Data'!H$729:H$1448,'ReEDs Generation Data'!$E$729:$E$1448,Calculations!$A65)</f>
        <v>1.9491960540372387E-3</v>
      </c>
      <c r="D65" s="1">
        <f>SUMIFS('ReEDs Generation Data'!I$729:I$1448,'ReEDs Generation Data'!$E$729:$E$1448,Calculations!$A65)</f>
        <v>1.9553138335126298E-3</v>
      </c>
      <c r="E65" s="1">
        <f>SUMIFS('ReEDs Generation Data'!J$729:J$1448,'ReEDs Generation Data'!$E$729:$E$1448,Calculations!$A65)</f>
        <v>1.9612710686082871E-3</v>
      </c>
      <c r="F65" s="1">
        <f>SUMIFS('ReEDs Generation Data'!K$729:K$1448,'ReEDs Generation Data'!$E$729:$E$1448,Calculations!$A65)</f>
        <v>1.9765731215742777E-3</v>
      </c>
      <c r="G65" s="1">
        <f>SUMIFS('ReEDs Generation Data'!L$729:L$1448,'ReEDs Generation Data'!$E$729:$E$1448,Calculations!$A65)</f>
        <v>1.9918457416123457E-3</v>
      </c>
      <c r="H65" s="1">
        <f>SUMIFS('ReEDs Generation Data'!M$729:M$1448,'ReEDs Generation Data'!$E$729:$E$1448,Calculations!$A65)</f>
        <v>2.0024887078742681E-3</v>
      </c>
      <c r="I65" s="1">
        <f>SUMIFS('ReEDs Generation Data'!N$729:N$1448,'ReEDs Generation Data'!$E$729:$E$1448,Calculations!$A65)</f>
        <v>2.0125009841547997E-3</v>
      </c>
      <c r="J65" s="1">
        <f>SUMIFS('ReEDs Generation Data'!O$729:O$1448,'ReEDs Generation Data'!$E$729:$E$1448,Calculations!$A65)</f>
        <v>2.1521270841940911E-3</v>
      </c>
      <c r="K65" s="1">
        <f>SUMIFS('ReEDs Generation Data'!P$729:P$1448,'ReEDs Generation Data'!$E$729:$E$1448,Calculations!$A65)</f>
        <v>2.2882521008607531E-3</v>
      </c>
      <c r="L65" s="1">
        <f>SUMIFS('ReEDs Generation Data'!Q$729:Q$1448,'ReEDs Generation Data'!$E$729:$E$1448,Calculations!$A65)</f>
        <v>3.5761154962036822E-2</v>
      </c>
      <c r="M65" s="1">
        <f>SUMIFS('ReEDs Generation Data'!R$729:R$1448,'ReEDs Generation Data'!$E$729:$E$1448,Calculations!$A65)</f>
        <v>6.7320299072686857E-2</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5.1030971590734352E-4</v>
      </c>
      <c r="M67" s="1">
        <f>SUMIFS('ReEDs Generation Data'!R$729:R$1448,'ReEDs Generation Data'!$E$729:$E$1448,Calculations!$A67)</f>
        <v>9.9144330423631458E-4</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2.601987912272498E-3</v>
      </c>
      <c r="C73" s="1">
        <f>SUMIFS('ReEDs Generation Data'!H$729:H$1448,'ReEDs Generation Data'!$E$729:$E$1448,Calculations!$A73)</f>
        <v>2.6206225147695486E-3</v>
      </c>
      <c r="D73" s="1">
        <f>SUMIFS('ReEDs Generation Data'!I$729:I$1448,'ReEDs Generation Data'!$E$729:$E$1448,Calculations!$A73)</f>
        <v>2.585779805994557E-3</v>
      </c>
      <c r="E73" s="1">
        <f>SUMIFS('ReEDs Generation Data'!J$729:J$1448,'ReEDs Generation Data'!$E$729:$E$1448,Calculations!$A73)</f>
        <v>2.5518514487569283E-3</v>
      </c>
      <c r="F73" s="1">
        <f>SUMIFS('ReEDs Generation Data'!K$729:K$1448,'ReEDs Generation Data'!$E$729:$E$1448,Calculations!$A73)</f>
        <v>2.5493948906851614E-3</v>
      </c>
      <c r="G73" s="1">
        <f>SUMIFS('ReEDs Generation Data'!L$729:L$1448,'ReEDs Generation Data'!$E$729:$E$1448,Calculations!$A73)</f>
        <v>2.5469430577111851E-3</v>
      </c>
      <c r="H73" s="1">
        <f>SUMIFS('ReEDs Generation Data'!M$729:M$1448,'ReEDs Generation Data'!$E$729:$E$1448,Calculations!$A73)</f>
        <v>2.4691743524359153E-3</v>
      </c>
      <c r="I73" s="1">
        <f>SUMIFS('ReEDs Generation Data'!N$729:N$1448,'ReEDs Generation Data'!$E$729:$E$1448,Calculations!$A73)</f>
        <v>2.3960141314944149E-3</v>
      </c>
      <c r="J73" s="1">
        <f>SUMIFS('ReEDs Generation Data'!O$729:O$1448,'ReEDs Generation Data'!$E$729:$E$1448,Calculations!$A73)</f>
        <v>2.3655930570974427E-3</v>
      </c>
      <c r="K73" s="1">
        <f>SUMIFS('ReEDs Generation Data'!P$729:P$1448,'ReEDs Generation Data'!$E$729:$E$1448,Calculations!$A73)</f>
        <v>2.3359347821893823E-3</v>
      </c>
      <c r="L73" s="1">
        <f>SUMIFS('ReEDs Generation Data'!Q$729:Q$1448,'ReEDs Generation Data'!$E$729:$E$1448,Calculations!$A73)</f>
        <v>2.267193048871196E-3</v>
      </c>
      <c r="M73" s="1">
        <f>SUMIFS('ReEDs Generation Data'!R$729:R$1448,'ReEDs Generation Data'!$E$729:$E$1448,Calculations!$A73)</f>
        <v>2.2023815122918346E-3</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452"/>
  <sheetViews>
    <sheetView workbookViewId="0">
      <selection activeCell="G2" sqref="G2"/>
    </sheetView>
  </sheetViews>
  <sheetFormatPr defaultColWidth="12.6640625" defaultRowHeight="15" customHeight="1"/>
  <cols>
    <col min="1" max="3" width="7.6640625" style="110" customWidth="1"/>
    <col min="4" max="4" width="23.6640625" style="110" customWidth="1"/>
    <col min="5" max="5" width="32.83203125" style="110" customWidth="1"/>
    <col min="6" max="20" width="7.6640625" style="110" customWidth="1"/>
    <col min="21" max="21" width="13.6640625" style="110" customWidth="1"/>
    <col min="22" max="42" width="7.6640625" style="110" customWidth="1"/>
  </cols>
  <sheetData>
    <row r="1" spans="1:42" ht="14.75">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ht="14.75">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ht="14.75">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ht="14.75">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ht="14.75">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ht="14.75">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ht="14.75">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ht="14.75">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ht="14.75">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ht="14.75">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ht="14.75">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ht="14.75">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ht="14.75">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ht="14.75">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ht="14.75">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ht="14.75">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ht="14.75">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ht="14.75">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ht="14.75">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ht="14.75">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25</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25</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25</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25</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25</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25</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25</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25</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25</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25</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25</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25</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25</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25</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25</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29</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29</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29</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29</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29</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29</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29</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29</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29</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29</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29</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29</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29</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29</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29</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32</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32</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32</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32</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32</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32</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32</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32</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32</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32</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32</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32</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32</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32</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32</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36</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36</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36</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36</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36</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36</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36</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36</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36</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36</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36</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36</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36</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36</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36</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51</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51</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51</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51</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51</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51</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51</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51</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51</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51</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51</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51</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51</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51</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51</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42</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42</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42</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42</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42</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42</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42</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42</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42</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42</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42</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42</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42</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42</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42</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46</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46</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46</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46</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46</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46</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46</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46</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46</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46</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46</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46</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46</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46</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46</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49</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49</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49</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49</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49</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49</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49</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49</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49</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49</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49</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49</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49</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49</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49</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56</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56</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56</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56</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56</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56</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56</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56</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56</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56</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56</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56</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56</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56</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56</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60</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60</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60</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60</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60</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60</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60</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60</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60</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60</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60</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60</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60</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60</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60</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63</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63</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63</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63</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63</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63</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63</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63</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63</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63</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63</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63</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63</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63</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63</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72</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72</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72</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72</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72</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72</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72</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72</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72</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72</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72</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72</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72</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72</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72</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69</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69</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69</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69</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69</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69</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69</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69</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69</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69</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69</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69</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69</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69</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69</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65</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65</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65</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65</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65</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65</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65</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65</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65</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65</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65</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65</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65</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65</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65</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74</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74</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74</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74</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74</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74</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74</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74</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74</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74</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74</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74</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74</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74</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74</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77</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77</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77</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77</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77</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77</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77</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77</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77</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77</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77</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77</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77</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77</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77</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85</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85</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85</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85</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85</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85</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85</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85</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85</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85</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85</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85</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85</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85</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85</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81</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81</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81</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81</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81</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81</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81</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81</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81</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81</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81</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81</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81</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81</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81</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87</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87</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87</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87</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87</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87</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87</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87</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87</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87</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87</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87</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87</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87</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87</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105</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105</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105</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105</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105</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105</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105</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105</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105</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105</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105</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105</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105</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105</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105</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108</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108</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108</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108</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108</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108</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108</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108</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108</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108</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108</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108</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108</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108</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108</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90</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90</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90</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90</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90</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90</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90</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90</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90</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90</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90</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90</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90</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90</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90</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95</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95</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95</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95</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95</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95</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95</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95</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95</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95</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95</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95</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95</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95</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95</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98</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98</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98</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98</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98</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98</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98</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98</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98</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98</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98</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98</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98</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98</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98</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26</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26</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26</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26</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26</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26</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26</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26</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26</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26</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26</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26</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26</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26</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26</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103</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103</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103</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103</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103</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103</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103</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103</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103</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103</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103</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103</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103</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103</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103</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111</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111</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111</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111</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111</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111</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111</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111</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111</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111</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111</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111</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111</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111</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111</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113</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113</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113</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113</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113</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113</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113</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113</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113</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113</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113</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113</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113</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113</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113</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522</v>
      </c>
      <c r="D752" s="44" t="s">
        <v>533</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522</v>
      </c>
      <c r="D753" s="44" t="s">
        <v>534</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522</v>
      </c>
      <c r="D756" s="44" t="s">
        <v>537</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25</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25</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25</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25</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25</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25</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25</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25</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25</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25</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25</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25</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25</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25</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25</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29</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29</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29</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29</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29</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29</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29</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29</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29</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29</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29</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29</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29</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29</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29</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32</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32</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32</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32</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32</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32</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32</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32</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32</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32</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32</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32</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32</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32</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32</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36</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36</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36</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36</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36</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36</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36</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36</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36</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36</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36</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36</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36</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36</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36</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51</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51</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51</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51</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51</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51</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51</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51</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51</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51</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51</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51</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51</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51</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51</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42</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42</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42</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42</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42</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42</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42</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42</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42</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42</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42</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42</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42</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42</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42</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46</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46</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46</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46</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46</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46</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46</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46</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46</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46</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46</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46</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46</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46</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46</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49</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49</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49</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49</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49</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49</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49</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49</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49</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49</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49</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49</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49</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49</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49</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56</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56</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56</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56</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56</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56</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56</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56</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56</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56</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56</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56</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56</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56</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56</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60</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60</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60</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60</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60</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60</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60</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60</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60</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60</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60</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60</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60</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60</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60</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63</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63</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63</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63</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63</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63</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63</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63</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63</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63</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63</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63</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63</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63</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63</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72</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72</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72</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72</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72</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72</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72</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72</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72</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72</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72</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72</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72</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72</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72</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69</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69</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69</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69</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69</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69</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69</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69</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69</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69</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69</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69</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69</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69</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69</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65</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65</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65</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65</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65</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65</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65</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65</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65</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65</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65</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65</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65</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65</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65</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74</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74</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74</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74</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74</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74</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74</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74</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74</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74</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74</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74</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74</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74</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74</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77</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77</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77</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77</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77</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77</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77</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77</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77</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77</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77</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77</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77</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77</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77</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85</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85</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85</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85</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85</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85</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85</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85</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85</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85</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85</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85</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85</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85</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85</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81</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81</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81</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81</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81</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81</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81</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81</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81</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81</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81</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81</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81</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81</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81</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87</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87</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87</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87</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87</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87</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87</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87</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87</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87</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87</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87</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87</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87</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87</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105</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105</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105</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105</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105</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105</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105</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105</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105</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105</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105</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105</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105</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105</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105</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108</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108</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108</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108</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108</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108</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108</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108</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108</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108</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108</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108</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108</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108</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108</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90</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90</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90</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90</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90</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90</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90</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90</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90</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90</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90</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90</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90</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90</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90</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95</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95</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95</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95</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95</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95</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95</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95</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95</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95</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95</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95</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95</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95</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95</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98</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98</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98</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98</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98</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98</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98</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98</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98</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98</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98</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98</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98</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98</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98</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26</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26</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26</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26</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26</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26</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26</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26</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26</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26</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26</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26</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26</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26</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26</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103</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103</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103</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103</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103</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103</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103</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103</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103</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103</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103</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103</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103</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103</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103</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111</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111</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111</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111</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111</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111</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111</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111</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111</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111</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111</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111</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111</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111</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111</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113</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113</v>
      </c>
      <c r="C1225" s="44" t="s">
        <v>522</v>
      </c>
      <c r="D1225" s="44" t="s">
        <v>526</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113</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113</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113</v>
      </c>
      <c r="C1228" s="44" t="s">
        <v>522</v>
      </c>
      <c r="D1228" s="44" t="s">
        <v>529</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113</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113</v>
      </c>
      <c r="C1230" s="44" t="s">
        <v>522</v>
      </c>
      <c r="D1230" s="44" t="s">
        <v>530</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113</v>
      </c>
      <c r="C1231" s="44" t="s">
        <v>522</v>
      </c>
      <c r="D1231" s="44" t="s">
        <v>532</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113</v>
      </c>
      <c r="C1232" s="44" t="s">
        <v>522</v>
      </c>
      <c r="D1232" s="44" t="s">
        <v>533</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113</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113</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113</v>
      </c>
      <c r="C1235" s="44" t="s">
        <v>522</v>
      </c>
      <c r="D1235" s="44" t="s">
        <v>536</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113</v>
      </c>
      <c r="C1236" s="44" t="s">
        <v>522</v>
      </c>
      <c r="D1236" s="44" t="s">
        <v>537</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113</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113</v>
      </c>
      <c r="C1238" s="44" t="s">
        <v>522</v>
      </c>
      <c r="D1238" s="44" t="s">
        <v>540</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5.1030971590734352E-4</v>
      </c>
      <c r="R1389" s="44">
        <f>R663/SUMIFS(R$3:R$722,$B$3:$B$722,$B1389)*SUMIFS(Calculations!$E$3:$E$53,Calculations!$A$3:$A$53,$B1389)</f>
        <v>9.9144330423631458E-4</v>
      </c>
    </row>
    <row r="1390" spans="2:18" ht="15.75" customHeight="1">
      <c r="B1390" s="44" t="s">
        <v>143</v>
      </c>
      <c r="C1390" s="44" t="s">
        <v>522</v>
      </c>
      <c r="D1390" s="44" t="s">
        <v>526</v>
      </c>
      <c r="E1390" s="44" t="str">
        <f t="shared" si="310"/>
        <v>hard coal</v>
      </c>
      <c r="F1390" s="44">
        <f>F664/SUMIFS(F$3:F$722,$B$3:$B$722,$B1390)*SUMIFS(Calculations!$E$3:$E$53,Calculations!$A$3:$A$53,$B1390)</f>
        <v>5.9519130445307121E-2</v>
      </c>
      <c r="G1390" s="44">
        <f>G664/SUMIFS(G$3:G$722,$B$3:$B$722,$B1390)*SUMIFS(Calculations!$E$3:$E$53,Calculations!$A$3:$A$53,$B1390)</f>
        <v>4.3305649161266647E-2</v>
      </c>
      <c r="H1390" s="44">
        <f>H664/SUMIFS(H$3:H$722,$B$3:$B$722,$B1390)*SUMIFS(Calculations!$E$3:$E$53,Calculations!$A$3:$A$53,$B1390)</f>
        <v>2.6859936376536702E-2</v>
      </c>
      <c r="I1390" s="44">
        <f>I664/SUMIFS(I$3:I$722,$B$3:$B$722,$B1390)*SUMIFS(Calculations!$E$3:$E$53,Calculations!$A$3:$A$53,$B1390)</f>
        <v>3.2450646316314197E-2</v>
      </c>
      <c r="J1390" s="44">
        <f>J664/SUMIFS(J$3:J$722,$B$3:$B$722,$B1390)*SUMIFS(Calculations!$E$3:$E$53,Calculations!$A$3:$A$53,$B1390)</f>
        <v>3.7894643373881869E-2</v>
      </c>
      <c r="K1390" s="44">
        <f>K664/SUMIFS(K$3:K$722,$B$3:$B$722,$B1390)*SUMIFS(Calculations!$E$3:$E$53,Calculations!$A$3:$A$53,$B1390)</f>
        <v>3.8941502769440313E-2</v>
      </c>
      <c r="L1390" s="44">
        <f>L664/SUMIFS(L$3:L$722,$B$3:$B$722,$B1390)*SUMIFS(Calculations!$E$3:$E$53,Calculations!$A$3:$A$53,$B1390)</f>
        <v>3.9986348570012334E-2</v>
      </c>
      <c r="M1390" s="44">
        <f>M664/SUMIFS(M$3:M$722,$B$3:$B$722,$B1390)*SUMIFS(Calculations!$E$3:$E$53,Calculations!$A$3:$A$53,$B1390)</f>
        <v>1.9382699985716175E-2</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0.64895048388487941</v>
      </c>
      <c r="G1393" s="44">
        <f>G667/SUMIFS(G$3:G$722,$B$3:$B$722,$B1393)*SUMIFS(Calculations!$E$3:$E$53,Calculations!$A$3:$A$53,$B1393)</f>
        <v>0.6689656823754454</v>
      </c>
      <c r="H1393" s="44">
        <f>H667/SUMIFS(H$3:H$722,$B$3:$B$722,$B1393)*SUMIFS(Calculations!$E$3:$E$53,Calculations!$A$3:$A$53,$B1393)</f>
        <v>0.68926756572416326</v>
      </c>
      <c r="I1393" s="44">
        <f>I667/SUMIFS(I$3:I$722,$B$3:$B$722,$B1393)*SUMIFS(Calculations!$E$3:$E$53,Calculations!$A$3:$A$53,$B1393)</f>
        <v>0.68010335038020486</v>
      </c>
      <c r="J1393" s="44">
        <f>J667/SUMIFS(J$3:J$722,$B$3:$B$722,$B1393)*SUMIFS(Calculations!$E$3:$E$53,Calculations!$A$3:$A$53,$B1393)</f>
        <v>0.6711796247881362</v>
      </c>
      <c r="K1393" s="44">
        <f>K667/SUMIFS(K$3:K$722,$B$3:$B$722,$B1393)*SUMIFS(Calculations!$E$3:$E$53,Calculations!$A$3:$A$53,$B1393)</f>
        <v>0.67053350891580277</v>
      </c>
      <c r="L1393" s="44">
        <f>L667/SUMIFS(L$3:L$722,$B$3:$B$722,$B1393)*SUMIFS(Calculations!$E$3:$E$53,Calculations!$A$3:$A$53,$B1393)</f>
        <v>0.66988863582324165</v>
      </c>
      <c r="M1393" s="44">
        <f>M667/SUMIFS(M$3:M$722,$B$3:$B$722,$B1393)*SUMIFS(Calculations!$E$3:$E$53,Calculations!$A$3:$A$53,$B1393)</f>
        <v>0.64943416522608322</v>
      </c>
      <c r="N1393" s="44">
        <f>N667/SUMIFS(N$3:N$722,$B$3:$B$722,$B1393)*SUMIFS(Calculations!$E$3:$E$53,Calculations!$A$3:$A$53,$B1393)</f>
        <v>0.63019180311097933</v>
      </c>
      <c r="O1393" s="44">
        <f>O667/SUMIFS(O$3:O$722,$B$3:$B$722,$B1393)*SUMIFS(Calculations!$E$3:$E$53,Calculations!$A$3:$A$53,$B1393)</f>
        <v>0.62219055158461867</v>
      </c>
      <c r="P1393" s="44">
        <f>P667/SUMIFS(P$3:P$722,$B$3:$B$722,$B1393)*SUMIFS(Calculations!$E$3:$E$53,Calculations!$A$3:$A$53,$B1393)</f>
        <v>0.61438992908586321</v>
      </c>
      <c r="Q1393" s="44">
        <f>Q667/SUMIFS(Q$3:Q$722,$B$3:$B$722,$B1393)*SUMIFS(Calculations!$E$3:$E$53,Calculations!$A$3:$A$53,$B1393)</f>
        <v>0.59630970313922294</v>
      </c>
      <c r="R1393" s="44">
        <f>R667/SUMIFS(R$3:R$722,$B$3:$B$722,$B1393)*SUMIFS(Calculations!$E$3:$E$53,Calculations!$A$3:$A$53,$B1393)</f>
        <v>0.57926318468907234</v>
      </c>
    </row>
    <row r="1394" spans="2:18" ht="15.75" customHeight="1">
      <c r="B1394" s="44" t="s">
        <v>143</v>
      </c>
      <c r="C1394" s="44" t="s">
        <v>522</v>
      </c>
      <c r="D1394" s="44" t="s">
        <v>531</v>
      </c>
      <c r="E1394" s="44" t="str">
        <f t="shared" si="310"/>
        <v>hydro</v>
      </c>
      <c r="F1394" s="44">
        <f>F668/SUMIFS(F$3:F$722,$B$3:$B$722,$B1394)*SUMIFS(Calculations!$E$3:$E$53,Calculations!$A$3:$A$53,$B1394)</f>
        <v>8.5077817096188835E-2</v>
      </c>
      <c r="G1394" s="44">
        <f>G668/SUMIFS(G$3:G$722,$B$3:$B$722,$B1394)*SUMIFS(Calculations!$E$3:$E$53,Calculations!$A$3:$A$53,$B1394)</f>
        <v>8.3977869263410096E-2</v>
      </c>
      <c r="H1394" s="44">
        <f>H668/SUMIFS(H$3:H$722,$B$3:$B$722,$B1394)*SUMIFS(Calculations!$E$3:$E$53,Calculations!$A$3:$A$53,$B1394)</f>
        <v>8.2862166483781197E-2</v>
      </c>
      <c r="I1394" s="44">
        <f>I668/SUMIFS(I$3:I$722,$B$3:$B$722,$B1394)*SUMIFS(Calculations!$E$3:$E$53,Calculations!$A$3:$A$53,$B1394)</f>
        <v>7.8937603748907709E-2</v>
      </c>
      <c r="J1394" s="44">
        <f>J668/SUMIFS(J$3:J$722,$B$3:$B$722,$B1394)*SUMIFS(Calculations!$E$3:$E$53,Calculations!$A$3:$A$53,$B1394)</f>
        <v>7.5116030422615429E-2</v>
      </c>
      <c r="K1394" s="44">
        <f>K668/SUMIFS(K$3:K$722,$B$3:$B$722,$B1394)*SUMIFS(Calculations!$E$3:$E$53,Calculations!$A$3:$A$53,$B1394)</f>
        <v>7.2657421790078211E-2</v>
      </c>
      <c r="L1394" s="44">
        <f>L668/SUMIFS(L$3:L$722,$B$3:$B$722,$B1394)*SUMIFS(Calculations!$E$3:$E$53,Calculations!$A$3:$A$53,$B1394)</f>
        <v>7.0203542199508834E-2</v>
      </c>
      <c r="M1394" s="44">
        <f>M668/SUMIFS(M$3:M$722,$B$3:$B$722,$B1394)*SUMIFS(Calculations!$E$3:$E$53,Calculations!$A$3:$A$53,$B1394)</f>
        <v>7.5423946110521514E-2</v>
      </c>
      <c r="N1394" s="44">
        <f>N668/SUMIFS(N$3:N$722,$B$3:$B$722,$B1394)*SUMIFS(Calculations!$E$3:$E$53,Calculations!$A$3:$A$53,$B1394)</f>
        <v>8.0334994869552506E-2</v>
      </c>
      <c r="O1394" s="44">
        <f>O668/SUMIFS(O$3:O$722,$B$3:$B$722,$B1394)*SUMIFS(Calculations!$E$3:$E$53,Calculations!$A$3:$A$53,$B1394)</f>
        <v>7.8634465908785159E-2</v>
      </c>
      <c r="P1394" s="44">
        <f>P668/SUMIFS(P$3:P$722,$B$3:$B$722,$B1394)*SUMIFS(Calculations!$E$3:$E$53,Calculations!$A$3:$A$53,$B1394)</f>
        <v>7.6976577211317718E-2</v>
      </c>
      <c r="Q1394" s="44">
        <f>Q668/SUMIFS(Q$3:Q$722,$B$3:$B$722,$B1394)*SUMIFS(Calculations!$E$3:$E$53,Calculations!$A$3:$A$53,$B1394)</f>
        <v>7.4028819598669596E-2</v>
      </c>
      <c r="R1394" s="44">
        <f>R668/SUMIFS(R$3:R$722,$B$3:$B$722,$B1394)*SUMIFS(Calculations!$E$3:$E$53,Calculations!$A$3:$A$53,$B1394)</f>
        <v>7.1249595230629223E-2</v>
      </c>
    </row>
    <row r="1395" spans="2:18" ht="15.75" customHeight="1">
      <c r="B1395" s="44" t="s">
        <v>143</v>
      </c>
      <c r="C1395" s="44" t="s">
        <v>522</v>
      </c>
      <c r="D1395" s="44" t="s">
        <v>530</v>
      </c>
      <c r="E1395" s="44" t="str">
        <f t="shared" si="310"/>
        <v>onshore wind</v>
      </c>
      <c r="F1395" s="44">
        <f>F669/SUMIFS(F$3:F$722,$B$3:$B$722,$B1395)*SUMIFS(Calculations!$E$3:$E$53,Calculations!$A$3:$A$53,$B1395)</f>
        <v>6.8633579434832531E-2</v>
      </c>
      <c r="G1395" s="44">
        <f>G669/SUMIFS(G$3:G$722,$B$3:$B$722,$B1395)*SUMIFS(Calculations!$E$3:$E$53,Calculations!$A$3:$A$53,$B1395)</f>
        <v>7.122725363542004E-2</v>
      </c>
      <c r="H1395" s="44">
        <f>H669/SUMIFS(H$3:H$722,$B$3:$B$722,$B1395)*SUMIFS(Calculations!$E$3:$E$53,Calculations!$A$3:$A$53,$B1395)</f>
        <v>7.3858077960730933E-2</v>
      </c>
      <c r="I1395" s="44">
        <f>I669/SUMIFS(I$3:I$722,$B$3:$B$722,$B1395)*SUMIFS(Calculations!$E$3:$E$53,Calculations!$A$3:$A$53,$B1395)</f>
        <v>7.3082036836618347E-2</v>
      </c>
      <c r="J1395" s="44">
        <f>J669/SUMIFS(J$3:J$722,$B$3:$B$722,$B1395)*SUMIFS(Calculations!$E$3:$E$53,Calculations!$A$3:$A$53,$B1395)</f>
        <v>7.232636078800754E-2</v>
      </c>
      <c r="K1395" s="44">
        <f>K669/SUMIFS(K$3:K$722,$B$3:$B$722,$B1395)*SUMIFS(Calculations!$E$3:$E$53,Calculations!$A$3:$A$53,$B1395)</f>
        <v>7.2255950681390846E-2</v>
      </c>
      <c r="L1395" s="44">
        <f>L669/SUMIFS(L$3:L$722,$B$3:$B$722,$B1395)*SUMIFS(Calculations!$E$3:$E$53,Calculations!$A$3:$A$53,$B1395)</f>
        <v>7.2185676005987076E-2</v>
      </c>
      <c r="M1395" s="44">
        <f>M669/SUMIFS(M$3:M$722,$B$3:$B$722,$B1395)*SUMIFS(Calculations!$E$3:$E$53,Calculations!$A$3:$A$53,$B1395)</f>
        <v>6.9974457538492699E-2</v>
      </c>
      <c r="N1395" s="44">
        <f>N669/SUMIFS(N$3:N$722,$B$3:$B$722,$B1395)*SUMIFS(Calculations!$E$3:$E$53,Calculations!$A$3:$A$53,$B1395)</f>
        <v>6.7894273342816502E-2</v>
      </c>
      <c r="O1395" s="44">
        <f>O669/SUMIFS(O$3:O$722,$B$3:$B$722,$B1395)*SUMIFS(Calculations!$E$3:$E$53,Calculations!$A$3:$A$53,$B1395)</f>
        <v>6.7013599734516982E-2</v>
      </c>
      <c r="P1395" s="44">
        <f>P669/SUMIFS(P$3:P$722,$B$3:$B$722,$B1395)*SUMIFS(Calculations!$E$3:$E$53,Calculations!$A$3:$A$53,$B1395)</f>
        <v>6.6155008757801823E-2</v>
      </c>
      <c r="Q1395" s="44">
        <f>Q669/SUMIFS(Q$3:Q$722,$B$3:$B$722,$B1395)*SUMIFS(Calculations!$E$3:$E$53,Calculations!$A$3:$A$53,$B1395)</f>
        <v>7.6731371697384212E-2</v>
      </c>
      <c r="R1395" s="44">
        <f>R669/SUMIFS(R$3:R$722,$B$3:$B$722,$B1395)*SUMIFS(Calculations!$E$3:$E$53,Calculations!$A$3:$A$53,$B1395)</f>
        <v>8.6703048296845137E-2</v>
      </c>
    </row>
    <row r="1396" spans="2:18" ht="15.75" customHeight="1">
      <c r="B1396" s="44" t="s">
        <v>143</v>
      </c>
      <c r="C1396" s="44" t="s">
        <v>522</v>
      </c>
      <c r="D1396" s="44" t="s">
        <v>532</v>
      </c>
      <c r="E1396" s="44" t="str">
        <f t="shared" si="310"/>
        <v>natural gas nonpeaker</v>
      </c>
      <c r="F1396" s="44">
        <f>F670/SUMIFS(F$3:F$722,$B$3:$B$722,$B1396)*SUMIFS(Calculations!$E$3:$E$53,Calculations!$A$3:$A$53,$B1396)</f>
        <v>5.6282545338096887E-2</v>
      </c>
      <c r="G1396" s="44">
        <f>G670/SUMIFS(G$3:G$722,$B$3:$B$722,$B1396)*SUMIFS(Calculations!$E$3:$E$53,Calculations!$A$3:$A$53,$B1396)</f>
        <v>5.0304307855790938E-2</v>
      </c>
      <c r="H1396" s="44">
        <f>H670/SUMIFS(H$3:H$722,$B$3:$B$722,$B1396)*SUMIFS(Calculations!$E$3:$E$53,Calculations!$A$3:$A$53,$B1396)</f>
        <v>4.4240441936404029E-2</v>
      </c>
      <c r="I1396" s="44">
        <f>I670/SUMIFS(I$3:I$722,$B$3:$B$722,$B1396)*SUMIFS(Calculations!$E$3:$E$53,Calculations!$A$3:$A$53,$B1396)</f>
        <v>5.3584878736575567E-2</v>
      </c>
      <c r="J1396" s="44">
        <f>J670/SUMIFS(J$3:J$722,$B$3:$B$722,$B1396)*SUMIFS(Calculations!$E$3:$E$53,Calculations!$A$3:$A$53,$B1396)</f>
        <v>6.2684096365953318E-2</v>
      </c>
      <c r="K1396" s="44">
        <f>K670/SUMIFS(K$3:K$722,$B$3:$B$722,$B1396)*SUMIFS(Calculations!$E$3:$E$53,Calculations!$A$3:$A$53,$B1396)</f>
        <v>6.4872963468393954E-2</v>
      </c>
      <c r="L1396" s="44">
        <f>L670/SUMIFS(L$3:L$722,$B$3:$B$722,$B1396)*SUMIFS(Calculations!$E$3:$E$53,Calculations!$A$3:$A$53,$B1396)</f>
        <v>6.7057620366635151E-2</v>
      </c>
      <c r="M1396" s="44">
        <f>M670/SUMIFS(M$3:M$722,$B$3:$B$722,$B1396)*SUMIFS(Calculations!$E$3:$E$53,Calculations!$A$3:$A$53,$B1396)</f>
        <v>0.10749853026596962</v>
      </c>
      <c r="N1396" s="44">
        <f>N670/SUMIFS(N$3:N$722,$B$3:$B$722,$B1396)*SUMIFS(Calculations!$E$3:$E$53,Calculations!$A$3:$A$53,$B1396)</f>
        <v>0.14554295819926405</v>
      </c>
      <c r="O1396" s="44">
        <f>O670/SUMIFS(O$3:O$722,$B$3:$B$722,$B1396)*SUMIFS(Calculations!$E$3:$E$53,Calculations!$A$3:$A$53,$B1396)</f>
        <v>0.15692562767679363</v>
      </c>
      <c r="P1396" s="44">
        <f>P670/SUMIFS(P$3:P$722,$B$3:$B$722,$B1396)*SUMIFS(Calculations!$E$3:$E$53,Calculations!$A$3:$A$53,$B1396)</f>
        <v>0.1680228800665961</v>
      </c>
      <c r="Q1396" s="44">
        <f>Q670/SUMIFS(Q$3:Q$722,$B$3:$B$722,$B1396)*SUMIFS(Calculations!$E$3:$E$53,Calculations!$A$3:$A$53,$B1396)</f>
        <v>0.14661502416415467</v>
      </c>
      <c r="R1396" s="44">
        <f>R670/SUMIFS(R$3:R$722,$B$3:$B$722,$B1396)*SUMIFS(Calculations!$E$3:$E$53,Calculations!$A$3:$A$53,$B1396)</f>
        <v>0.12643112758586308</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7.7235718090722924E-2</v>
      </c>
      <c r="G1398" s="44">
        <f>G672/SUMIFS(G$3:G$722,$B$3:$B$722,$B1398)*SUMIFS(Calculations!$E$3:$E$53,Calculations!$A$3:$A$53,$B1398)</f>
        <v>7.778492229586248E-2</v>
      </c>
      <c r="H1398" s="44">
        <f>H672/SUMIFS(H$3:H$722,$B$3:$B$722,$B1398)*SUMIFS(Calculations!$E$3:$E$53,Calculations!$A$3:$A$53,$B1398)</f>
        <v>7.8341992949577166E-2</v>
      </c>
      <c r="I1398" s="44">
        <f>I672/SUMIFS(I$3:I$722,$B$3:$B$722,$B1398)*SUMIFS(Calculations!$E$3:$E$53,Calculations!$A$3:$A$53,$B1398)</f>
        <v>7.7300390341872111E-2</v>
      </c>
      <c r="J1398" s="44">
        <f>J672/SUMIFS(J$3:J$722,$B$3:$B$722,$B1398)*SUMIFS(Calculations!$E$3:$E$53,Calculations!$A$3:$A$53,$B1398)</f>
        <v>7.6286121744040578E-2</v>
      </c>
      <c r="K1398" s="44">
        <f>K672/SUMIFS(K$3:K$722,$B$3:$B$722,$B1398)*SUMIFS(Calculations!$E$3:$E$53,Calculations!$A$3:$A$53,$B1398)</f>
        <v>7.6212684362634467E-2</v>
      </c>
      <c r="L1398" s="44">
        <f>L672/SUMIFS(L$3:L$722,$B$3:$B$722,$B1398)*SUMIFS(Calculations!$E$3:$E$53,Calculations!$A$3:$A$53,$B1398)</f>
        <v>7.6139388235291344E-2</v>
      </c>
      <c r="M1398" s="44">
        <f>M672/SUMIFS(M$3:M$722,$B$3:$B$722,$B1398)*SUMIFS(Calculations!$E$3:$E$53,Calculations!$A$3:$A$53,$B1398)</f>
        <v>7.3814537812906603E-2</v>
      </c>
      <c r="N1398" s="44">
        <f>N672/SUMIFS(N$3:N$722,$B$3:$B$722,$B1398)*SUMIFS(Calculations!$E$3:$E$53,Calculations!$A$3:$A$53,$B1398)</f>
        <v>7.1627455361738493E-2</v>
      </c>
      <c r="O1398" s="44">
        <f>O672/SUMIFS(O$3:O$722,$B$3:$B$722,$B1398)*SUMIFS(Calculations!$E$3:$E$53,Calculations!$A$3:$A$53,$B1398)</f>
        <v>7.071803495399398E-2</v>
      </c>
      <c r="P1398" s="44">
        <f>P672/SUMIFS(P$3:P$722,$B$3:$B$722,$B1398)*SUMIFS(Calculations!$E$3:$E$53,Calculations!$A$3:$A$53,$B1398)</f>
        <v>6.9831417995371015E-2</v>
      </c>
      <c r="Q1398" s="44">
        <f>Q672/SUMIFS(Q$3:Q$722,$B$3:$B$722,$B1398)*SUMIFS(Calculations!$E$3:$E$53,Calculations!$A$3:$A$53,$B1398)</f>
        <v>6.777642367375325E-2</v>
      </c>
      <c r="R1398" s="44">
        <f>R672/SUMIFS(R$3:R$722,$B$3:$B$722,$B1398)*SUMIFS(Calculations!$E$3:$E$53,Calculations!$A$3:$A$53,$B1398)</f>
        <v>6.5838920308375154E-2</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2.5836164507994515E-3</v>
      </c>
      <c r="G1400" s="44">
        <f>G674/SUMIFS(G$3:G$722,$B$3:$B$722,$B1400)*SUMIFS(Calculations!$E$3:$E$53,Calculations!$A$3:$A$53,$B1400)</f>
        <v>2.601987912272498E-3</v>
      </c>
      <c r="H1400" s="44">
        <f>H674/SUMIFS(H$3:H$722,$B$3:$B$722,$B1400)*SUMIFS(Calculations!$E$3:$E$53,Calculations!$A$3:$A$53,$B1400)</f>
        <v>2.6206225147695486E-3</v>
      </c>
      <c r="I1400" s="44">
        <f>I674/SUMIFS(I$3:I$722,$B$3:$B$722,$B1400)*SUMIFS(Calculations!$E$3:$E$53,Calculations!$A$3:$A$53,$B1400)</f>
        <v>2.585779805994557E-3</v>
      </c>
      <c r="J1400" s="44">
        <f>J674/SUMIFS(J$3:J$722,$B$3:$B$722,$B1400)*SUMIFS(Calculations!$E$3:$E$53,Calculations!$A$3:$A$53,$B1400)</f>
        <v>2.5518514487569283E-3</v>
      </c>
      <c r="K1400" s="44">
        <f>K674/SUMIFS(K$3:K$722,$B$3:$B$722,$B1400)*SUMIFS(Calculations!$E$3:$E$53,Calculations!$A$3:$A$53,$B1400)</f>
        <v>2.5493948906851614E-3</v>
      </c>
      <c r="L1400" s="44">
        <f>L674/SUMIFS(L$3:L$722,$B$3:$B$722,$B1400)*SUMIFS(Calculations!$E$3:$E$53,Calculations!$A$3:$A$53,$B1400)</f>
        <v>2.5469430577111851E-3</v>
      </c>
      <c r="M1400" s="44">
        <f>M674/SUMIFS(M$3:M$722,$B$3:$B$722,$B1400)*SUMIFS(Calculations!$E$3:$E$53,Calculations!$A$3:$A$53,$B1400)</f>
        <v>2.4691743524359153E-3</v>
      </c>
      <c r="N1400" s="44">
        <f>N674/SUMIFS(N$3:N$722,$B$3:$B$722,$B1400)*SUMIFS(Calculations!$E$3:$E$53,Calculations!$A$3:$A$53,$B1400)</f>
        <v>2.3960141314944149E-3</v>
      </c>
      <c r="O1400" s="44">
        <f>O674/SUMIFS(O$3:O$722,$B$3:$B$722,$B1400)*SUMIFS(Calculations!$E$3:$E$53,Calculations!$A$3:$A$53,$B1400)</f>
        <v>2.3655930570974427E-3</v>
      </c>
      <c r="P1400" s="44">
        <f>P674/SUMIFS(P$3:P$722,$B$3:$B$722,$B1400)*SUMIFS(Calculations!$E$3:$E$53,Calculations!$A$3:$A$53,$B1400)</f>
        <v>2.3359347821893823E-3</v>
      </c>
      <c r="Q1400" s="44">
        <f>Q674/SUMIFS(Q$3:Q$722,$B$3:$B$722,$B1400)*SUMIFS(Calculations!$E$3:$E$53,Calculations!$A$3:$A$53,$B1400)</f>
        <v>2.267193048871196E-3</v>
      </c>
      <c r="R1400" s="44">
        <f>R674/SUMIFS(R$3:R$722,$B$3:$B$722,$B1400)*SUMIFS(Calculations!$E$3:$E$53,Calculations!$A$3:$A$53,$B1400)</f>
        <v>2.2023815122918346E-3</v>
      </c>
    </row>
    <row r="1401" spans="2:18" ht="15.75" customHeight="1">
      <c r="B1401" s="44" t="s">
        <v>143</v>
      </c>
      <c r="C1401" s="44" t="s">
        <v>522</v>
      </c>
      <c r="D1401" s="44" t="s">
        <v>537</v>
      </c>
      <c r="E1401" s="44" t="str">
        <f t="shared" si="310"/>
        <v>solar PV</v>
      </c>
      <c r="F1401" s="44">
        <f>F675/SUMIFS(F$3:F$722,$B$3:$B$722,$B1401)*SUMIFS(Calculations!$E$3:$E$53,Calculations!$A$3:$A$53,$B1401)</f>
        <v>1.4056462557459626E-3</v>
      </c>
      <c r="G1401" s="44">
        <f>G675/SUMIFS(G$3:G$722,$B$3:$B$722,$B1401)*SUMIFS(Calculations!$E$3:$E$53,Calculations!$A$3:$A$53,$B1401)</f>
        <v>1.5186497602519299E-3</v>
      </c>
      <c r="H1401" s="44">
        <f>H675/SUMIFS(H$3:H$722,$B$3:$B$722,$B1401)*SUMIFS(Calculations!$E$3:$E$53,Calculations!$A$3:$A$53,$B1401)</f>
        <v>1.633271854434898E-3</v>
      </c>
      <c r="I1401" s="44">
        <f>I675/SUMIFS(I$3:I$722,$B$3:$B$722,$B1401)*SUMIFS(Calculations!$E$3:$E$53,Calculations!$A$3:$A$53,$B1401)</f>
        <v>1.6435900308845496E-3</v>
      </c>
      <c r="J1401" s="44">
        <f>J675/SUMIFS(J$3:J$722,$B$3:$B$722,$B1401)*SUMIFS(Calculations!$E$3:$E$53,Calculations!$A$3:$A$53,$B1401)</f>
        <v>1.6536374350311518E-3</v>
      </c>
      <c r="K1401" s="44">
        <f>K675/SUMIFS(K$3:K$722,$B$3:$B$722,$B1401)*SUMIFS(Calculations!$E$3:$E$53,Calculations!$A$3:$A$53,$B1401)</f>
        <v>1.6707571235996602E-3</v>
      </c>
      <c r="L1401" s="44">
        <f>L675/SUMIFS(L$3:L$722,$B$3:$B$722,$B1401)*SUMIFS(Calculations!$E$3:$E$53,Calculations!$A$3:$A$53,$B1401)</f>
        <v>1.6878438830859848E-3</v>
      </c>
      <c r="M1401" s="44">
        <f>M675/SUMIFS(M$3:M$722,$B$3:$B$722,$B1401)*SUMIFS(Calculations!$E$3:$E$53,Calculations!$A$3:$A$53,$B1401)</f>
        <v>1.7092420662148129E-3</v>
      </c>
      <c r="N1401" s="44">
        <f>N675/SUMIFS(N$3:N$722,$B$3:$B$722,$B1401)*SUMIFS(Calculations!$E$3:$E$53,Calculations!$A$3:$A$53,$B1401)</f>
        <v>1.7293722175386718E-3</v>
      </c>
      <c r="O1401" s="44">
        <f>O675/SUMIFS(O$3:O$722,$B$3:$B$722,$B1401)*SUMIFS(Calculations!$E$3:$E$53,Calculations!$A$3:$A$53,$B1401)</f>
        <v>1.8739895130489642E-3</v>
      </c>
      <c r="P1401" s="44">
        <f>P675/SUMIFS(P$3:P$722,$B$3:$B$722,$B1401)*SUMIFS(Calculations!$E$3:$E$53,Calculations!$A$3:$A$53,$B1401)</f>
        <v>2.0149805724288825E-3</v>
      </c>
      <c r="Q1401" s="44">
        <f>Q675/SUMIFS(Q$3:Q$722,$B$3:$B$722,$B1401)*SUMIFS(Calculations!$E$3:$E$53,Calculations!$A$3:$A$53,$B1401)</f>
        <v>2.3662357699770547E-3</v>
      </c>
      <c r="R1401" s="44">
        <f>R675/SUMIFS(R$3:R$722,$B$3:$B$722,$B1401)*SUMIFS(Calculations!$E$3:$E$53,Calculations!$A$3:$A$53,$B1401)</f>
        <v>2.6974085232041142E-3</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3.1146300342689158E-4</v>
      </c>
      <c r="G1403" s="44">
        <f>G677/SUMIFS(G$3:G$722,$B$3:$B$722,$B1403)*SUMIFS(Calculations!$E$3:$E$53,Calculations!$A$3:$A$53,$B1403)</f>
        <v>3.1367774027994336E-4</v>
      </c>
      <c r="H1403" s="44">
        <f>H677/SUMIFS(H$3:H$722,$B$3:$B$722,$B1403)*SUMIFS(Calculations!$E$3:$E$53,Calculations!$A$3:$A$53,$B1403)</f>
        <v>3.1592419960234071E-4</v>
      </c>
      <c r="I1403" s="44">
        <f>I677/SUMIFS(I$3:I$722,$B$3:$B$722,$B1403)*SUMIFS(Calculations!$E$3:$E$53,Calculations!$A$3:$A$53,$B1403)</f>
        <v>3.117238026280804E-4</v>
      </c>
      <c r="J1403" s="44">
        <f>J677/SUMIFS(J$3:J$722,$B$3:$B$722,$B1403)*SUMIFS(Calculations!$E$3:$E$53,Calculations!$A$3:$A$53,$B1403)</f>
        <v>3.0763363357713534E-4</v>
      </c>
      <c r="K1403" s="44">
        <f>K677/SUMIFS(K$3:K$722,$B$3:$B$722,$B1403)*SUMIFS(Calculations!$E$3:$E$53,Calculations!$A$3:$A$53,$B1403)</f>
        <v>3.0581599797461752E-4</v>
      </c>
      <c r="L1403" s="44">
        <f>L677/SUMIFS(L$3:L$722,$B$3:$B$722,$B1403)*SUMIFS(Calculations!$E$3:$E$53,Calculations!$A$3:$A$53,$B1403)</f>
        <v>3.0400185852636071E-4</v>
      </c>
      <c r="M1403" s="44">
        <f>M677/SUMIFS(M$3:M$722,$B$3:$B$722,$B1403)*SUMIFS(Calculations!$E$3:$E$53,Calculations!$A$3:$A$53,$B1403)</f>
        <v>2.9324664165945538E-4</v>
      </c>
      <c r="N1403" s="44">
        <f>N677/SUMIFS(N$3:N$722,$B$3:$B$722,$B1403)*SUMIFS(Calculations!$E$3:$E$53,Calculations!$A$3:$A$53,$B1403)</f>
        <v>2.8312876661612795E-4</v>
      </c>
      <c r="O1403" s="44">
        <f>O677/SUMIFS(O$3:O$722,$B$3:$B$722,$B1403)*SUMIFS(Calculations!$E$3:$E$53,Calculations!$A$3:$A$53,$B1403)</f>
        <v>2.7813757114512688E-4</v>
      </c>
      <c r="P1403" s="44">
        <f>P677/SUMIFS(P$3:P$722,$B$3:$B$722,$B1403)*SUMIFS(Calculations!$E$3:$E$53,Calculations!$A$3:$A$53,$B1403)</f>
        <v>2.7327152843187064E-4</v>
      </c>
      <c r="Q1403" s="44">
        <f>Q677/SUMIFS(Q$3:Q$722,$B$3:$B$722,$B1403)*SUMIFS(Calculations!$E$3:$E$53,Calculations!$A$3:$A$53,$B1403)</f>
        <v>3.3394919192059766E-2</v>
      </c>
      <c r="R1403" s="44">
        <f>R677/SUMIFS(R$3:R$722,$B$3:$B$722,$B1403)*SUMIFS(Calculations!$E$3:$E$53,Calculations!$A$3:$A$53,$B1403)</f>
        <v>6.4622890549482739E-2</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0.99999999999999978</v>
      </c>
      <c r="G1449" s="70">
        <f t="shared" si="312"/>
        <v>1</v>
      </c>
      <c r="H1449" s="70">
        <f t="shared" si="312"/>
        <v>1.0000000000000002</v>
      </c>
      <c r="I1449" s="70">
        <f t="shared" si="312"/>
        <v>1</v>
      </c>
      <c r="J1449" s="70">
        <f t="shared" si="312"/>
        <v>1</v>
      </c>
      <c r="K1449" s="70">
        <f t="shared" si="312"/>
        <v>1</v>
      </c>
      <c r="L1449" s="70">
        <f t="shared" si="312"/>
        <v>0.99999999999999989</v>
      </c>
      <c r="M1449" s="70">
        <f t="shared" si="312"/>
        <v>0.99999999999999989</v>
      </c>
      <c r="N1449" s="70">
        <f t="shared" si="312"/>
        <v>1</v>
      </c>
      <c r="O1449" s="70">
        <f t="shared" si="312"/>
        <v>1</v>
      </c>
      <c r="P1449" s="70">
        <f t="shared" si="312"/>
        <v>0.99999999999999978</v>
      </c>
      <c r="Q1449" s="70">
        <f t="shared" si="312"/>
        <v>1</v>
      </c>
      <c r="R1449" s="70">
        <f t="shared" si="312"/>
        <v>0.99999999999999989</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1000"/>
  <sheetViews>
    <sheetView topLeftCell="L1" workbookViewId="0">
      <selection activeCell="AF11" sqref="AF11"/>
    </sheetView>
  </sheetViews>
  <sheetFormatPr defaultColWidth="12.6640625" defaultRowHeight="15" customHeight="1"/>
  <cols>
    <col min="1" max="63" width="10" style="110" customWidth="1"/>
  </cols>
  <sheetData>
    <row r="1" spans="1:63" ht="14.75">
      <c r="A1" s="70" t="s">
        <v>542</v>
      </c>
    </row>
    <row r="2" spans="1:63" ht="14.75">
      <c r="A2" s="1" t="s">
        <v>543</v>
      </c>
    </row>
    <row r="3" spans="1:63" ht="14.75">
      <c r="A3" s="48" t="s">
        <v>544</v>
      </c>
      <c r="B3" s="48"/>
      <c r="C3" s="48"/>
    </row>
    <row r="5" spans="1:63" ht="14.75">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ht="14.75">
      <c r="A6" s="1" t="s">
        <v>545</v>
      </c>
      <c r="B6" s="1" t="str">
        <f>About!B2</f>
        <v>OR</v>
      </c>
      <c r="C6" s="1">
        <f t="shared" ref="C6:AE6" si="1">SUMIFS(C$20:C$119,$B$20:$B$119,$B$6,$A$20:$A$119,$A$6)</f>
        <v>0</v>
      </c>
      <c r="D6" s="1">
        <f t="shared" si="1"/>
        <v>122678</v>
      </c>
      <c r="E6" s="1">
        <f t="shared" si="1"/>
        <v>5071569</v>
      </c>
      <c r="F6" s="1">
        <f t="shared" si="1"/>
        <v>7233331</v>
      </c>
      <c r="G6" s="1">
        <f t="shared" si="1"/>
        <v>10929832</v>
      </c>
      <c r="H6" s="1">
        <f t="shared" si="1"/>
        <v>5376212</v>
      </c>
      <c r="I6" s="1">
        <f t="shared" si="1"/>
        <v>591722</v>
      </c>
      <c r="J6" s="1">
        <f t="shared" si="1"/>
        <v>1231575</v>
      </c>
      <c r="K6" s="1">
        <f t="shared" si="1"/>
        <v>653056</v>
      </c>
      <c r="L6" s="1">
        <f t="shared" si="1"/>
        <v>0</v>
      </c>
      <c r="M6" s="1">
        <f t="shared" si="1"/>
        <v>4483116</v>
      </c>
      <c r="N6" s="1">
        <f t="shared" si="1"/>
        <v>5589859</v>
      </c>
      <c r="O6" s="1">
        <f t="shared" si="1"/>
        <v>1805454</v>
      </c>
      <c r="P6" s="1">
        <f t="shared" si="1"/>
        <v>1075634</v>
      </c>
      <c r="Q6" s="1">
        <f t="shared" si="1"/>
        <v>0</v>
      </c>
      <c r="R6" s="1">
        <f t="shared" si="1"/>
        <v>2336153</v>
      </c>
      <c r="S6" s="1">
        <f t="shared" si="1"/>
        <v>159486</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ht="14.75">
      <c r="A7" s="1" t="s">
        <v>546</v>
      </c>
      <c r="B7" s="1" t="str">
        <f>About!B2</f>
        <v>OR</v>
      </c>
      <c r="C7" s="1">
        <f t="shared" ref="C7:AE7" si="3">SUMIFS(C$20:C$119,$B$20:$B$119,$B$7,$A$20:$A$119,$A$7)</f>
        <v>3077931</v>
      </c>
      <c r="D7" s="1">
        <f t="shared" si="3"/>
        <v>0</v>
      </c>
      <c r="E7" s="1">
        <f t="shared" si="3"/>
        <v>0</v>
      </c>
      <c r="F7" s="1">
        <f t="shared" si="3"/>
        <v>0</v>
      </c>
      <c r="G7" s="1">
        <f t="shared" si="3"/>
        <v>0</v>
      </c>
      <c r="H7" s="1">
        <f t="shared" si="3"/>
        <v>0</v>
      </c>
      <c r="I7" s="1">
        <f t="shared" si="3"/>
        <v>0</v>
      </c>
      <c r="J7" s="1">
        <f t="shared" si="3"/>
        <v>0</v>
      </c>
      <c r="K7" s="1">
        <f t="shared" si="3"/>
        <v>0</v>
      </c>
      <c r="L7" s="1">
        <f t="shared" si="3"/>
        <v>3702055</v>
      </c>
      <c r="M7" s="1">
        <f t="shared" si="3"/>
        <v>0</v>
      </c>
      <c r="N7" s="1">
        <f t="shared" si="3"/>
        <v>0</v>
      </c>
      <c r="O7" s="1">
        <f t="shared" si="3"/>
        <v>0</v>
      </c>
      <c r="P7" s="1">
        <f t="shared" si="3"/>
        <v>0</v>
      </c>
      <c r="Q7" s="1">
        <f t="shared" si="3"/>
        <v>2591680</v>
      </c>
      <c r="R7" s="1">
        <f t="shared" si="3"/>
        <v>0</v>
      </c>
      <c r="S7" s="1">
        <f t="shared" si="3"/>
        <v>0</v>
      </c>
      <c r="T7" s="1">
        <f t="shared" si="3"/>
        <v>2427616</v>
      </c>
      <c r="U7" s="1">
        <f t="shared" si="3"/>
        <v>4620019</v>
      </c>
      <c r="V7" s="1">
        <f t="shared" si="3"/>
        <v>5007823</v>
      </c>
      <c r="W7" s="1">
        <f t="shared" si="3"/>
        <v>5542405</v>
      </c>
      <c r="X7" s="1">
        <f t="shared" si="3"/>
        <v>9070780</v>
      </c>
      <c r="Y7" s="1">
        <f t="shared" si="3"/>
        <v>10750238</v>
      </c>
      <c r="Z7" s="1">
        <f t="shared" si="3"/>
        <v>8446112</v>
      </c>
      <c r="AA7" s="1">
        <f t="shared" si="3"/>
        <v>9178311</v>
      </c>
      <c r="AB7" s="1">
        <f t="shared" si="3"/>
        <v>8982333</v>
      </c>
      <c r="AC7" s="1">
        <f t="shared" si="3"/>
        <v>10168298</v>
      </c>
      <c r="AD7" s="1">
        <f t="shared" si="3"/>
        <v>10146197</v>
      </c>
      <c r="AE7" s="1">
        <f t="shared" si="3"/>
        <v>11903191</v>
      </c>
      <c r="AF7" s="48">
        <f>AVERAGE(U7:AE7)</f>
        <v>8528700.6363636367</v>
      </c>
      <c r="AG7" s="48">
        <f t="shared" ref="AG7:BK7" si="4">AF7</f>
        <v>8528700.6363636367</v>
      </c>
      <c r="AH7" s="48">
        <f t="shared" si="4"/>
        <v>8528700.6363636367</v>
      </c>
      <c r="AI7" s="48">
        <f t="shared" si="4"/>
        <v>8528700.6363636367</v>
      </c>
      <c r="AJ7" s="48">
        <f t="shared" si="4"/>
        <v>8528700.6363636367</v>
      </c>
      <c r="AK7" s="48">
        <f t="shared" si="4"/>
        <v>8528700.6363636367</v>
      </c>
      <c r="AL7" s="48">
        <f t="shared" si="4"/>
        <v>8528700.6363636367</v>
      </c>
      <c r="AM7" s="48">
        <f t="shared" si="4"/>
        <v>8528700.6363636367</v>
      </c>
      <c r="AN7" s="48">
        <f t="shared" si="4"/>
        <v>8528700.6363636367</v>
      </c>
      <c r="AO7" s="48">
        <f t="shared" si="4"/>
        <v>8528700.6363636367</v>
      </c>
      <c r="AP7" s="48">
        <f t="shared" si="4"/>
        <v>8528700.6363636367</v>
      </c>
      <c r="AQ7" s="48">
        <f t="shared" si="4"/>
        <v>8528700.6363636367</v>
      </c>
      <c r="AR7" s="48">
        <f t="shared" si="4"/>
        <v>8528700.6363636367</v>
      </c>
      <c r="AS7" s="48">
        <f t="shared" si="4"/>
        <v>8528700.6363636367</v>
      </c>
      <c r="AT7" s="48">
        <f t="shared" si="4"/>
        <v>8528700.6363636367</v>
      </c>
      <c r="AU7" s="48">
        <f t="shared" si="4"/>
        <v>8528700.6363636367</v>
      </c>
      <c r="AV7" s="48">
        <f t="shared" si="4"/>
        <v>8528700.6363636367</v>
      </c>
      <c r="AW7" s="48">
        <f t="shared" si="4"/>
        <v>8528700.6363636367</v>
      </c>
      <c r="AX7" s="48">
        <f t="shared" si="4"/>
        <v>8528700.6363636367</v>
      </c>
      <c r="AY7" s="48">
        <f t="shared" si="4"/>
        <v>8528700.6363636367</v>
      </c>
      <c r="AZ7" s="48">
        <f t="shared" si="4"/>
        <v>8528700.6363636367</v>
      </c>
      <c r="BA7" s="48">
        <f t="shared" si="4"/>
        <v>8528700.6363636367</v>
      </c>
      <c r="BB7" s="48">
        <f t="shared" si="4"/>
        <v>8528700.6363636367</v>
      </c>
      <c r="BC7" s="48">
        <f t="shared" si="4"/>
        <v>8528700.6363636367</v>
      </c>
      <c r="BD7" s="48">
        <f t="shared" si="4"/>
        <v>8528700.6363636367</v>
      </c>
      <c r="BE7" s="48">
        <f t="shared" si="4"/>
        <v>8528700.6363636367</v>
      </c>
      <c r="BF7" s="48">
        <f t="shared" si="4"/>
        <v>8528700.6363636367</v>
      </c>
      <c r="BG7" s="48">
        <f t="shared" si="4"/>
        <v>8528700.6363636367</v>
      </c>
      <c r="BH7" s="48">
        <f t="shared" si="4"/>
        <v>8528700.6363636367</v>
      </c>
      <c r="BI7" s="48">
        <f t="shared" si="4"/>
        <v>8528700.6363636367</v>
      </c>
      <c r="BJ7" s="48">
        <f t="shared" si="4"/>
        <v>8528700.6363636367</v>
      </c>
      <c r="BK7" s="48">
        <f t="shared" si="4"/>
        <v>8528700.6363636367</v>
      </c>
    </row>
    <row r="9" spans="1:63" ht="14.75">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ht="14.75">
      <c r="A10" s="1" t="s">
        <v>545</v>
      </c>
      <c r="B10" s="49" t="str">
        <f>About!B2</f>
        <v>OR</v>
      </c>
      <c r="C10" s="29">
        <f t="shared" ref="C10:AE10" si="6">SUMIFS(C$122:C$219,$B$122:$B$219,$B$6,$A$122:$A$219,$A$6)</f>
        <v>852459</v>
      </c>
      <c r="D10" s="29">
        <f t="shared" si="6"/>
        <v>1322963</v>
      </c>
      <c r="E10" s="29">
        <f t="shared" si="6"/>
        <v>870479</v>
      </c>
      <c r="F10" s="29">
        <f t="shared" si="6"/>
        <v>1081483</v>
      </c>
      <c r="G10" s="29">
        <f t="shared" si="6"/>
        <v>1066362</v>
      </c>
      <c r="H10" s="29">
        <f t="shared" si="6"/>
        <v>827764</v>
      </c>
      <c r="I10" s="29">
        <f t="shared" si="6"/>
        <v>2773722</v>
      </c>
      <c r="J10" s="29">
        <f t="shared" si="6"/>
        <v>772502</v>
      </c>
      <c r="K10" s="29">
        <f t="shared" si="6"/>
        <v>704403</v>
      </c>
      <c r="L10" s="29">
        <f t="shared" si="6"/>
        <v>477320</v>
      </c>
      <c r="M10" s="29">
        <f t="shared" si="6"/>
        <v>180363</v>
      </c>
      <c r="N10" s="29">
        <f t="shared" si="6"/>
        <v>150777</v>
      </c>
      <c r="O10" s="29">
        <f t="shared" si="6"/>
        <v>1477034</v>
      </c>
      <c r="P10" s="29">
        <f t="shared" si="6"/>
        <v>284379</v>
      </c>
      <c r="Q10" s="29">
        <f t="shared" si="6"/>
        <v>2522683</v>
      </c>
      <c r="R10" s="29">
        <f t="shared" si="6"/>
        <v>521488</v>
      </c>
      <c r="S10" s="29">
        <f t="shared" si="6"/>
        <v>456148</v>
      </c>
      <c r="T10" s="29">
        <f t="shared" si="6"/>
        <v>1441177</v>
      </c>
      <c r="U10" s="29">
        <f t="shared" si="6"/>
        <v>596545</v>
      </c>
      <c r="V10" s="29">
        <f t="shared" si="6"/>
        <v>761137</v>
      </c>
      <c r="W10" s="29">
        <f t="shared" si="6"/>
        <v>434687</v>
      </c>
      <c r="X10" s="29">
        <f t="shared" si="6"/>
        <v>705598</v>
      </c>
      <c r="Y10" s="29">
        <f t="shared" si="6"/>
        <v>921763</v>
      </c>
      <c r="Z10" s="29">
        <f t="shared" si="6"/>
        <v>375509</v>
      </c>
      <c r="AA10" s="29">
        <f t="shared" si="6"/>
        <v>361403</v>
      </c>
      <c r="AB10" s="29">
        <f t="shared" si="6"/>
        <v>2369684</v>
      </c>
      <c r="AC10" s="29">
        <f t="shared" si="6"/>
        <v>956379</v>
      </c>
      <c r="AD10" s="29">
        <f t="shared" si="6"/>
        <v>1129572</v>
      </c>
      <c r="AE10" s="29">
        <f t="shared" si="6"/>
        <v>544195</v>
      </c>
      <c r="AF10" s="35">
        <f t="shared" ref="AF10:BK10" si="7">AE10</f>
        <v>544195</v>
      </c>
      <c r="AG10" s="35">
        <f t="shared" si="7"/>
        <v>544195</v>
      </c>
      <c r="AH10" s="35">
        <f t="shared" si="7"/>
        <v>544195</v>
      </c>
      <c r="AI10" s="35">
        <f t="shared" si="7"/>
        <v>544195</v>
      </c>
      <c r="AJ10" s="35">
        <f t="shared" si="7"/>
        <v>544195</v>
      </c>
      <c r="AK10" s="35">
        <f t="shared" si="7"/>
        <v>544195</v>
      </c>
      <c r="AL10" s="35">
        <f t="shared" si="7"/>
        <v>544195</v>
      </c>
      <c r="AM10" s="35">
        <f t="shared" si="7"/>
        <v>544195</v>
      </c>
      <c r="AN10" s="35">
        <f t="shared" si="7"/>
        <v>544195</v>
      </c>
      <c r="AO10" s="35">
        <f t="shared" si="7"/>
        <v>544195</v>
      </c>
      <c r="AP10" s="35">
        <f t="shared" si="7"/>
        <v>544195</v>
      </c>
      <c r="AQ10" s="35">
        <f t="shared" si="7"/>
        <v>544195</v>
      </c>
      <c r="AR10" s="35">
        <f t="shared" si="7"/>
        <v>544195</v>
      </c>
      <c r="AS10" s="35">
        <f t="shared" si="7"/>
        <v>544195</v>
      </c>
      <c r="AT10" s="35">
        <f t="shared" si="7"/>
        <v>544195</v>
      </c>
      <c r="AU10" s="35">
        <f t="shared" si="7"/>
        <v>544195</v>
      </c>
      <c r="AV10" s="35">
        <f t="shared" si="7"/>
        <v>544195</v>
      </c>
      <c r="AW10" s="35">
        <f t="shared" si="7"/>
        <v>544195</v>
      </c>
      <c r="AX10" s="35">
        <f t="shared" si="7"/>
        <v>544195</v>
      </c>
      <c r="AY10" s="35">
        <f t="shared" si="7"/>
        <v>544195</v>
      </c>
      <c r="AZ10" s="35">
        <f t="shared" si="7"/>
        <v>544195</v>
      </c>
      <c r="BA10" s="35">
        <f t="shared" si="7"/>
        <v>544195</v>
      </c>
      <c r="BB10" s="35">
        <f t="shared" si="7"/>
        <v>544195</v>
      </c>
      <c r="BC10" s="35">
        <f t="shared" si="7"/>
        <v>544195</v>
      </c>
      <c r="BD10" s="35">
        <f t="shared" si="7"/>
        <v>544195</v>
      </c>
      <c r="BE10" s="35">
        <f t="shared" si="7"/>
        <v>544195</v>
      </c>
      <c r="BF10" s="35">
        <f t="shared" si="7"/>
        <v>544195</v>
      </c>
      <c r="BG10" s="35">
        <f t="shared" si="7"/>
        <v>544195</v>
      </c>
      <c r="BH10" s="35">
        <f t="shared" si="7"/>
        <v>544195</v>
      </c>
      <c r="BI10" s="35">
        <f t="shared" si="7"/>
        <v>544195</v>
      </c>
      <c r="BJ10" s="35">
        <f t="shared" si="7"/>
        <v>544195</v>
      </c>
      <c r="BK10" s="35">
        <f t="shared" si="7"/>
        <v>544195</v>
      </c>
    </row>
    <row r="11" spans="1:63" ht="14.75">
      <c r="A11" s="1" t="s">
        <v>546</v>
      </c>
      <c r="B11" s="29" t="str">
        <f>About!B2</f>
        <v>OR</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113109</v>
      </c>
      <c r="L11" s="29">
        <f t="shared" si="8"/>
        <v>167483</v>
      </c>
      <c r="M11" s="29">
        <f t="shared" si="8"/>
        <v>27013</v>
      </c>
      <c r="N11" s="29">
        <f t="shared" si="8"/>
        <v>11171</v>
      </c>
      <c r="O11" s="29">
        <f t="shared" si="8"/>
        <v>8671</v>
      </c>
      <c r="P11" s="29">
        <f t="shared" si="8"/>
        <v>6145</v>
      </c>
      <c r="Q11" s="29">
        <f t="shared" si="8"/>
        <v>77434</v>
      </c>
      <c r="R11" s="29">
        <f t="shared" si="8"/>
        <v>445386</v>
      </c>
      <c r="S11" s="29">
        <f t="shared" si="8"/>
        <v>470073</v>
      </c>
      <c r="T11" s="29">
        <f t="shared" si="8"/>
        <v>207157</v>
      </c>
      <c r="U11" s="29">
        <f t="shared" si="8"/>
        <v>272439</v>
      </c>
      <c r="V11" s="29">
        <f t="shared" si="8"/>
        <v>472199</v>
      </c>
      <c r="W11" s="29">
        <f t="shared" si="8"/>
        <v>215906</v>
      </c>
      <c r="X11" s="29">
        <f t="shared" si="8"/>
        <v>422084</v>
      </c>
      <c r="Y11" s="29">
        <f t="shared" si="8"/>
        <v>455353</v>
      </c>
      <c r="Z11" s="29">
        <f t="shared" si="8"/>
        <v>316652</v>
      </c>
      <c r="AA11" s="29">
        <f t="shared" si="8"/>
        <v>206281</v>
      </c>
      <c r="AB11" s="29">
        <f t="shared" si="8"/>
        <v>282239</v>
      </c>
      <c r="AC11" s="29">
        <f t="shared" si="8"/>
        <v>128991</v>
      </c>
      <c r="AD11" s="29">
        <f t="shared" si="8"/>
        <v>104848</v>
      </c>
      <c r="AE11" s="29">
        <f t="shared" si="8"/>
        <v>109987</v>
      </c>
      <c r="AF11" s="35">
        <f>AVERAGE(W11:AE11)</f>
        <v>249149</v>
      </c>
      <c r="AG11" s="35">
        <f t="shared" ref="AG11:BK11" si="9">AF11</f>
        <v>249149</v>
      </c>
      <c r="AH11" s="35">
        <f t="shared" si="9"/>
        <v>249149</v>
      </c>
      <c r="AI11" s="35">
        <f t="shared" si="9"/>
        <v>249149</v>
      </c>
      <c r="AJ11" s="35">
        <f t="shared" si="9"/>
        <v>249149</v>
      </c>
      <c r="AK11" s="35">
        <f t="shared" si="9"/>
        <v>249149</v>
      </c>
      <c r="AL11" s="35">
        <f t="shared" si="9"/>
        <v>249149</v>
      </c>
      <c r="AM11" s="35">
        <f t="shared" si="9"/>
        <v>249149</v>
      </c>
      <c r="AN11" s="35">
        <f t="shared" si="9"/>
        <v>249149</v>
      </c>
      <c r="AO11" s="35">
        <f t="shared" si="9"/>
        <v>249149</v>
      </c>
      <c r="AP11" s="35">
        <f t="shared" si="9"/>
        <v>249149</v>
      </c>
      <c r="AQ11" s="35">
        <f t="shared" si="9"/>
        <v>249149</v>
      </c>
      <c r="AR11" s="35">
        <f t="shared" si="9"/>
        <v>249149</v>
      </c>
      <c r="AS11" s="35">
        <f t="shared" si="9"/>
        <v>249149</v>
      </c>
      <c r="AT11" s="35">
        <f t="shared" si="9"/>
        <v>249149</v>
      </c>
      <c r="AU11" s="35">
        <f t="shared" si="9"/>
        <v>249149</v>
      </c>
      <c r="AV11" s="35">
        <f t="shared" si="9"/>
        <v>249149</v>
      </c>
      <c r="AW11" s="35">
        <f t="shared" si="9"/>
        <v>249149</v>
      </c>
      <c r="AX11" s="35">
        <f t="shared" si="9"/>
        <v>249149</v>
      </c>
      <c r="AY11" s="35">
        <f t="shared" si="9"/>
        <v>249149</v>
      </c>
      <c r="AZ11" s="35">
        <f t="shared" si="9"/>
        <v>249149</v>
      </c>
      <c r="BA11" s="35">
        <f t="shared" si="9"/>
        <v>249149</v>
      </c>
      <c r="BB11" s="35">
        <f t="shared" si="9"/>
        <v>249149</v>
      </c>
      <c r="BC11" s="35">
        <f t="shared" si="9"/>
        <v>249149</v>
      </c>
      <c r="BD11" s="35">
        <f t="shared" si="9"/>
        <v>249149</v>
      </c>
      <c r="BE11" s="35">
        <f t="shared" si="9"/>
        <v>249149</v>
      </c>
      <c r="BF11" s="35">
        <f t="shared" si="9"/>
        <v>249149</v>
      </c>
      <c r="BG11" s="35">
        <f t="shared" si="9"/>
        <v>249149</v>
      </c>
      <c r="BH11" s="35">
        <f t="shared" si="9"/>
        <v>249149</v>
      </c>
      <c r="BI11" s="35">
        <f t="shared" si="9"/>
        <v>249149</v>
      </c>
      <c r="BJ11" s="35">
        <f t="shared" si="9"/>
        <v>249149</v>
      </c>
      <c r="BK11" s="35">
        <f t="shared" si="9"/>
        <v>249149</v>
      </c>
    </row>
    <row r="13" spans="1:63" ht="14.75">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ht="14.75">
      <c r="A14" s="1" t="s">
        <v>545</v>
      </c>
      <c r="B14" s="29" t="str">
        <f>About!B2</f>
        <v>OR</v>
      </c>
      <c r="C14" s="29">
        <f t="shared" ref="C14:AH14" si="11">IF(C10&gt;C11,C10-C11,0)</f>
        <v>852459</v>
      </c>
      <c r="D14" s="29">
        <f t="shared" si="11"/>
        <v>1322963</v>
      </c>
      <c r="E14" s="29">
        <f t="shared" si="11"/>
        <v>870479</v>
      </c>
      <c r="F14" s="29">
        <f t="shared" si="11"/>
        <v>1081483</v>
      </c>
      <c r="G14" s="29">
        <f t="shared" si="11"/>
        <v>1066362</v>
      </c>
      <c r="H14" s="29">
        <f t="shared" si="11"/>
        <v>827764</v>
      </c>
      <c r="I14" s="29">
        <f t="shared" si="11"/>
        <v>2773722</v>
      </c>
      <c r="J14" s="29">
        <f t="shared" si="11"/>
        <v>772502</v>
      </c>
      <c r="K14" s="29">
        <f t="shared" si="11"/>
        <v>591294</v>
      </c>
      <c r="L14" s="29">
        <f t="shared" si="11"/>
        <v>309837</v>
      </c>
      <c r="M14" s="29">
        <f t="shared" si="11"/>
        <v>153350</v>
      </c>
      <c r="N14" s="29">
        <f t="shared" si="11"/>
        <v>139606</v>
      </c>
      <c r="O14" s="29">
        <f t="shared" si="11"/>
        <v>1468363</v>
      </c>
      <c r="P14" s="29">
        <f t="shared" si="11"/>
        <v>278234</v>
      </c>
      <c r="Q14" s="29">
        <f t="shared" si="11"/>
        <v>2445249</v>
      </c>
      <c r="R14" s="29">
        <f t="shared" si="11"/>
        <v>76102</v>
      </c>
      <c r="S14" s="29">
        <f t="shared" si="11"/>
        <v>0</v>
      </c>
      <c r="T14" s="29">
        <f t="shared" si="11"/>
        <v>1234020</v>
      </c>
      <c r="U14" s="29">
        <f t="shared" si="11"/>
        <v>324106</v>
      </c>
      <c r="V14" s="29">
        <f t="shared" si="11"/>
        <v>288938</v>
      </c>
      <c r="W14" s="29">
        <f t="shared" si="11"/>
        <v>218781</v>
      </c>
      <c r="X14" s="29">
        <f t="shared" si="11"/>
        <v>283514</v>
      </c>
      <c r="Y14" s="29">
        <f t="shared" si="11"/>
        <v>466410</v>
      </c>
      <c r="Z14" s="29">
        <f t="shared" si="11"/>
        <v>58857</v>
      </c>
      <c r="AA14" s="29">
        <f t="shared" si="11"/>
        <v>155122</v>
      </c>
      <c r="AB14" s="29">
        <f t="shared" si="11"/>
        <v>2087445</v>
      </c>
      <c r="AC14" s="29">
        <f t="shared" si="11"/>
        <v>827388</v>
      </c>
      <c r="AD14" s="29">
        <f t="shared" si="11"/>
        <v>1024724</v>
      </c>
      <c r="AE14" s="29">
        <f t="shared" si="11"/>
        <v>434208</v>
      </c>
      <c r="AF14" s="29">
        <f t="shared" si="11"/>
        <v>295046</v>
      </c>
      <c r="AG14" s="29">
        <f t="shared" si="11"/>
        <v>295046</v>
      </c>
      <c r="AH14" s="29">
        <f t="shared" si="11"/>
        <v>295046</v>
      </c>
      <c r="AI14" s="29">
        <f t="shared" ref="AI14:BK14" si="12">IF(AI10&gt;AI11,AI10-AI11,0)</f>
        <v>295046</v>
      </c>
      <c r="AJ14" s="29">
        <f t="shared" si="12"/>
        <v>295046</v>
      </c>
      <c r="AK14" s="29">
        <f t="shared" si="12"/>
        <v>295046</v>
      </c>
      <c r="AL14" s="29">
        <f t="shared" si="12"/>
        <v>295046</v>
      </c>
      <c r="AM14" s="29">
        <f t="shared" si="12"/>
        <v>295046</v>
      </c>
      <c r="AN14" s="29">
        <f t="shared" si="12"/>
        <v>295046</v>
      </c>
      <c r="AO14" s="29">
        <f t="shared" si="12"/>
        <v>295046</v>
      </c>
      <c r="AP14" s="29">
        <f t="shared" si="12"/>
        <v>295046</v>
      </c>
      <c r="AQ14" s="29">
        <f t="shared" si="12"/>
        <v>295046</v>
      </c>
      <c r="AR14" s="29">
        <f t="shared" si="12"/>
        <v>295046</v>
      </c>
      <c r="AS14" s="29">
        <f t="shared" si="12"/>
        <v>295046</v>
      </c>
      <c r="AT14" s="29">
        <f t="shared" si="12"/>
        <v>295046</v>
      </c>
      <c r="AU14" s="29">
        <f t="shared" si="12"/>
        <v>295046</v>
      </c>
      <c r="AV14" s="29">
        <f t="shared" si="12"/>
        <v>295046</v>
      </c>
      <c r="AW14" s="29">
        <f t="shared" si="12"/>
        <v>295046</v>
      </c>
      <c r="AX14" s="29">
        <f t="shared" si="12"/>
        <v>295046</v>
      </c>
      <c r="AY14" s="29">
        <f t="shared" si="12"/>
        <v>295046</v>
      </c>
      <c r="AZ14" s="29">
        <f t="shared" si="12"/>
        <v>295046</v>
      </c>
      <c r="BA14" s="29">
        <f t="shared" si="12"/>
        <v>295046</v>
      </c>
      <c r="BB14" s="29">
        <f t="shared" si="12"/>
        <v>295046</v>
      </c>
      <c r="BC14" s="29">
        <f t="shared" si="12"/>
        <v>295046</v>
      </c>
      <c r="BD14" s="29">
        <f t="shared" si="12"/>
        <v>295046</v>
      </c>
      <c r="BE14" s="29">
        <f t="shared" si="12"/>
        <v>295046</v>
      </c>
      <c r="BF14" s="29">
        <f t="shared" si="12"/>
        <v>295046</v>
      </c>
      <c r="BG14" s="29">
        <f t="shared" si="12"/>
        <v>295046</v>
      </c>
      <c r="BH14" s="29">
        <f t="shared" si="12"/>
        <v>295046</v>
      </c>
      <c r="BI14" s="29">
        <f t="shared" si="12"/>
        <v>295046</v>
      </c>
      <c r="BJ14" s="29">
        <f t="shared" si="12"/>
        <v>295046</v>
      </c>
      <c r="BK14" s="29">
        <f t="shared" si="12"/>
        <v>295046</v>
      </c>
    </row>
    <row r="15" spans="1:63" ht="14.75">
      <c r="A15" s="1" t="s">
        <v>546</v>
      </c>
      <c r="B15" s="29" t="str">
        <f>About!B2</f>
        <v>OR</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13925</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ht="14.75">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ht="14.75">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25</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25</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29</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29</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32</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32</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36</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36</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39</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42</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46</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46</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49</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49</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51</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51</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56</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56</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60</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60</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63</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63</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65</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65</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69</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69</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72</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72</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74</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74</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77</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77</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81</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81</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85</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85</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87</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87</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90</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90</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26</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26</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95</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95</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98</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98</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103</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103</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105</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105</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108</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108</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111</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111</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113</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113</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25</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25</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29</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29</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32</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32</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36</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36</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39</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39</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42</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42</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46</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46</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49</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49</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51</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51</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56</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56</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60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60</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63</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63</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65</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65</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69</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69</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72</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72</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74</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74</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77</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77</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81</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81</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85</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85</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87</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87</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90</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90</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26</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26</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95</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95</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98</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98</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103</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103</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105</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105</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108</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108</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111</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111</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113</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113</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topLeftCell="C1" workbookViewId="0">
      <selection activeCell="G76" sqref="G76"/>
    </sheetView>
  </sheetViews>
  <sheetFormatPr defaultColWidth="12.6640625" defaultRowHeight="15" customHeight="1"/>
  <cols>
    <col min="1" max="1" width="44.33203125" style="110" customWidth="1"/>
    <col min="3" max="3" width="19.1640625" style="110" customWidth="1"/>
    <col min="5" max="5" width="22.1640625" style="110" customWidth="1"/>
    <col min="6" max="6" width="18.1640625" style="110" customWidth="1"/>
    <col min="10" max="10" width="21.6640625" style="110" customWidth="1"/>
  </cols>
  <sheetData>
    <row r="1" spans="1:33" ht="14.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6" customHeight="1">
      <c r="A3" s="179" t="s">
        <v>550</v>
      </c>
      <c r="B3" s="180"/>
      <c r="C3" s="180"/>
      <c r="D3" s="180"/>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ht="14.75">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25</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29</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32</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36</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39</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51</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42</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46</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49</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56</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60</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63</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72</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69</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65</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74</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77</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85</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81</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87</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105</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108</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90</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95</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98</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ht="14.75">
      <c r="A38" s="57">
        <v>2018</v>
      </c>
      <c r="B38" s="58" t="s">
        <v>26</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ht="14.75">
      <c r="A39" s="57">
        <v>2018</v>
      </c>
      <c r="B39" s="58" t="s">
        <v>103</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ht="14.75">
      <c r="A40" s="57">
        <v>2018</v>
      </c>
      <c r="B40" s="58" t="s">
        <v>111</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ht="14.75">
      <c r="A41" s="57">
        <v>2018</v>
      </c>
      <c r="B41" s="58" t="s">
        <v>113</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ht="14.75">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ht="14.75">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ht="14.75">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ht="14.75">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ht="14.75">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ht="14.75">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ht="14.75">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ht="14.75">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ht="14.75">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ht="14.75">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ht="14.75">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ht="14.75">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ht="14.75">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ht="14.75">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ht="14.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4.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4.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4.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4.75">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4.75">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4.75">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4.75">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4.75">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4.75">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4.75">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4.75">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4.75">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4.75">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4.75">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4.75">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4.75">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4.75">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4.75">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4.75">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4.75">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4.75">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4.75">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4.75">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4.75">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4.75">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4.75">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4.75">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4.75">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4.75">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4.75">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4.75">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4.75">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4.75">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4.75">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4.75">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4.75">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4.75">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4.75">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4.75">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4.75">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4.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ht="14.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ht="14.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ht="14.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25</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29</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32</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36</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39</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51</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42</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46</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49</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56</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60</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63</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72</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69</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65</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74</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77</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85</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81</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87</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105</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108</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90</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95</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98</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61.894389325518532</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26</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103</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111</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113</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ht="14.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4.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4.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4.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4.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4.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4.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4.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4.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4.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4.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4.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4.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4.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4.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4.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4.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4.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4.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4.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4.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4.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4.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4.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4.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4.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4.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4.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4.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4.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4.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4.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4.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4.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4.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4.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4.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4.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4.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4.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4.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4.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4.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4.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4.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4.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4.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4.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4.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4.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4.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4.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4.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4.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4.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4.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4.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4.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4.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4.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4.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4.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4.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4.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4.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4.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4.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4.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4.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4.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4.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4.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4.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4.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4.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4.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4.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4.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4.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4.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4.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4.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4.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4.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4.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4.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4.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4.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4.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4.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4.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4.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4.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4.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4.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4.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4.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4.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4.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4.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4.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4.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4.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4.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4.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4.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4.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4.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4.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4.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4.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4.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4.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4.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4.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4.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4.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4.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4.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4.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4.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4.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4.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4.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4.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4.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4.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4.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4.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4.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4.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4.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4.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4.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4.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4.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4.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4.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4.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4.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4.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4.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4.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4.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4.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4.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4.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4.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4.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4.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4.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4.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4.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4.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4.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4.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4.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4.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4.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4.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4.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4.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4.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4.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4.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4.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4.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4.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4.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4.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4.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4.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4.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4.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4.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4.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4.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4.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4.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4.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4.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4.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4.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4.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4.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4.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4.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4.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4.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4.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4.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4.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4.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4.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4.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4.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4.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4.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4.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4.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4.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4.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4.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4.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4.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4.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4.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4.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4.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4.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4.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4.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4.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4.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4.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4.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4.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4.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4.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4.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4.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4.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4.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4.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4.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4.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4.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4.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4.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4.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4.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4.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4.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4.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4.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4.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4.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4.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4.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4.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4.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4.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4.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4.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4.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4.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4.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4.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4.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4.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4.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4.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4.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4.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4.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4.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4.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4.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4.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4.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4.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4.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4.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4.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4.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4.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4.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4.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4.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4.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4.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4.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4.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4.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4.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4.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4.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4.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4.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4.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4.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4.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4.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4.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4.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4.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4.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4.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4.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4.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4.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4.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4.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4.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4.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4.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4.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4.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4.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4.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4.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4.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4.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4.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4.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4.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4.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4.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4.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4.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4.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4.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4.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4.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4.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4.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4.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4.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4.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4.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4.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4.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4.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4.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4.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4.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4.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4.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4.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4.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4.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4.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4.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4.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4.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4.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4.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4.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4.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4.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4.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4.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4.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4.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4.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4.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4.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4.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4.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4.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4.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4.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4.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4.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4.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4.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4.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4.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4.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4.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4.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4.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4.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4.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4.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4.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4.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4.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4.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4.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4.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4.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4.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4.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4.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4.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4.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4.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4.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4.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4.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4.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4.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4.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4.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4.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4.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4.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4.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4.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4.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4.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4.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4.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4.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4.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4.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4.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4.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4.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4.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4.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4.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4.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4.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4.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4.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4.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4.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4.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4.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4.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4.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4.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4.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4.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4.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4.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4.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4.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4.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4.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4.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4.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4.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4.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4.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4.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4.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4.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4.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4.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4.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4.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4.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4.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4.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4.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4.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4.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4.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4.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4.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4.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4.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4.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4.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4.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4.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4.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4.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4.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4.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4.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4.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4.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4.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4.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4.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4.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4.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4.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4.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4.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4.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4.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4.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4.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4.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4.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4.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4.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4.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4.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4.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4.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4.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4.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4.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4.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4.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4.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4.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4.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4.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4.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4.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4.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4.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4.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4.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4.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4.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4.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4.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4.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4.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4.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4.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4.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4.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4.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4.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4.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4.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4.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4.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4.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4.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4.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4.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4.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4.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4.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4.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4.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4.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4.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4.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4.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4.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4.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4.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4.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4.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4.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4.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4.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4.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4.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4.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4.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4.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4.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4.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4.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4.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4.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4.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4.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4.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4.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4.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4.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4.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4.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4.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4.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4.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4.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4.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4.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4.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4.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4.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4.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4.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4.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4.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4.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4.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4.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4.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4.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4.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4.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4.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4.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4.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4.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4.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4.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4.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4.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4.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4.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4.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4.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4.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4.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4.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4.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4.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4.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4.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4.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4.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4.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4.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4.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4.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4.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4.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4.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4.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4.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4.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4.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4.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4.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4.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4.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4.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4.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4.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4.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4.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4.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4.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4.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4.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4.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4.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4.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4.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4.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4.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4.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4.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4.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4.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4.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4.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4.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4.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4.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4.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4.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4.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4.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4.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4.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4.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4.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4.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4.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4.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4.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4.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4.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4.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4.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4.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4.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4.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4.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4.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4.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4.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4.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4.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4.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4.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4.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4.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4.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4.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4.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4.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4.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4.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4.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4.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4.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4.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4.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4.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4.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4.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4.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4.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4.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4.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4.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4.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4.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4.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4.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4.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4.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4.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4.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4.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4.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4.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4.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4.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4.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4.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4.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4.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4.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4.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4.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4.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4.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4.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4.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4.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4.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4.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4.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4.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4.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4.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4.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4.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4.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4.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4.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4.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4.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4.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4.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4.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4.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4.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4.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4.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4.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4.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4.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4.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4.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4.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4.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4.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4.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4.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4.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4.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4.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4.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4.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4.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4.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4.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4.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4.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4.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4.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4.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4.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4.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4.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4.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4.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4.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4.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4.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4.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4.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4.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4.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4.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4.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4.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4.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4.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4.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4.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4.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4.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4.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4.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4.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4.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4.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4.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4.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4.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4.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4.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4.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4.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4.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4.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4.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4.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4.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4.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4.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4.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4.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4.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4.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4.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4.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4.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4.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4.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4.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4.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4.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4.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4.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4.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4.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4.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4.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4.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4.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4.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4.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4.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4.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4.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4.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4.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4.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4.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4.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4.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4.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4.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4.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4.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4.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4.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4.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4.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4.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4.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4.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4.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4.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4.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4.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4.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4.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4.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4.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4.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4.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4.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4.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4.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4.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4.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4.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4.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4.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4.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4.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54DA-A32F-4D7C-BB4E-B74B5060E6C9}">
  <dimension ref="A1:AG1000"/>
  <sheetViews>
    <sheetView workbookViewId="0">
      <selection activeCell="B22" sqref="B22"/>
    </sheetView>
  </sheetViews>
  <sheetFormatPr defaultColWidth="12.6640625" defaultRowHeight="15" customHeight="1"/>
  <cols>
    <col min="1" max="1" width="22.83203125" style="112" customWidth="1"/>
    <col min="2" max="2" width="10.6640625" style="112" customWidth="1"/>
    <col min="3" max="33" width="10.1640625" style="112" customWidth="1"/>
    <col min="34" max="16384" width="12.6640625" style="112"/>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(Calculations!B60*'EIA SEDS data'!AF$6)+('EIA SEDS data'!AF$10*IF(About!$N$12,Calculations!$B114,Calculations!B92)) + 'Manual Adjustment'!$B33</f>
        <v>45029.570655011892</v>
      </c>
      <c r="C2" s="6">
        <f>(Calculations!C60*'EIA SEDS data'!AG$6)+('EIA SEDS data'!AG$10*IF(About!$N$12,Calculations!$B114,Calculations!C92)) + 'Manual Adjustment'!$B33</f>
        <v>39656.080192219611</v>
      </c>
      <c r="D2" s="6">
        <f>(Calculations!D60*'EIA SEDS data'!AH$6)+('EIA SEDS data'!AH$10*IF(About!$N$12,Calculations!$B114,Calculations!D92)) + 'Manual Adjustment'!$B33</f>
        <v>33743.731264406473</v>
      </c>
      <c r="E2" s="6">
        <f>(Calculations!E60*'EIA SEDS data'!AI$6)+('EIA SEDS data'!AI$10*IF(About!$N$12,Calculations!$B114,Calculations!E92)) + 'Manual Adjustment'!$B33</f>
        <v>23302.603299185917</v>
      </c>
      <c r="F2" s="6">
        <f>(Calculations!F60*'EIA SEDS data'!AJ$6)+('EIA SEDS data'!AJ$10*IF(About!$N$12,Calculations!$B114,Calculations!F92)) + 'Manual Adjustment'!$B33</f>
        <v>21241.219895890761</v>
      </c>
      <c r="G2" s="6">
        <f>(Calculations!G60*'EIA SEDS data'!AK$6)+('EIA SEDS data'!AK$10*IF(About!$N$12,Calculations!$B114,Calculations!G92)) + 'Manual Adjustment'!$B33</f>
        <v>18326.900190973061</v>
      </c>
      <c r="H2" s="6">
        <f>(Calculations!H60*'EIA SEDS data'!AL$6)+('EIA SEDS data'!AL$10*IF(About!$N$12,Calculations!$B114,Calculations!H92)) + 'Manual Adjustment'!$B33</f>
        <v>19160.312991804265</v>
      </c>
      <c r="I2" s="6">
        <f>(Calculations!I60*'EIA SEDS data'!AM$6)+('EIA SEDS data'!AM$10*IF(About!$N$12,Calculations!$B114,Calculations!I92)) + 'Manual Adjustment'!$B33</f>
        <v>18391.066964630987</v>
      </c>
      <c r="J2" s="6">
        <f>(Calculations!J60*'EIA SEDS data'!AN$6)+('EIA SEDS data'!AN$10*IF(About!$N$12,Calculations!$B114,Calculations!J92)) + 'Manual Adjustment'!$B33</f>
        <v>17891.636806043171</v>
      </c>
      <c r="K2" s="6">
        <f>(Calculations!K60*'EIA SEDS data'!AO$6)+('EIA SEDS data'!AO$10*IF(About!$N$12,Calculations!$B114,Calculations!K92)) + 'Manual Adjustment'!$B33</f>
        <v>10341.22660128564</v>
      </c>
      <c r="L2" s="6">
        <f>(Calculations!L60*'EIA SEDS data'!AP$6)+('EIA SEDS data'!AP$10*IF(About!$N$12,Calculations!$B114,Calculations!L92)) + 'Manual Adjustment'!$B33</f>
        <v>2402.6463276903528</v>
      </c>
      <c r="M2" s="6">
        <f>(Calculations!M60*'EIA SEDS data'!AQ$6)+('EIA SEDS data'!AQ$10*IF(About!$N$12,Calculations!$B114,Calculations!M92)) + 'Manual Adjustment'!$B33</f>
        <v>2503.0136741185784</v>
      </c>
      <c r="N2" s="6">
        <f>(Calculations!N60*'EIA SEDS data'!AR$6)+('EIA SEDS data'!AR$10*IF(About!$N$12,Calculations!$B114,Calculations!N92)) + 'Manual Adjustment'!$B33</f>
        <v>2530.6612277056552</v>
      </c>
      <c r="O2" s="6">
        <f>(Calculations!O60*'EIA SEDS data'!AS$6)+('EIA SEDS data'!AS$10*IF(About!$N$12,Calculations!$B114,Calculations!O92)) + 'Manual Adjustment'!$B33</f>
        <v>1670.1587614492971</v>
      </c>
      <c r="P2" s="6">
        <f>(Calculations!P60*'EIA SEDS data'!AT$6)+('EIA SEDS data'!AT$10*IF(About!$N$12,Calculations!$B114,Calculations!P92)) + 'Manual Adjustment'!$B33</f>
        <v>1748.3636656744859</v>
      </c>
      <c r="Q2" s="6">
        <f>(Calculations!Q60*'EIA SEDS data'!AU$6)+('EIA SEDS data'!AU$10*IF(About!$N$12,Calculations!$B114,Calculations!Q92)) + 'Manual Adjustment'!$B33</f>
        <v>1348.3853586285391</v>
      </c>
      <c r="R2" s="6">
        <f>(Calculations!R60*'EIA SEDS data'!AV$6)+('EIA SEDS data'!AV$10*IF(About!$N$12,Calculations!$B114,Calculations!R92)) + 'Manual Adjustment'!$B33</f>
        <v>1280.4471856204393</v>
      </c>
      <c r="S2" s="6">
        <f>(Calculations!S60*'EIA SEDS data'!AW$6)+('EIA SEDS data'!AW$10*IF(About!$N$12,Calculations!$B114,Calculations!S92)) + 'Manual Adjustment'!$B33</f>
        <v>1313.790059635536</v>
      </c>
      <c r="T2" s="6">
        <f>(Calculations!T60*'EIA SEDS data'!AX$6)+('EIA SEDS data'!AX$10*IF(About!$N$12,Calculations!$B114,Calculations!T92)) + 'Manual Adjustment'!$B33</f>
        <v>1152.8977912545547</v>
      </c>
      <c r="U2" s="6">
        <f>(Calculations!U60*'EIA SEDS data'!AY$6)+('EIA SEDS data'!AY$10*IF(About!$N$12,Calculations!$B114,Calculations!U92)) + 'Manual Adjustment'!$B33</f>
        <v>1150.5188206772755</v>
      </c>
      <c r="V2" s="6">
        <f>(Calculations!V60*'EIA SEDS data'!AZ$6)+('EIA SEDS data'!AZ$10*IF(About!$N$12,Calculations!$B114,Calculations!V92)) + 'Manual Adjustment'!$B33</f>
        <v>979.07738639448576</v>
      </c>
      <c r="W2" s="6">
        <f>(Calculations!W60*'EIA SEDS data'!BA$6)+('EIA SEDS data'!BA$10*IF(About!$N$12,Calculations!$B114,Calculations!W92)) + 'Manual Adjustment'!$B33</f>
        <v>1021.9448472657307</v>
      </c>
      <c r="X2" s="6">
        <f>(Calculations!X60*'EIA SEDS data'!BB$6)+('EIA SEDS data'!BB$10*IF(About!$N$12,Calculations!$B114,Calculations!X92)) + 'Manual Adjustment'!$B33</f>
        <v>1021.9448472657307</v>
      </c>
      <c r="Y2" s="6">
        <f>(Calculations!Y60*'EIA SEDS data'!BC$6)+('EIA SEDS data'!BC$10*IF(About!$N$12,Calculations!$B114,Calculations!Y92)) + 'Manual Adjustment'!$B33</f>
        <v>1021.9448472657307</v>
      </c>
      <c r="Z2" s="6">
        <f>(Calculations!Z60*'EIA SEDS data'!BD$6)+('EIA SEDS data'!BD$10*IF(About!$N$12,Calculations!$B114,Calculations!Z92)) + 'Manual Adjustment'!$B33</f>
        <v>1021.9448472657307</v>
      </c>
      <c r="AA2" s="6">
        <f>(Calculations!AA60*'EIA SEDS data'!BE$6)+('EIA SEDS data'!BE$10*IF(About!$N$12,Calculations!$B114,Calculations!AA92)) + 'Manual Adjustment'!$B33</f>
        <v>1021.9448472657307</v>
      </c>
      <c r="AB2" s="6">
        <f>(Calculations!AB60*'EIA SEDS data'!BF$6)+('EIA SEDS data'!BF$10*IF(About!$N$12,Calculations!$B114,Calculations!AB92)) + 'Manual Adjustment'!$B33</f>
        <v>1021.9448472657307</v>
      </c>
      <c r="AC2" s="6">
        <f>(Calculations!AC60*'EIA SEDS data'!BG$6)+('EIA SEDS data'!BG$10*IF(About!$N$12,Calculations!$B114,Calculations!AC92)) + 'Manual Adjustment'!$B33</f>
        <v>1021.9448472657307</v>
      </c>
      <c r="AD2" s="6">
        <f>(Calculations!AD60*'EIA SEDS data'!BH$6)+('EIA SEDS data'!BH$10*IF(About!$N$12,Calculations!$B114,Calculations!AD92)) + 'Manual Adjustment'!$B33</f>
        <v>1021.9448472657307</v>
      </c>
      <c r="AE2" s="6">
        <f>(Calculations!AE60*'EIA SEDS data'!BI$6)+('EIA SEDS data'!BI$10*IF(About!$N$12,Calculations!$B114,Calculations!AE92)) + 'Manual Adjustment'!$B33</f>
        <v>1021.9448472657307</v>
      </c>
      <c r="AF2" s="6">
        <f>(Calculations!AF60*'EIA SEDS data'!BJ$6)+('EIA SEDS data'!BJ$10*IF(About!$N$12,Calculations!$B114,Calculations!AF92)) + 'Manual Adjustment'!$B33</f>
        <v>1021.9448472657307</v>
      </c>
      <c r="AG2" s="6">
        <f>(Calculations!AG60*'EIA SEDS data'!BK$6)+('EIA SEDS data'!BK$10*IF(About!$N$12,Calculations!$B114,Calculations!AG92)) + 'Manual Adjustment'!$B33</f>
        <v>1021.9448472657307</v>
      </c>
    </row>
    <row r="3" spans="1:33" ht="14.75">
      <c r="A3" s="4" t="s">
        <v>488</v>
      </c>
      <c r="B3" s="6">
        <f>(Calculations!B61*'EIA SEDS data'!AF$6)+('EIA SEDS data'!AF$10*IF(About!$N$12,Calculations!$B115,Calculations!B93)) + 'Manual Adjustment'!$B34</f>
        <v>50227.908497459212</v>
      </c>
      <c r="C3" s="6">
        <f>(Calculations!C61*'EIA SEDS data'!AG$6)+('EIA SEDS data'!AG$10*IF(About!$N$12,Calculations!$B115,Calculations!C93)) + 'Manual Adjustment'!$B34</f>
        <v>57753.659920118567</v>
      </c>
      <c r="D3" s="6">
        <f>(Calculations!D61*'EIA SEDS data'!AH$6)+('EIA SEDS data'!AH$10*IF(About!$N$12,Calculations!$B115,Calculations!D93)) + 'Manual Adjustment'!$B34</f>
        <v>57941.525323166636</v>
      </c>
      <c r="E3" s="6">
        <f>(Calculations!E61*'EIA SEDS data'!AI$6)+('EIA SEDS data'!AI$10*IF(About!$N$12,Calculations!$B115,Calculations!E93)) + 'Manual Adjustment'!$B34</f>
        <v>70368.59261660582</v>
      </c>
      <c r="F3" s="6">
        <f>(Calculations!F61*'EIA SEDS data'!AJ$6)+('EIA SEDS data'!AJ$10*IF(About!$N$12,Calculations!$B115,Calculations!F93)) + 'Manual Adjustment'!$B34</f>
        <v>75124.771389899252</v>
      </c>
      <c r="G3" s="6">
        <f>(Calculations!G61*'EIA SEDS data'!AK$6)+('EIA SEDS data'!AK$10*IF(About!$N$12,Calculations!$B115,Calculations!G93)) + 'Manual Adjustment'!$B34</f>
        <v>76414.810442041853</v>
      </c>
      <c r="H3" s="6">
        <f>(Calculations!H61*'EIA SEDS data'!AL$6)+('EIA SEDS data'!AL$10*IF(About!$N$12,Calculations!$B115,Calculations!H93)) + 'Manual Adjustment'!$B34</f>
        <v>81228.664662611423</v>
      </c>
      <c r="I3" s="6">
        <f>(Calculations!I61*'EIA SEDS data'!AM$6)+('EIA SEDS data'!AM$10*IF(About!$N$12,Calculations!$B115,Calculations!I93)) + 'Manual Adjustment'!$B34</f>
        <v>77906.743967922943</v>
      </c>
      <c r="J3" s="6">
        <f>(Calculations!J61*'EIA SEDS data'!AN$6)+('EIA SEDS data'!AN$10*IF(About!$N$12,Calculations!$B115,Calculations!J93)) + 'Manual Adjustment'!$B34</f>
        <v>75784.832838573275</v>
      </c>
      <c r="K3" s="6">
        <f>(Calculations!K61*'EIA SEDS data'!AO$6)+('EIA SEDS data'!AO$10*IF(About!$N$12,Calculations!$B115,Calculations!K93)) + 'Manual Adjustment'!$B34</f>
        <v>81458.622489057117</v>
      </c>
      <c r="L3" s="6">
        <f>(Calculations!L61*'EIA SEDS data'!AP$6)+('EIA SEDS data'!AP$10*IF(About!$N$12,Calculations!$B115,Calculations!L93)) + 'Manual Adjustment'!$B34</f>
        <v>91044.451011548779</v>
      </c>
      <c r="M3" s="6">
        <f>(Calculations!M61*'EIA SEDS data'!AQ$6)+('EIA SEDS data'!AQ$10*IF(About!$N$12,Calculations!$B115,Calculations!M93)) + 'Manual Adjustment'!$B34</f>
        <v>86774.888893356765</v>
      </c>
      <c r="N3" s="6">
        <f>(Calculations!N61*'EIA SEDS data'!AR$6)+('EIA SEDS data'!AR$10*IF(About!$N$12,Calculations!$B115,Calculations!N93)) + 'Manual Adjustment'!$B34</f>
        <v>90390.707546893464</v>
      </c>
      <c r="O3" s="6">
        <f>(Calculations!O61*'EIA SEDS data'!AS$6)+('EIA SEDS data'!AS$10*IF(About!$N$12,Calculations!$B115,Calculations!O93)) + 'Manual Adjustment'!$B34</f>
        <v>89362.086983645539</v>
      </c>
      <c r="P3" s="6">
        <f>(Calculations!P61*'EIA SEDS data'!AT$6)+('EIA SEDS data'!AT$10*IF(About!$N$12,Calculations!$B115,Calculations!P93)) + 'Manual Adjustment'!$B34</f>
        <v>88511.106339857608</v>
      </c>
      <c r="Q3" s="6">
        <f>(Calculations!Q61*'EIA SEDS data'!AU$6)+('EIA SEDS data'!AU$10*IF(About!$N$12,Calculations!$B115,Calculations!Q93)) + 'Manual Adjustment'!$B34</f>
        <v>87923.504459861913</v>
      </c>
      <c r="R3" s="6">
        <f>(Calculations!R61*'EIA SEDS data'!AV$6)+('EIA SEDS data'!AV$10*IF(About!$N$12,Calculations!$B115,Calculations!R93)) + 'Manual Adjustment'!$B34</f>
        <v>89590.814246857626</v>
      </c>
      <c r="S3" s="6">
        <f>(Calculations!S61*'EIA SEDS data'!AW$6)+('EIA SEDS data'!AW$10*IF(About!$N$12,Calculations!$B115,Calculations!S93)) + 'Manual Adjustment'!$B34</f>
        <v>90938.654401313062</v>
      </c>
      <c r="T3" s="6">
        <f>(Calculations!T61*'EIA SEDS data'!AX$6)+('EIA SEDS data'!AX$10*IF(About!$N$12,Calculations!$B115,Calculations!T93)) + 'Manual Adjustment'!$B34</f>
        <v>91921.902125012857</v>
      </c>
      <c r="U3" s="6">
        <f>(Calculations!U61*'EIA SEDS data'!AY$6)+('EIA SEDS data'!AY$10*IF(About!$N$12,Calculations!$B115,Calculations!U93)) + 'Manual Adjustment'!$B34</f>
        <v>92615.878778190861</v>
      </c>
      <c r="V3" s="6">
        <f>(Calculations!V61*'EIA SEDS data'!AZ$6)+('EIA SEDS data'!AZ$10*IF(About!$N$12,Calculations!$B115,Calculations!V93)) + 'Manual Adjustment'!$B34</f>
        <v>93355.997555905429</v>
      </c>
      <c r="W3" s="6">
        <f>(Calculations!W61*'EIA SEDS data'!BA$6)+('EIA SEDS data'!BA$10*IF(About!$N$12,Calculations!$B115,Calculations!W93)) + 'Manual Adjustment'!$B34</f>
        <v>93729.522500404972</v>
      </c>
      <c r="X3" s="6">
        <f>(Calculations!X61*'EIA SEDS data'!BB$6)+('EIA SEDS data'!BB$10*IF(About!$N$12,Calculations!$B115,Calculations!X93)) + 'Manual Adjustment'!$B34</f>
        <v>93729.522500404972</v>
      </c>
      <c r="Y3" s="6">
        <f>(Calculations!Y61*'EIA SEDS data'!BC$6)+('EIA SEDS data'!BC$10*IF(About!$N$12,Calculations!$B115,Calculations!Y93)) + 'Manual Adjustment'!$B34</f>
        <v>93729.522500404972</v>
      </c>
      <c r="Z3" s="6">
        <f>(Calculations!Z61*'EIA SEDS data'!BD$6)+('EIA SEDS data'!BD$10*IF(About!$N$12,Calculations!$B115,Calculations!Z93)) + 'Manual Adjustment'!$B34</f>
        <v>93729.522500404972</v>
      </c>
      <c r="AA3" s="6">
        <f>(Calculations!AA61*'EIA SEDS data'!BE$6)+('EIA SEDS data'!BE$10*IF(About!$N$12,Calculations!$B115,Calculations!AA93)) + 'Manual Adjustment'!$B34</f>
        <v>93729.522500404972</v>
      </c>
      <c r="AB3" s="6">
        <f>(Calculations!AB61*'EIA SEDS data'!BF$6)+('EIA SEDS data'!BF$10*IF(About!$N$12,Calculations!$B115,Calculations!AB93)) + 'Manual Adjustment'!$B34</f>
        <v>93729.522500404972</v>
      </c>
      <c r="AC3" s="6">
        <f>(Calculations!AC61*'EIA SEDS data'!BG$6)+('EIA SEDS data'!BG$10*IF(About!$N$12,Calculations!$B115,Calculations!AC93)) + 'Manual Adjustment'!$B34</f>
        <v>93729.522500404972</v>
      </c>
      <c r="AD3" s="6">
        <f>(Calculations!AD61*'EIA SEDS data'!BH$6)+('EIA SEDS data'!BH$10*IF(About!$N$12,Calculations!$B115,Calculations!AD93)) + 'Manual Adjustment'!$B34</f>
        <v>93729.522500404972</v>
      </c>
      <c r="AE3" s="6">
        <f>(Calculations!AE61*'EIA SEDS data'!BI$6)+('EIA SEDS data'!BI$10*IF(About!$N$12,Calculations!$B115,Calculations!AE93)) + 'Manual Adjustment'!$B34</f>
        <v>93729.522500404972</v>
      </c>
      <c r="AF3" s="6">
        <f>(Calculations!AF61*'EIA SEDS data'!BJ$6)+('EIA SEDS data'!BJ$10*IF(About!$N$12,Calculations!$B115,Calculations!AF93)) + 'Manual Adjustment'!$B34</f>
        <v>93729.522500404972</v>
      </c>
      <c r="AG3" s="6">
        <f>(Calculations!AG61*'EIA SEDS data'!BK$6)+('EIA SEDS data'!BK$10*IF(About!$N$12,Calculations!$B115,Calculations!AG93)) + 'Manual Adjustment'!$B34</f>
        <v>93729.522500404972</v>
      </c>
    </row>
    <row r="4" spans="1:33" ht="14.75">
      <c r="A4" s="4" t="s">
        <v>489</v>
      </c>
      <c r="B4" s="6">
        <f>(Calculations!B62*'EIA SEDS data'!AF$6)+('EIA SEDS data'!AF$10*IF(About!$N$12,Calculations!$B116,Calculations!B94)) + 'Manual Adjustment'!$B35</f>
        <v>79515.935341584438</v>
      </c>
      <c r="C4" s="6">
        <f>(Calculations!C62*'EIA SEDS data'!AG$6)+('EIA SEDS data'!AG$10*IF(About!$N$12,Calculations!$B116,Calculations!C94)) + 'Manual Adjustment'!$B35</f>
        <v>74692.800025432894</v>
      </c>
      <c r="D4" s="6">
        <f>(Calculations!D62*'EIA SEDS data'!AH$6)+('EIA SEDS data'!AH$10*IF(About!$N$12,Calculations!$B116,Calculations!D94)) + 'Manual Adjustment'!$B35</f>
        <v>75186.37771945876</v>
      </c>
      <c r="E4" s="6">
        <f>(Calculations!E62*'EIA SEDS data'!AI$6)+('EIA SEDS data'!AI$10*IF(About!$N$12,Calculations!$B116,Calculations!E94)) + 'Manual Adjustment'!$B35</f>
        <v>64074.560988467121</v>
      </c>
      <c r="F4" s="6">
        <f>(Calculations!F62*'EIA SEDS data'!AJ$6)+('EIA SEDS data'!AJ$10*IF(About!$N$12,Calculations!$B116,Calculations!F94)) + 'Manual Adjustment'!$B35</f>
        <v>60332.81997711712</v>
      </c>
      <c r="G4" s="6">
        <f>(Calculations!G62*'EIA SEDS data'!AK$6)+('EIA SEDS data'!AK$10*IF(About!$N$12,Calculations!$B116,Calculations!G94)) + 'Manual Adjustment'!$B35</f>
        <v>64514.660418493906</v>
      </c>
      <c r="H4" s="6">
        <f>(Calculations!H62*'EIA SEDS data'!AL$6)+('EIA SEDS data'!AL$10*IF(About!$N$12,Calculations!$B116,Calculations!H94)) + 'Manual Adjustment'!$B35</f>
        <v>51684.489396092082</v>
      </c>
      <c r="I4" s="6">
        <f>(Calculations!I62*'EIA SEDS data'!AM$6)+('EIA SEDS data'!AM$10*IF(About!$N$12,Calculations!$B116,Calculations!I94)) + 'Manual Adjustment'!$B35</f>
        <v>56812.723466996584</v>
      </c>
      <c r="J4" s="6">
        <f>(Calculations!J62*'EIA SEDS data'!AN$6)+('EIA SEDS data'!AN$10*IF(About!$N$12,Calculations!$B116,Calculations!J94)) + 'Manual Adjustment'!$B35</f>
        <v>56034.395423756578</v>
      </c>
      <c r="K4" s="6">
        <f>(Calculations!K62*'EIA SEDS data'!AO$6)+('EIA SEDS data'!AO$10*IF(About!$N$12,Calculations!$B116,Calculations!K94)) + 'Manual Adjustment'!$B35</f>
        <v>60020.249663033923</v>
      </c>
      <c r="L4" s="6">
        <f>(Calculations!L62*'EIA SEDS data'!AP$6)+('EIA SEDS data'!AP$10*IF(About!$N$12,Calculations!$B116,Calculations!L94)) + 'Manual Adjustment'!$B35</f>
        <v>54917.515314829623</v>
      </c>
      <c r="M4" s="6">
        <f>(Calculations!M62*'EIA SEDS data'!AQ$6)+('EIA SEDS data'!AQ$10*IF(About!$N$12,Calculations!$B116,Calculations!M94)) + 'Manual Adjustment'!$B35</f>
        <v>58960.110946885485</v>
      </c>
      <c r="N4" s="6">
        <f>(Calculations!N62*'EIA SEDS data'!AR$6)+('EIA SEDS data'!AR$10*IF(About!$N$12,Calculations!$B116,Calculations!N94)) + 'Manual Adjustment'!$B35</f>
        <v>53936.394237294</v>
      </c>
      <c r="O4" s="6">
        <f>(Calculations!O62*'EIA SEDS data'!AS$6)+('EIA SEDS data'!AS$10*IF(About!$N$12,Calculations!$B116,Calculations!O94)) + 'Manual Adjustment'!$B35</f>
        <v>58276.02685993546</v>
      </c>
      <c r="P4" s="6">
        <f>(Calculations!P62*'EIA SEDS data'!AT$6)+('EIA SEDS data'!AT$10*IF(About!$N$12,Calculations!$B116,Calculations!P94)) + 'Manual Adjustment'!$B35</f>
        <v>58025.925300420146</v>
      </c>
      <c r="Q4" s="6">
        <f>(Calculations!Q62*'EIA SEDS data'!AU$6)+('EIA SEDS data'!AU$10*IF(About!$N$12,Calculations!$B116,Calculations!Q94)) + 'Manual Adjustment'!$B35</f>
        <v>62281.333407845807</v>
      </c>
      <c r="R4" s="6">
        <f>(Calculations!R62*'EIA SEDS data'!AV$6)+('EIA SEDS data'!AV$10*IF(About!$N$12,Calculations!$B116,Calculations!R94)) + 'Manual Adjustment'!$B35</f>
        <v>61983.709422143816</v>
      </c>
      <c r="S4" s="6">
        <f>(Calculations!S62*'EIA SEDS data'!AW$6)+('EIA SEDS data'!AW$10*IF(About!$N$12,Calculations!$B116,Calculations!S94)) + 'Manual Adjustment'!$B35</f>
        <v>61594.898128431807</v>
      </c>
      <c r="T4" s="6">
        <f>(Calculations!T62*'EIA SEDS data'!AX$6)+('EIA SEDS data'!AX$10*IF(About!$N$12,Calculations!$B116,Calculations!T94)) + 'Manual Adjustment'!$B35</f>
        <v>61500.126369353646</v>
      </c>
      <c r="U4" s="6">
        <f>(Calculations!U62*'EIA SEDS data'!AY$6)+('EIA SEDS data'!AY$10*IF(About!$N$12,Calculations!$B116,Calculations!U94)) + 'Manual Adjustment'!$B35</f>
        <v>61227.229150734027</v>
      </c>
      <c r="V4" s="6">
        <f>(Calculations!V62*'EIA SEDS data'!AZ$6)+('EIA SEDS data'!AZ$10*IF(About!$N$12,Calculations!$B116,Calculations!V94)) + 'Manual Adjustment'!$B35</f>
        <v>60957.301278405212</v>
      </c>
      <c r="W4" s="6">
        <f>(Calculations!W62*'EIA SEDS data'!BA$6)+('EIA SEDS data'!BA$10*IF(About!$N$12,Calculations!$B116,Calculations!W94)) + 'Manual Adjustment'!$B35</f>
        <v>60717.299838958643</v>
      </c>
      <c r="X4" s="6">
        <f>(Calculations!X62*'EIA SEDS data'!BB$6)+('EIA SEDS data'!BB$10*IF(About!$N$12,Calculations!$B116,Calculations!X94)) + 'Manual Adjustment'!$B35</f>
        <v>60717.299838958643</v>
      </c>
      <c r="Y4" s="6">
        <f>(Calculations!Y62*'EIA SEDS data'!BC$6)+('EIA SEDS data'!BC$10*IF(About!$N$12,Calculations!$B116,Calculations!Y94)) + 'Manual Adjustment'!$B35</f>
        <v>60717.299838958643</v>
      </c>
      <c r="Z4" s="6">
        <f>(Calculations!Z62*'EIA SEDS data'!BD$6)+('EIA SEDS data'!BD$10*IF(About!$N$12,Calculations!$B116,Calculations!Z94)) + 'Manual Adjustment'!$B35</f>
        <v>60717.299838958643</v>
      </c>
      <c r="AA4" s="6">
        <f>(Calculations!AA62*'EIA SEDS data'!BE$6)+('EIA SEDS data'!BE$10*IF(About!$N$12,Calculations!$B116,Calculations!AA94)) + 'Manual Adjustment'!$B35</f>
        <v>60717.299838958643</v>
      </c>
      <c r="AB4" s="6">
        <f>(Calculations!AB62*'EIA SEDS data'!BF$6)+('EIA SEDS data'!BF$10*IF(About!$N$12,Calculations!$B116,Calculations!AB94)) + 'Manual Adjustment'!$B35</f>
        <v>60717.299838958643</v>
      </c>
      <c r="AC4" s="6">
        <f>(Calculations!AC62*'EIA SEDS data'!BG$6)+('EIA SEDS data'!BG$10*IF(About!$N$12,Calculations!$B116,Calculations!AC94)) + 'Manual Adjustment'!$B35</f>
        <v>60717.299838958643</v>
      </c>
      <c r="AD4" s="6">
        <f>(Calculations!AD62*'EIA SEDS data'!BH$6)+('EIA SEDS data'!BH$10*IF(About!$N$12,Calculations!$B116,Calculations!AD94)) + 'Manual Adjustment'!$B35</f>
        <v>60717.299838958643</v>
      </c>
      <c r="AE4" s="6">
        <f>(Calculations!AE62*'EIA SEDS data'!BI$6)+('EIA SEDS data'!BI$10*IF(About!$N$12,Calculations!$B116,Calculations!AE94)) + 'Manual Adjustment'!$B35</f>
        <v>60717.299838958643</v>
      </c>
      <c r="AF4" s="6">
        <f>(Calculations!AF62*'EIA SEDS data'!BJ$6)+('EIA SEDS data'!BJ$10*IF(About!$N$12,Calculations!$B116,Calculations!AF94)) + 'Manual Adjustment'!$B35</f>
        <v>60717.299838958643</v>
      </c>
      <c r="AG4" s="6">
        <f>(Calculations!AG62*'EIA SEDS data'!BK$6)+('EIA SEDS data'!BK$10*IF(About!$N$12,Calculations!$B116,Calculations!AG94)) + 'Manual Adjustment'!$B35</f>
        <v>60717.299838958643</v>
      </c>
    </row>
    <row r="5" spans="1:33" ht="14.75">
      <c r="A5" s="4" t="s">
        <v>490</v>
      </c>
      <c r="B5" s="6">
        <f>(Calculations!B63*'EIA SEDS data'!AF$6)+('EIA SEDS data'!AF$10*IF(About!$N$12,Calculations!$B117,Calculations!B95)) + 'Manual Adjustment'!$B36</f>
        <v>332777.5327067828</v>
      </c>
      <c r="C5" s="6">
        <f>(Calculations!C63*'EIA SEDS data'!AG$6)+('EIA SEDS data'!AG$10*IF(About!$N$12,Calculations!$B117,Calculations!C95)) + 'Manual Adjustment'!$B36</f>
        <v>334125.60827134748</v>
      </c>
      <c r="D5" s="6">
        <f>(Calculations!D63*'EIA SEDS data'!AH$6)+('EIA SEDS data'!AH$10*IF(About!$N$12,Calculations!$B117,Calculations!D95)) + 'Manual Adjustment'!$B36</f>
        <v>338293.71954884171</v>
      </c>
      <c r="E5" s="6">
        <f>(Calculations!E63*'EIA SEDS data'!AI$6)+('EIA SEDS data'!AI$10*IF(About!$N$12,Calculations!$B117,Calculations!E95)) + 'Manual Adjustment'!$B36</f>
        <v>343091.99948654743</v>
      </c>
      <c r="F5" s="6">
        <f>(Calculations!F63*'EIA SEDS data'!AJ$6)+('EIA SEDS data'!AJ$10*IF(About!$N$12,Calculations!$B117,Calculations!F95)) + 'Manual Adjustment'!$B36</f>
        <v>343546.51999421022</v>
      </c>
      <c r="G5" s="6">
        <f>(Calculations!G63*'EIA SEDS data'!AK$6)+('EIA SEDS data'!AK$10*IF(About!$N$12,Calculations!$B117,Calculations!G95)) + 'Manual Adjustment'!$B36</f>
        <v>340814.49434407736</v>
      </c>
      <c r="H5" s="6">
        <f>(Calculations!H63*'EIA SEDS data'!AL$6)+('EIA SEDS data'!AL$10*IF(About!$N$12,Calculations!$B117,Calculations!H95)) + 'Manual Adjustment'!$B36</f>
        <v>344302.96547468094</v>
      </c>
      <c r="I5" s="6">
        <f>(Calculations!I63*'EIA SEDS data'!AM$6)+('EIA SEDS data'!AM$10*IF(About!$N$12,Calculations!$B117,Calculations!I95)) + 'Manual Adjustment'!$B36</f>
        <v>341345.94280027261</v>
      </c>
      <c r="J5" s="6">
        <f>(Calculations!J63*'EIA SEDS data'!AN$6)+('EIA SEDS data'!AN$10*IF(About!$N$12,Calculations!$B117,Calculations!J95)) + 'Manual Adjustment'!$B36</f>
        <v>342813.09196785913</v>
      </c>
      <c r="K5" s="6">
        <f>(Calculations!K63*'EIA SEDS data'!AO$6)+('EIA SEDS data'!AO$10*IF(About!$N$12,Calculations!$B117,Calculations!K95)) + 'Manual Adjustment'!$B36</f>
        <v>338839.01642552554</v>
      </c>
      <c r="L5" s="6">
        <f>(Calculations!L63*'EIA SEDS data'!AP$6)+('EIA SEDS data'!AP$10*IF(About!$N$12,Calculations!$B117,Calculations!L95)) + 'Manual Adjustment'!$B36</f>
        <v>341354.68094694894</v>
      </c>
      <c r="M5" s="6">
        <f>(Calculations!M63*'EIA SEDS data'!AQ$6)+('EIA SEDS data'!AQ$10*IF(About!$N$12,Calculations!$B117,Calculations!M95)) + 'Manual Adjustment'!$B36</f>
        <v>337854.20025865891</v>
      </c>
      <c r="N5" s="6">
        <f>(Calculations!N63*'EIA SEDS data'!AR$6)+('EIA SEDS data'!AR$10*IF(About!$N$12,Calculations!$B117,Calculations!N95)) + 'Manual Adjustment'!$B36</f>
        <v>338689.80048949097</v>
      </c>
      <c r="O5" s="6">
        <f>(Calculations!O63*'EIA SEDS data'!AS$6)+('EIA SEDS data'!AS$10*IF(About!$N$12,Calculations!$B117,Calculations!O95)) + 'Manual Adjustment'!$B36</f>
        <v>336114.23341367679</v>
      </c>
      <c r="P5" s="6">
        <f>(Calculations!P63*'EIA SEDS data'!AT$6)+('EIA SEDS data'!AT$10*IF(About!$N$12,Calculations!$B117,Calculations!P95)) + 'Manual Adjustment'!$B36</f>
        <v>334949.21231032349</v>
      </c>
      <c r="Q5" s="6">
        <f>(Calculations!Q63*'EIA SEDS data'!AU$6)+('EIA SEDS data'!AU$10*IF(About!$N$12,Calculations!$B117,Calculations!Q95)) + 'Manual Adjustment'!$B36</f>
        <v>332003.14145677187</v>
      </c>
      <c r="R5" s="6">
        <f>(Calculations!R63*'EIA SEDS data'!AV$6)+('EIA SEDS data'!AV$10*IF(About!$N$12,Calculations!$B117,Calculations!R95)) + 'Manual Adjustment'!$B36</f>
        <v>329993.46330617944</v>
      </c>
      <c r="S5" s="6">
        <f>(Calculations!S63*'EIA SEDS data'!AW$6)+('EIA SEDS data'!AW$10*IF(About!$N$12,Calculations!$B117,Calculations!S95)) + 'Manual Adjustment'!$B36</f>
        <v>328464.79984028212</v>
      </c>
      <c r="T5" s="6">
        <f>(Calculations!T63*'EIA SEDS data'!AX$6)+('EIA SEDS data'!AX$10*IF(About!$N$12,Calculations!$B117,Calculations!T95)) + 'Manual Adjustment'!$B36</f>
        <v>327474.94307711557</v>
      </c>
      <c r="U5" s="6">
        <f>(Calculations!U63*'EIA SEDS data'!AY$6)+('EIA SEDS data'!AY$10*IF(About!$N$12,Calculations!$B117,Calculations!U95)) + 'Manual Adjustment'!$B36</f>
        <v>326249.66923089762</v>
      </c>
      <c r="V5" s="6">
        <f>(Calculations!V63*'EIA SEDS data'!AZ$6)+('EIA SEDS data'!AZ$10*IF(About!$N$12,Calculations!$B117,Calculations!V95)) + 'Manual Adjustment'!$B36</f>
        <v>325361.69446771528</v>
      </c>
      <c r="W5" s="6">
        <f>(Calculations!W63*'EIA SEDS data'!BA$6)+('EIA SEDS data'!BA$10*IF(About!$N$12,Calculations!$B117,Calculations!W95)) + 'Manual Adjustment'!$B36</f>
        <v>324536.37964237412</v>
      </c>
      <c r="X5" s="6">
        <f>(Calculations!X63*'EIA SEDS data'!BB$6)+('EIA SEDS data'!BB$10*IF(About!$N$12,Calculations!$B117,Calculations!X95)) + 'Manual Adjustment'!$B36</f>
        <v>324536.37964237412</v>
      </c>
      <c r="Y5" s="6">
        <f>(Calculations!Y63*'EIA SEDS data'!BC$6)+('EIA SEDS data'!BC$10*IF(About!$N$12,Calculations!$B117,Calculations!Y95)) + 'Manual Adjustment'!$B36</f>
        <v>324536.37964237412</v>
      </c>
      <c r="Z5" s="6">
        <f>(Calculations!Z63*'EIA SEDS data'!BD$6)+('EIA SEDS data'!BD$10*IF(About!$N$12,Calculations!$B117,Calculations!Z95)) + 'Manual Adjustment'!$B36</f>
        <v>324536.37964237412</v>
      </c>
      <c r="AA5" s="6">
        <f>(Calculations!AA63*'EIA SEDS data'!BE$6)+('EIA SEDS data'!BE$10*IF(About!$N$12,Calculations!$B117,Calculations!AA95)) + 'Manual Adjustment'!$B36</f>
        <v>324536.37964237412</v>
      </c>
      <c r="AB5" s="6">
        <f>(Calculations!AB63*'EIA SEDS data'!BF$6)+('EIA SEDS data'!BF$10*IF(About!$N$12,Calculations!$B117,Calculations!AB95)) + 'Manual Adjustment'!$B36</f>
        <v>324536.37964237412</v>
      </c>
      <c r="AC5" s="6">
        <f>(Calculations!AC63*'EIA SEDS data'!BG$6)+('EIA SEDS data'!BG$10*IF(About!$N$12,Calculations!$B117,Calculations!AC95)) + 'Manual Adjustment'!$B36</f>
        <v>324536.37964237412</v>
      </c>
      <c r="AD5" s="6">
        <f>(Calculations!AD63*'EIA SEDS data'!BH$6)+('EIA SEDS data'!BH$10*IF(About!$N$12,Calculations!$B117,Calculations!AD95)) + 'Manual Adjustment'!$B36</f>
        <v>324536.37964237412</v>
      </c>
      <c r="AE5" s="6">
        <f>(Calculations!AE63*'EIA SEDS data'!BI$6)+('EIA SEDS data'!BI$10*IF(About!$N$12,Calculations!$B117,Calculations!AE95)) + 'Manual Adjustment'!$B36</f>
        <v>324536.37964237412</v>
      </c>
      <c r="AF5" s="6">
        <f>(Calculations!AF63*'EIA SEDS data'!BJ$6)+('EIA SEDS data'!BJ$10*IF(About!$N$12,Calculations!$B117,Calculations!AF95)) + 'Manual Adjustment'!$B36</f>
        <v>324536.37964237412</v>
      </c>
      <c r="AG5" s="6">
        <f>(Calculations!AG63*'EIA SEDS data'!BK$6)+('EIA SEDS data'!BK$10*IF(About!$N$12,Calculations!$B117,Calculations!AG95)) + 'Manual Adjustment'!$B36</f>
        <v>324536.37964237412</v>
      </c>
    </row>
    <row r="6" spans="1:33" ht="14.75">
      <c r="A6" s="4" t="s">
        <v>491</v>
      </c>
      <c r="B6" s="6">
        <f>(Calculations!B64*'EIA SEDS data'!AF$6)+('EIA SEDS data'!AF$10*IF(About!$N$12,Calculations!$B118,Calculations!B96)) + 'Manual Adjustment'!$B37</f>
        <v>25522.84582582803</v>
      </c>
      <c r="C6" s="6">
        <f>(Calculations!C64*'EIA SEDS data'!AG$6)+('EIA SEDS data'!AG$10*IF(About!$N$12,Calculations!$B118,Calculations!C96)) + 'Manual Adjustment'!$B37</f>
        <v>26435.724301646762</v>
      </c>
      <c r="D6" s="6">
        <f>(Calculations!D64*'EIA SEDS data'!AH$6)+('EIA SEDS data'!AH$10*IF(About!$N$12,Calculations!$B118,Calculations!D96)) + 'Manual Adjustment'!$B37</f>
        <v>26897.846671482341</v>
      </c>
      <c r="E6" s="6">
        <f>(Calculations!E64*'EIA SEDS data'!AI$6)+('EIA SEDS data'!AI$10*IF(About!$N$12,Calculations!$B118,Calculations!E96)) + 'Manual Adjustment'!$B37</f>
        <v>30318.025228536681</v>
      </c>
      <c r="F6" s="6">
        <f>(Calculations!F64*'EIA SEDS data'!AJ$6)+('EIA SEDS data'!AJ$10*IF(About!$N$12,Calculations!$B118,Calculations!F96)) + 'Manual Adjustment'!$B37</f>
        <v>30430.673833979417</v>
      </c>
      <c r="G6" s="6">
        <f>(Calculations!G64*'EIA SEDS data'!AK$6)+('EIA SEDS data'!AK$10*IF(About!$N$12,Calculations!$B118,Calculations!G96)) + 'Manual Adjustment'!$B37</f>
        <v>30689.637247012266</v>
      </c>
      <c r="H6" s="6">
        <f>(Calculations!H64*'EIA SEDS data'!AL$6)+('EIA SEDS data'!AL$10*IF(About!$N$12,Calculations!$B118,Calculations!H96)) + 'Manual Adjustment'!$B37</f>
        <v>34092.646843766976</v>
      </c>
      <c r="I6" s="6">
        <f>(Calculations!I64*'EIA SEDS data'!AM$6)+('EIA SEDS data'!AM$10*IF(About!$N$12,Calculations!$B118,Calculations!I96)) + 'Manual Adjustment'!$B37</f>
        <v>35890.829794873571</v>
      </c>
      <c r="J6" s="6">
        <f>(Calculations!J64*'EIA SEDS data'!AN$6)+('EIA SEDS data'!AN$10*IF(About!$N$12,Calculations!$B118,Calculations!J96)) + 'Manual Adjustment'!$B37</f>
        <v>37827.533809823166</v>
      </c>
      <c r="K6" s="6">
        <f>(Calculations!K64*'EIA SEDS data'!AO$6)+('EIA SEDS data'!AO$10*IF(About!$N$12,Calculations!$B118,Calculations!K96)) + 'Manual Adjustment'!$B37</f>
        <v>39607.612549805366</v>
      </c>
      <c r="L6" s="6">
        <f>(Calculations!L64*'EIA SEDS data'!AP$6)+('EIA SEDS data'!AP$10*IF(About!$N$12,Calculations!$B118,Calculations!L96)) + 'Manual Adjustment'!$B37</f>
        <v>40802.563178459342</v>
      </c>
      <c r="M6" s="6">
        <f>(Calculations!M64*'EIA SEDS data'!AQ$6)+('EIA SEDS data'!AQ$10*IF(About!$N$12,Calculations!$B118,Calculations!M96)) + 'Manual Adjustment'!$B37</f>
        <v>44473.953134955373</v>
      </c>
      <c r="N6" s="6">
        <f>(Calculations!N64*'EIA SEDS data'!AR$6)+('EIA SEDS data'!AR$10*IF(About!$N$12,Calculations!$B118,Calculations!N96)) + 'Manual Adjustment'!$B37</f>
        <v>44968.068242007415</v>
      </c>
      <c r="O6" s="6">
        <f>(Calculations!O64*'EIA SEDS data'!AS$6)+('EIA SEDS data'!AS$10*IF(About!$N$12,Calculations!$B118,Calculations!O96)) + 'Manual Adjustment'!$B37</f>
        <v>45111.5267591355</v>
      </c>
      <c r="P6" s="6">
        <f>(Calculations!P64*'EIA SEDS data'!AT$6)+('EIA SEDS data'!AT$10*IF(About!$N$12,Calculations!$B118,Calculations!P96)) + 'Manual Adjustment'!$B37</f>
        <v>47036.632100562376</v>
      </c>
      <c r="Q6" s="6">
        <f>(Calculations!Q64*'EIA SEDS data'!AU$6)+('EIA SEDS data'!AU$10*IF(About!$N$12,Calculations!$B118,Calculations!Q96)) + 'Manual Adjustment'!$B37</f>
        <v>47163.17594671587</v>
      </c>
      <c r="R6" s="6">
        <f>(Calculations!R64*'EIA SEDS data'!AV$6)+('EIA SEDS data'!AV$10*IF(About!$N$12,Calculations!$B118,Calculations!R96)) + 'Manual Adjustment'!$B37</f>
        <v>47959.267146848419</v>
      </c>
      <c r="S6" s="6">
        <f>(Calculations!S64*'EIA SEDS data'!AW$6)+('EIA SEDS data'!AW$10*IF(About!$N$12,Calculations!$B118,Calculations!S96)) + 'Manual Adjustment'!$B37</f>
        <v>48345.494694183253</v>
      </c>
      <c r="T6" s="6">
        <f>(Calculations!T64*'EIA SEDS data'!AX$6)+('EIA SEDS data'!AX$10*IF(About!$N$12,Calculations!$B118,Calculations!T96)) + 'Manual Adjustment'!$B37</f>
        <v>48511.517764065808</v>
      </c>
      <c r="U6" s="6">
        <f>(Calculations!U64*'EIA SEDS data'!AY$6)+('EIA SEDS data'!AY$10*IF(About!$N$12,Calculations!$B118,Calculations!U96)) + 'Manual Adjustment'!$B37</f>
        <v>49239.215984375667</v>
      </c>
      <c r="V6" s="6">
        <f>(Calculations!V64*'EIA SEDS data'!AZ$6)+('EIA SEDS data'!AZ$10*IF(About!$N$12,Calculations!$B118,Calculations!V96)) + 'Manual Adjustment'!$B37</f>
        <v>49741.937599299512</v>
      </c>
      <c r="W6" s="6">
        <f>(Calculations!W64*'EIA SEDS data'!BA$6)+('EIA SEDS data'!BA$10*IF(About!$N$12,Calculations!$B118,Calculations!W96)) + 'Manual Adjustment'!$B37</f>
        <v>50254.475947255603</v>
      </c>
      <c r="X6" s="6">
        <f>(Calculations!X64*'EIA SEDS data'!BB$6)+('EIA SEDS data'!BB$10*IF(About!$N$12,Calculations!$B118,Calculations!X96)) + 'Manual Adjustment'!$B37</f>
        <v>50254.475947255603</v>
      </c>
      <c r="Y6" s="6">
        <f>(Calculations!Y64*'EIA SEDS data'!BC$6)+('EIA SEDS data'!BC$10*IF(About!$N$12,Calculations!$B118,Calculations!Y96)) + 'Manual Adjustment'!$B37</f>
        <v>50254.475947255603</v>
      </c>
      <c r="Z6" s="6">
        <f>(Calculations!Z64*'EIA SEDS data'!BD$6)+('EIA SEDS data'!BD$10*IF(About!$N$12,Calculations!$B118,Calculations!Z96)) + 'Manual Adjustment'!$B37</f>
        <v>50254.475947255603</v>
      </c>
      <c r="AA6" s="6">
        <f>(Calculations!AA64*'EIA SEDS data'!BE$6)+('EIA SEDS data'!BE$10*IF(About!$N$12,Calculations!$B118,Calculations!AA96)) + 'Manual Adjustment'!$B37</f>
        <v>50254.475947255603</v>
      </c>
      <c r="AB6" s="6">
        <f>(Calculations!AB64*'EIA SEDS data'!BF$6)+('EIA SEDS data'!BF$10*IF(About!$N$12,Calculations!$B118,Calculations!AB96)) + 'Manual Adjustment'!$B37</f>
        <v>50254.475947255603</v>
      </c>
      <c r="AC6" s="6">
        <f>(Calculations!AC64*'EIA SEDS data'!BG$6)+('EIA SEDS data'!BG$10*IF(About!$N$12,Calculations!$B118,Calculations!AC96)) + 'Manual Adjustment'!$B37</f>
        <v>50254.475947255603</v>
      </c>
      <c r="AD6" s="6">
        <f>(Calculations!AD64*'EIA SEDS data'!BH$6)+('EIA SEDS data'!BH$10*IF(About!$N$12,Calculations!$B118,Calculations!AD96)) + 'Manual Adjustment'!$B37</f>
        <v>50254.475947255603</v>
      </c>
      <c r="AE6" s="6">
        <f>(Calculations!AE64*'EIA SEDS data'!BI$6)+('EIA SEDS data'!BI$10*IF(About!$N$12,Calculations!$B118,Calculations!AE96)) + 'Manual Adjustment'!$B37</f>
        <v>50254.475947255603</v>
      </c>
      <c r="AF6" s="6">
        <f>(Calculations!AF64*'EIA SEDS data'!BJ$6)+('EIA SEDS data'!BJ$10*IF(About!$N$12,Calculations!$B118,Calculations!AF96)) + 'Manual Adjustment'!$B37</f>
        <v>50254.475947255603</v>
      </c>
      <c r="AG6" s="6">
        <f>(Calculations!AG64*'EIA SEDS data'!BK$6)+('EIA SEDS data'!BK$10*IF(About!$N$12,Calculations!$B118,Calculations!AG96)) + 'Manual Adjustment'!$B37</f>
        <v>50254.475947255603</v>
      </c>
    </row>
    <row r="7" spans="1:33" ht="14.75">
      <c r="A7" s="4" t="s">
        <v>492</v>
      </c>
      <c r="B7" s="6">
        <f>(Calculations!B65*'EIA SEDS data'!AF$6)+('EIA SEDS data'!AF$10*IF(About!$N$12,Calculations!$B119,Calculations!B97)) + 'Manual Adjustment'!$B38</f>
        <v>2772.668738179606</v>
      </c>
      <c r="C7" s="6">
        <f>(Calculations!C65*'EIA SEDS data'!AG$6)+('EIA SEDS data'!AG$10*IF(About!$N$12,Calculations!$B119,Calculations!C97)) + 'Manual Adjustment'!$B38</f>
        <v>2811.7434339880156</v>
      </c>
      <c r="D7" s="6">
        <f>(Calculations!D65*'EIA SEDS data'!AH$6)+('EIA SEDS data'!AH$10*IF(About!$N$12,Calculations!$B119,Calculations!D97)) + 'Manual Adjustment'!$B38</f>
        <v>3047.3405494578369</v>
      </c>
      <c r="E7" s="6">
        <f>(Calculations!E65*'EIA SEDS data'!AI$6)+('EIA SEDS data'!AI$10*IF(About!$N$12,Calculations!$B119,Calculations!E97)) + 'Manual Adjustment'!$B38</f>
        <v>3723.7657622779566</v>
      </c>
      <c r="F7" s="6">
        <f>(Calculations!F65*'EIA SEDS data'!AJ$6)+('EIA SEDS data'!AJ$10*IF(About!$N$12,Calculations!$B119,Calculations!F97)) + 'Manual Adjustment'!$B38</f>
        <v>3754.6625265124062</v>
      </c>
      <c r="G7" s="6">
        <f>(Calculations!G65*'EIA SEDS data'!AK$6)+('EIA SEDS data'!AK$10*IF(About!$N$12,Calculations!$B119,Calculations!G97)) + 'Manual Adjustment'!$B38</f>
        <v>3811.7570080234809</v>
      </c>
      <c r="H7" s="6">
        <f>(Calculations!H65*'EIA SEDS data'!AL$6)+('EIA SEDS data'!AL$10*IF(About!$N$12,Calculations!$B119,Calculations!H97)) + 'Manual Adjustment'!$B38</f>
        <v>3979.782274595228</v>
      </c>
      <c r="I7" s="6">
        <f>(Calculations!I65*'EIA SEDS data'!AM$6)+('EIA SEDS data'!AM$10*IF(About!$N$12,Calculations!$B119,Calculations!I97)) + 'Manual Adjustment'!$B38</f>
        <v>4020.6171925601066</v>
      </c>
      <c r="J7" s="6">
        <f>(Calculations!J65*'EIA SEDS data'!AN$6)+('EIA SEDS data'!AN$10*IF(About!$N$12,Calculations!$B119,Calculations!J97)) + 'Manual Adjustment'!$B38</f>
        <v>4033.237619825346</v>
      </c>
      <c r="K7" s="6">
        <f>(Calculations!K65*'EIA SEDS data'!AO$6)+('EIA SEDS data'!AO$10*IF(About!$N$12,Calculations!$B119,Calculations!K97)) + 'Manual Adjustment'!$B38</f>
        <v>4043.3793475619641</v>
      </c>
      <c r="L7" s="6">
        <f>(Calculations!L65*'EIA SEDS data'!AP$6)+('EIA SEDS data'!AP$10*IF(About!$N$12,Calculations!$B119,Calculations!L97)) + 'Manual Adjustment'!$B38</f>
        <v>4071.5969736166335</v>
      </c>
      <c r="M7" s="6">
        <f>(Calculations!M65*'EIA SEDS data'!AQ$6)+('EIA SEDS data'!AQ$10*IF(About!$N$12,Calculations!$B119,Calculations!M97)) + 'Manual Adjustment'!$B38</f>
        <v>4126.0890635916357</v>
      </c>
      <c r="N7" s="6">
        <f>(Calculations!N65*'EIA SEDS data'!AR$6)+('EIA SEDS data'!AR$10*IF(About!$N$12,Calculations!$B119,Calculations!N97)) + 'Manual Adjustment'!$B38</f>
        <v>4151.7392389423849</v>
      </c>
      <c r="O7" s="6">
        <f>(Calculations!O65*'EIA SEDS data'!AS$6)+('EIA SEDS data'!AS$10*IF(About!$N$12,Calculations!$B119,Calculations!O97)) + 'Manual Adjustment'!$B38</f>
        <v>4216.3836185426753</v>
      </c>
      <c r="P7" s="6">
        <f>(Calculations!P65*'EIA SEDS data'!AT$6)+('EIA SEDS data'!AT$10*IF(About!$N$12,Calculations!$B119,Calculations!P97)) + 'Manual Adjustment'!$B38</f>
        <v>4244.5232241670492</v>
      </c>
      <c r="Q7" s="6">
        <f>(Calculations!Q65*'EIA SEDS data'!AU$6)+('EIA SEDS data'!AU$10*IF(About!$N$12,Calculations!$B119,Calculations!Q97)) + 'Manual Adjustment'!$B38</f>
        <v>4329.1654382572569</v>
      </c>
      <c r="R7" s="6">
        <f>(Calculations!R65*'EIA SEDS data'!AV$6)+('EIA SEDS data'!AV$10*IF(About!$N$12,Calculations!$B119,Calculations!R97)) + 'Manual Adjustment'!$B38</f>
        <v>4513.5829266404016</v>
      </c>
      <c r="S7" s="6">
        <f>(Calculations!S65*'EIA SEDS data'!AW$6)+('EIA SEDS data'!AW$10*IF(About!$N$12,Calculations!$B119,Calculations!S97)) + 'Manual Adjustment'!$B38</f>
        <v>4679.1662028552801</v>
      </c>
      <c r="T7" s="6">
        <f>(Calculations!T65*'EIA SEDS data'!AX$6)+('EIA SEDS data'!AX$10*IF(About!$N$12,Calculations!$B119,Calculations!T97)) + 'Manual Adjustment'!$B38</f>
        <v>4800.3654177564867</v>
      </c>
      <c r="U7" s="6">
        <f>(Calculations!U65*'EIA SEDS data'!AY$6)+('EIA SEDS data'!AY$10*IF(About!$N$12,Calculations!$B119,Calculations!U97)) + 'Manual Adjustment'!$B38</f>
        <v>4851.3600704904638</v>
      </c>
      <c r="V7" s="6">
        <f>(Calculations!V65*'EIA SEDS data'!AZ$6)+('EIA SEDS data'!AZ$10*IF(About!$N$12,Calculations!$B119,Calculations!V97)) + 'Manual Adjustment'!$B38</f>
        <v>4957.5316262368779</v>
      </c>
      <c r="W7" s="6">
        <f>(Calculations!W65*'EIA SEDS data'!BA$6)+('EIA SEDS data'!BA$10*IF(About!$N$12,Calculations!$B119,Calculations!W97)) + 'Manual Adjustment'!$B38</f>
        <v>5095.7208436814481</v>
      </c>
      <c r="X7" s="6">
        <f>(Calculations!X65*'EIA SEDS data'!BB$6)+('EIA SEDS data'!BB$10*IF(About!$N$12,Calculations!$B119,Calculations!X97)) + 'Manual Adjustment'!$B38</f>
        <v>5095.7208436814481</v>
      </c>
      <c r="Y7" s="6">
        <f>(Calculations!Y65*'EIA SEDS data'!BC$6)+('EIA SEDS data'!BC$10*IF(About!$N$12,Calculations!$B119,Calculations!Y97)) + 'Manual Adjustment'!$B38</f>
        <v>5095.7208436814481</v>
      </c>
      <c r="Z7" s="6">
        <f>(Calculations!Z65*'EIA SEDS data'!BD$6)+('EIA SEDS data'!BD$10*IF(About!$N$12,Calculations!$B119,Calculations!Z97)) + 'Manual Adjustment'!$B38</f>
        <v>5095.7208436814481</v>
      </c>
      <c r="AA7" s="6">
        <f>(Calculations!AA65*'EIA SEDS data'!BE$6)+('EIA SEDS data'!BE$10*IF(About!$N$12,Calculations!$B119,Calculations!AA97)) + 'Manual Adjustment'!$B38</f>
        <v>5095.7208436814481</v>
      </c>
      <c r="AB7" s="6">
        <f>(Calculations!AB65*'EIA SEDS data'!BF$6)+('EIA SEDS data'!BF$10*IF(About!$N$12,Calculations!$B119,Calculations!AB97)) + 'Manual Adjustment'!$B38</f>
        <v>5095.7208436814481</v>
      </c>
      <c r="AC7" s="6">
        <f>(Calculations!AC65*'EIA SEDS data'!BG$6)+('EIA SEDS data'!BG$10*IF(About!$N$12,Calculations!$B119,Calculations!AC97)) + 'Manual Adjustment'!$B38</f>
        <v>5095.7208436814481</v>
      </c>
      <c r="AD7" s="6">
        <f>(Calculations!AD65*'EIA SEDS data'!BH$6)+('EIA SEDS data'!BH$10*IF(About!$N$12,Calculations!$B119,Calculations!AD97)) + 'Manual Adjustment'!$B38</f>
        <v>5095.7208436814481</v>
      </c>
      <c r="AE7" s="6">
        <f>(Calculations!AE65*'EIA SEDS data'!BI$6)+('EIA SEDS data'!BI$10*IF(About!$N$12,Calculations!$B119,Calculations!AE97)) + 'Manual Adjustment'!$B38</f>
        <v>5095.7208436814481</v>
      </c>
      <c r="AF7" s="6">
        <f>(Calculations!AF65*'EIA SEDS data'!BJ$6)+('EIA SEDS data'!BJ$10*IF(About!$N$12,Calculations!$B119,Calculations!AF97)) + 'Manual Adjustment'!$B38</f>
        <v>5095.7208436814481</v>
      </c>
      <c r="AG7" s="6">
        <f>(Calculations!AG65*'EIA SEDS data'!BK$6)+('EIA SEDS data'!BK$10*IF(About!$N$12,Calculations!$B119,Calculations!AG97)) + 'Manual Adjustment'!$B38</f>
        <v>5095.7208436814481</v>
      </c>
    </row>
    <row r="8" spans="1:33" ht="14.75">
      <c r="A8" s="4" t="s">
        <v>493</v>
      </c>
      <c r="B8" s="6">
        <f>(Calculations!B66*'EIA SEDS data'!AF$6)+('EIA SEDS data'!AF$10*IF(About!$N$12,Calculations!$B120,Calculations!B98)) + 'Manual Adjustment'!$B39</f>
        <v>0</v>
      </c>
      <c r="C8" s="6">
        <f>(Calculations!C66*'EIA SEDS data'!AG$6)+('EIA SEDS data'!AG$10*IF(About!$N$12,Calculations!$B120,Calculations!C98)) + 'Manual Adjustment'!$B39</f>
        <v>0</v>
      </c>
      <c r="D8" s="6">
        <f>(Calculations!D66*'EIA SEDS data'!AH$6)+('EIA SEDS data'!AH$10*IF(About!$N$12,Calculations!$B120,Calculations!D98)) + 'Manual Adjustment'!$B39</f>
        <v>0</v>
      </c>
      <c r="E8" s="6">
        <f>(Calculations!E66*'EIA SEDS data'!AI$6)+('EIA SEDS data'!AI$10*IF(About!$N$12,Calculations!$B120,Calculations!E98)) + 'Manual Adjustment'!$B39</f>
        <v>0</v>
      </c>
      <c r="F8" s="6">
        <f>(Calculations!F66*'EIA SEDS data'!AJ$6)+('EIA SEDS data'!AJ$10*IF(About!$N$12,Calculations!$B120,Calculations!F98)) + 'Manual Adjustment'!$B39</f>
        <v>0</v>
      </c>
      <c r="G8" s="6">
        <f>(Calculations!G66*'EIA SEDS data'!AK$6)+('EIA SEDS data'!AK$10*IF(About!$N$12,Calculations!$B120,Calculations!G98)) + 'Manual Adjustment'!$B39</f>
        <v>0</v>
      </c>
      <c r="H8" s="6">
        <f>(Calculations!H66*'EIA SEDS data'!AL$6)+('EIA SEDS data'!AL$10*IF(About!$N$12,Calculations!$B120,Calculations!H98)) + 'Manual Adjustment'!$B39</f>
        <v>0</v>
      </c>
      <c r="I8" s="6">
        <f>(Calculations!I66*'EIA SEDS data'!AM$6)+('EIA SEDS data'!AM$10*IF(About!$N$12,Calculations!$B120,Calculations!I98)) + 'Manual Adjustment'!$B39</f>
        <v>0</v>
      </c>
      <c r="J8" s="6">
        <f>(Calculations!J66*'EIA SEDS data'!AN$6)+('EIA SEDS data'!AN$10*IF(About!$N$12,Calculations!$B120,Calculations!J98)) + 'Manual Adjustment'!$B39</f>
        <v>0</v>
      </c>
      <c r="K8" s="6">
        <f>(Calculations!K66*'EIA SEDS data'!AO$6)+('EIA SEDS data'!AO$10*IF(About!$N$12,Calculations!$B120,Calculations!K98)) + 'Manual Adjustment'!$B39</f>
        <v>0</v>
      </c>
      <c r="L8" s="6">
        <f>(Calculations!L66*'EIA SEDS data'!AP$6)+('EIA SEDS data'!AP$10*IF(About!$N$12,Calculations!$B120,Calculations!L98)) + 'Manual Adjustment'!$B39</f>
        <v>0</v>
      </c>
      <c r="M8" s="6">
        <f>(Calculations!M66*'EIA SEDS data'!AQ$6)+('EIA SEDS data'!AQ$10*IF(About!$N$12,Calculations!$B120,Calculations!M98)) + 'Manual Adjustment'!$B39</f>
        <v>0</v>
      </c>
      <c r="N8" s="6">
        <f>(Calculations!N66*'EIA SEDS data'!AR$6)+('EIA SEDS data'!AR$10*IF(About!$N$12,Calculations!$B120,Calculations!N98)) + 'Manual Adjustment'!$B39</f>
        <v>0</v>
      </c>
      <c r="O8" s="6">
        <f>(Calculations!O66*'EIA SEDS data'!AS$6)+('EIA SEDS data'!AS$10*IF(About!$N$12,Calculations!$B120,Calculations!O98)) + 'Manual Adjustment'!$B39</f>
        <v>0</v>
      </c>
      <c r="P8" s="6">
        <f>(Calculations!P66*'EIA SEDS data'!AT$6)+('EIA SEDS data'!AT$10*IF(About!$N$12,Calculations!$B120,Calculations!P98)) + 'Manual Adjustment'!$B39</f>
        <v>0</v>
      </c>
      <c r="Q8" s="6">
        <f>(Calculations!Q66*'EIA SEDS data'!AU$6)+('EIA SEDS data'!AU$10*IF(About!$N$12,Calculations!$B120,Calculations!Q98)) + 'Manual Adjustment'!$B39</f>
        <v>0</v>
      </c>
      <c r="R8" s="6">
        <f>(Calculations!R66*'EIA SEDS data'!AV$6)+('EIA SEDS data'!AV$10*IF(About!$N$12,Calculations!$B120,Calculations!R98)) + 'Manual Adjustment'!$B39</f>
        <v>0</v>
      </c>
      <c r="S8" s="6">
        <f>(Calculations!S66*'EIA SEDS data'!AW$6)+('EIA SEDS data'!AW$10*IF(About!$N$12,Calculations!$B120,Calculations!S98)) + 'Manual Adjustment'!$B39</f>
        <v>0</v>
      </c>
      <c r="T8" s="6">
        <f>(Calculations!T66*'EIA SEDS data'!AX$6)+('EIA SEDS data'!AX$10*IF(About!$N$12,Calculations!$B120,Calculations!T98)) + 'Manual Adjustment'!$B39</f>
        <v>0</v>
      </c>
      <c r="U8" s="6">
        <f>(Calculations!U66*'EIA SEDS data'!AY$6)+('EIA SEDS data'!AY$10*IF(About!$N$12,Calculations!$B120,Calculations!U98)) + 'Manual Adjustment'!$B39</f>
        <v>0</v>
      </c>
      <c r="V8" s="6">
        <f>(Calculations!V66*'EIA SEDS data'!AZ$6)+('EIA SEDS data'!AZ$10*IF(About!$N$12,Calculations!$B120,Calculations!V98)) + 'Manual Adjustment'!$B39</f>
        <v>0</v>
      </c>
      <c r="W8" s="6">
        <f>(Calculations!W66*'EIA SEDS data'!BA$6)+('EIA SEDS data'!BA$10*IF(About!$N$12,Calculations!$B120,Calculations!W98)) + 'Manual Adjustment'!$B39</f>
        <v>0</v>
      </c>
      <c r="X8" s="6">
        <f>(Calculations!X66*'EIA SEDS data'!BB$6)+('EIA SEDS data'!BB$10*IF(About!$N$12,Calculations!$B120,Calculations!X98)) + 'Manual Adjustment'!$B39</f>
        <v>0</v>
      </c>
      <c r="Y8" s="6">
        <f>(Calculations!Y66*'EIA SEDS data'!BC$6)+('EIA SEDS data'!BC$10*IF(About!$N$12,Calculations!$B120,Calculations!Y98)) + 'Manual Adjustment'!$B39</f>
        <v>0</v>
      </c>
      <c r="Z8" s="6">
        <f>(Calculations!Z66*'EIA SEDS data'!BD$6)+('EIA SEDS data'!BD$10*IF(About!$N$12,Calculations!$B120,Calculations!Z98)) + 'Manual Adjustment'!$B39</f>
        <v>0</v>
      </c>
      <c r="AA8" s="6">
        <f>(Calculations!AA66*'EIA SEDS data'!BE$6)+('EIA SEDS data'!BE$10*IF(About!$N$12,Calculations!$B120,Calculations!AA98)) + 'Manual Adjustment'!$B39</f>
        <v>0</v>
      </c>
      <c r="AB8" s="6">
        <f>(Calculations!AB66*'EIA SEDS data'!BF$6)+('EIA SEDS data'!BF$10*IF(About!$N$12,Calculations!$B120,Calculations!AB98)) + 'Manual Adjustment'!$B39</f>
        <v>0</v>
      </c>
      <c r="AC8" s="6">
        <f>(Calculations!AC66*'EIA SEDS data'!BG$6)+('EIA SEDS data'!BG$10*IF(About!$N$12,Calculations!$B120,Calculations!AC98)) + 'Manual Adjustment'!$B39</f>
        <v>0</v>
      </c>
      <c r="AD8" s="6">
        <f>(Calculations!AD66*'EIA SEDS data'!BH$6)+('EIA SEDS data'!BH$10*IF(About!$N$12,Calculations!$B120,Calculations!AD98)) + 'Manual Adjustment'!$B39</f>
        <v>0</v>
      </c>
      <c r="AE8" s="6">
        <f>(Calculations!AE66*'EIA SEDS data'!BI$6)+('EIA SEDS data'!BI$10*IF(About!$N$12,Calculations!$B120,Calculations!AE98)) + 'Manual Adjustment'!$B39</f>
        <v>0</v>
      </c>
      <c r="AF8" s="6">
        <f>(Calculations!AF66*'EIA SEDS data'!BJ$6)+('EIA SEDS data'!BJ$10*IF(About!$N$12,Calculations!$B120,Calculations!AF98)) + 'Manual Adjustment'!$B39</f>
        <v>0</v>
      </c>
      <c r="AG8" s="6">
        <f>(Calculations!AG66*'EIA SEDS data'!BK$6)+('EIA SEDS data'!BK$10*IF(About!$N$12,Calculations!$B120,Calculations!AG98)) + 'Manual Adjustment'!$B39</f>
        <v>0</v>
      </c>
    </row>
    <row r="9" spans="1:33" ht="14.75">
      <c r="A9" s="4" t="s">
        <v>494</v>
      </c>
      <c r="B9" s="6">
        <f>(Calculations!B67*'EIA SEDS data'!AF$6)+('EIA SEDS data'!AF$10*IF(About!$N$12,Calculations!$B121,Calculations!B99)) + 'Manual Adjustment'!$B40</f>
        <v>3136.5692796958765</v>
      </c>
      <c r="C9" s="6">
        <f>(Calculations!C67*'EIA SEDS data'!AG$6)+('EIA SEDS data'!AG$10*IF(About!$N$12,Calculations!$B121,Calculations!C99)) + 'Manual Adjustment'!$B40</f>
        <v>3492.4389512917965</v>
      </c>
      <c r="D9" s="6">
        <f>(Calculations!D67*'EIA SEDS data'!AH$6)+('EIA SEDS data'!AH$10*IF(About!$N$12,Calculations!$B121,Calculations!D99)) + 'Manual Adjustment'!$B40</f>
        <v>3596.9379634814877</v>
      </c>
      <c r="E9" s="6">
        <f>(Calculations!E67*'EIA SEDS data'!AI$6)+('EIA SEDS data'!AI$10*IF(About!$N$12,Calculations!$B121,Calculations!E99)) + 'Manual Adjustment'!$B40</f>
        <v>3716.8595565205292</v>
      </c>
      <c r="F9" s="6">
        <f>(Calculations!F67*'EIA SEDS data'!AJ$6)+('EIA SEDS data'!AJ$10*IF(About!$N$12,Calculations!$B121,Calculations!F99)) + 'Manual Adjustment'!$B40</f>
        <v>3982.0989420270466</v>
      </c>
      <c r="G9" s="6">
        <f>(Calculations!G67*'EIA SEDS data'!AK$6)+('EIA SEDS data'!AK$10*IF(About!$N$12,Calculations!$B121,Calculations!G99)) + 'Manual Adjustment'!$B40</f>
        <v>3958.6172839342266</v>
      </c>
      <c r="H9" s="6">
        <f>(Calculations!H67*'EIA SEDS data'!AL$6)+('EIA SEDS data'!AL$10*IF(About!$N$12,Calculations!$B121,Calculations!H99)) + 'Manual Adjustment'!$B40</f>
        <v>4006.8920795877038</v>
      </c>
      <c r="I9" s="6">
        <f>(Calculations!I67*'EIA SEDS data'!AM$6)+('EIA SEDS data'!AM$10*IF(About!$N$12,Calculations!$B121,Calculations!I99)) + 'Manual Adjustment'!$B40</f>
        <v>4035.3833154932577</v>
      </c>
      <c r="J9" s="6">
        <f>(Calculations!J67*'EIA SEDS data'!AN$6)+('EIA SEDS data'!AN$10*IF(About!$N$12,Calculations!$B121,Calculations!J99)) + 'Manual Adjustment'!$B40</f>
        <v>4060.1970522418778</v>
      </c>
      <c r="K9" s="6">
        <f>(Calculations!K67*'EIA SEDS data'!AO$6)+('EIA SEDS data'!AO$10*IF(About!$N$12,Calculations!$B121,Calculations!K99)) + 'Manual Adjustment'!$B40</f>
        <v>4171.2216111492617</v>
      </c>
      <c r="L9" s="6">
        <f>(Calculations!L67*'EIA SEDS data'!AP$6)+('EIA SEDS data'!AP$10*IF(About!$N$12,Calculations!$B121,Calculations!L99)) + 'Manual Adjustment'!$B40</f>
        <v>4049.54007893465</v>
      </c>
      <c r="M9" s="6">
        <f>(Calculations!M67*'EIA SEDS data'!AQ$6)+('EIA SEDS data'!AQ$10*IF(About!$N$12,Calculations!$B121,Calculations!M99)) + 'Manual Adjustment'!$B40</f>
        <v>4025.389491169341</v>
      </c>
      <c r="N9" s="6">
        <f>(Calculations!N67*'EIA SEDS data'!AR$6)+('EIA SEDS data'!AR$10*IF(About!$N$12,Calculations!$B121,Calculations!N99)) + 'Manual Adjustment'!$B40</f>
        <v>4022.8130669855309</v>
      </c>
      <c r="O9" s="6">
        <f>(Calculations!O67*'EIA SEDS data'!AS$6)+('EIA SEDS data'!AS$10*IF(About!$N$12,Calculations!$B121,Calculations!O99)) + 'Manual Adjustment'!$B40</f>
        <v>3991.635706379162</v>
      </c>
      <c r="P9" s="6">
        <f>(Calculations!P67*'EIA SEDS data'!AT$6)+('EIA SEDS data'!AT$10*IF(About!$N$12,Calculations!$B121,Calculations!P99)) + 'Manual Adjustment'!$B40</f>
        <v>4100.7113265703647</v>
      </c>
      <c r="Q9" s="6">
        <f>(Calculations!Q67*'EIA SEDS data'!AU$6)+('EIA SEDS data'!AU$10*IF(About!$N$12,Calculations!$B121,Calculations!Q99)) + 'Manual Adjustment'!$B40</f>
        <v>3909.6970650233443</v>
      </c>
      <c r="R9" s="6">
        <f>(Calculations!R67*'EIA SEDS data'!AV$6)+('EIA SEDS data'!AV$10*IF(About!$N$12,Calculations!$B121,Calculations!R99)) + 'Manual Adjustment'!$B40</f>
        <v>3831.1175828663154</v>
      </c>
      <c r="S9" s="6">
        <f>(Calculations!S67*'EIA SEDS data'!AW$6)+('EIA SEDS data'!AW$10*IF(About!$N$12,Calculations!$B121,Calculations!S99)) + 'Manual Adjustment'!$B40</f>
        <v>3821.6119074739058</v>
      </c>
      <c r="T9" s="6">
        <f>(Calculations!T67*'EIA SEDS data'!AX$6)+('EIA SEDS data'!AX$10*IF(About!$N$12,Calculations!$B121,Calculations!T99)) + 'Manual Adjustment'!$B40</f>
        <v>3809.7140935354537</v>
      </c>
      <c r="U9" s="6">
        <f>(Calculations!U67*'EIA SEDS data'!AY$6)+('EIA SEDS data'!AY$10*IF(About!$N$12,Calculations!$B121,Calculations!U99)) + 'Manual Adjustment'!$B40</f>
        <v>3818.9072501807905</v>
      </c>
      <c r="V9" s="6">
        <f>(Calculations!V67*'EIA SEDS data'!AZ$6)+('EIA SEDS data'!AZ$10*IF(About!$N$12,Calculations!$B121,Calculations!V99)) + 'Manual Adjustment'!$B40</f>
        <v>3808.1587952863151</v>
      </c>
      <c r="W9" s="6">
        <f>(Calculations!W67*'EIA SEDS data'!BA$6)+('EIA SEDS data'!BA$10*IF(About!$N$12,Calculations!$B121,Calculations!W99)) + 'Manual Adjustment'!$B40</f>
        <v>3795.6247470538674</v>
      </c>
      <c r="X9" s="6">
        <f>(Calculations!X67*'EIA SEDS data'!BB$6)+('EIA SEDS data'!BB$10*IF(About!$N$12,Calculations!$B121,Calculations!X99)) + 'Manual Adjustment'!$B40</f>
        <v>3795.6247470538674</v>
      </c>
      <c r="Y9" s="6">
        <f>(Calculations!Y67*'EIA SEDS data'!BC$6)+('EIA SEDS data'!BC$10*IF(About!$N$12,Calculations!$B121,Calculations!Y99)) + 'Manual Adjustment'!$B40</f>
        <v>3795.6247470538674</v>
      </c>
      <c r="Z9" s="6">
        <f>(Calculations!Z67*'EIA SEDS data'!BD$6)+('EIA SEDS data'!BD$10*IF(About!$N$12,Calculations!$B121,Calculations!Z99)) + 'Manual Adjustment'!$B40</f>
        <v>3795.6247470538674</v>
      </c>
      <c r="AA9" s="6">
        <f>(Calculations!AA67*'EIA SEDS data'!BE$6)+('EIA SEDS data'!BE$10*IF(About!$N$12,Calculations!$B121,Calculations!AA99)) + 'Manual Adjustment'!$B40</f>
        <v>3795.6247470538674</v>
      </c>
      <c r="AB9" s="6">
        <f>(Calculations!AB67*'EIA SEDS data'!BF$6)+('EIA SEDS data'!BF$10*IF(About!$N$12,Calculations!$B121,Calculations!AB99)) + 'Manual Adjustment'!$B40</f>
        <v>3795.6247470538674</v>
      </c>
      <c r="AC9" s="6">
        <f>(Calculations!AC67*'EIA SEDS data'!BG$6)+('EIA SEDS data'!BG$10*IF(About!$N$12,Calculations!$B121,Calculations!AC99)) + 'Manual Adjustment'!$B40</f>
        <v>3795.6247470538674</v>
      </c>
      <c r="AD9" s="6">
        <f>(Calculations!AD67*'EIA SEDS data'!BH$6)+('EIA SEDS data'!BH$10*IF(About!$N$12,Calculations!$B121,Calculations!AD99)) + 'Manual Adjustment'!$B40</f>
        <v>3795.6247470538674</v>
      </c>
      <c r="AE9" s="6">
        <f>(Calculations!AE67*'EIA SEDS data'!BI$6)+('EIA SEDS data'!BI$10*IF(About!$N$12,Calculations!$B121,Calculations!AE99)) + 'Manual Adjustment'!$B40</f>
        <v>3795.6247470538674</v>
      </c>
      <c r="AF9" s="6">
        <f>(Calculations!AF67*'EIA SEDS data'!BJ$6)+('EIA SEDS data'!BJ$10*IF(About!$N$12,Calculations!$B121,Calculations!AF99)) + 'Manual Adjustment'!$B40</f>
        <v>3795.6247470538674</v>
      </c>
      <c r="AG9" s="6">
        <f>(Calculations!AG67*'EIA SEDS data'!BK$6)+('EIA SEDS data'!BK$10*IF(About!$N$12,Calculations!$B121,Calculations!AG99)) + 'Manual Adjustment'!$B40</f>
        <v>3795.6247470538674</v>
      </c>
    </row>
    <row r="10" spans="1:33" ht="14.75">
      <c r="A10" s="4" t="s">
        <v>495</v>
      </c>
      <c r="B10" s="6">
        <f>(Calculations!B68*'EIA SEDS data'!AF$6)+('EIA SEDS data'!AF$10*IF(About!$N$12,Calculations!$B122,Calculations!B100)) + 'Manual Adjustment'!$B41</f>
        <v>3136.5692796958765</v>
      </c>
      <c r="C10" s="6">
        <f>(Calculations!C68*'EIA SEDS data'!AG$6)+('EIA SEDS data'!AG$10*IF(About!$N$12,Calculations!$B122,Calculations!C100)) + 'Manual Adjustment'!$B41</f>
        <v>3492.4389512917965</v>
      </c>
      <c r="D10" s="6">
        <f>(Calculations!D68*'EIA SEDS data'!AH$6)+('EIA SEDS data'!AH$10*IF(About!$N$12,Calculations!$B122,Calculations!D100)) + 'Manual Adjustment'!$B41</f>
        <v>3596.9379634814877</v>
      </c>
      <c r="E10" s="6">
        <f>(Calculations!E68*'EIA SEDS data'!AI$6)+('EIA SEDS data'!AI$10*IF(About!$N$12,Calculations!$B122,Calculations!E100)) + 'Manual Adjustment'!$B41</f>
        <v>3716.8595565205292</v>
      </c>
      <c r="F10" s="6">
        <f>(Calculations!F68*'EIA SEDS data'!AJ$6)+('EIA SEDS data'!AJ$10*IF(About!$N$12,Calculations!$B122,Calculations!F100)) + 'Manual Adjustment'!$B41</f>
        <v>3982.0989420270466</v>
      </c>
      <c r="G10" s="6">
        <f>(Calculations!G68*'EIA SEDS data'!AK$6)+('EIA SEDS data'!AK$10*IF(About!$N$12,Calculations!$B122,Calculations!G100)) + 'Manual Adjustment'!$B41</f>
        <v>3958.6172839342266</v>
      </c>
      <c r="H10" s="6">
        <f>(Calculations!H68*'EIA SEDS data'!AL$6)+('EIA SEDS data'!AL$10*IF(About!$N$12,Calculations!$B122,Calculations!H100)) + 'Manual Adjustment'!$B41</f>
        <v>4006.8920795877038</v>
      </c>
      <c r="I10" s="6">
        <f>(Calculations!I68*'EIA SEDS data'!AM$6)+('EIA SEDS data'!AM$10*IF(About!$N$12,Calculations!$B122,Calculations!I100)) + 'Manual Adjustment'!$B41</f>
        <v>4035.3833154932577</v>
      </c>
      <c r="J10" s="6">
        <f>(Calculations!J68*'EIA SEDS data'!AN$6)+('EIA SEDS data'!AN$10*IF(About!$N$12,Calculations!$B122,Calculations!J100)) + 'Manual Adjustment'!$B41</f>
        <v>4060.1970522418778</v>
      </c>
      <c r="K10" s="6">
        <f>(Calculations!K68*'EIA SEDS data'!AO$6)+('EIA SEDS data'!AO$10*IF(About!$N$12,Calculations!$B122,Calculations!K100)) + 'Manual Adjustment'!$B41</f>
        <v>4171.2216111492617</v>
      </c>
      <c r="L10" s="6">
        <f>(Calculations!L68*'EIA SEDS data'!AP$6)+('EIA SEDS data'!AP$10*IF(About!$N$12,Calculations!$B122,Calculations!L100)) + 'Manual Adjustment'!$B41</f>
        <v>4049.54007893465</v>
      </c>
      <c r="M10" s="6">
        <f>(Calculations!M68*'EIA SEDS data'!AQ$6)+('EIA SEDS data'!AQ$10*IF(About!$N$12,Calculations!$B122,Calculations!M100)) + 'Manual Adjustment'!$B41</f>
        <v>4025.389491169341</v>
      </c>
      <c r="N10" s="6">
        <f>(Calculations!N68*'EIA SEDS data'!AR$6)+('EIA SEDS data'!AR$10*IF(About!$N$12,Calculations!$B122,Calculations!N100)) + 'Manual Adjustment'!$B41</f>
        <v>4022.8130669855309</v>
      </c>
      <c r="O10" s="6">
        <f>(Calculations!O68*'EIA SEDS data'!AS$6)+('EIA SEDS data'!AS$10*IF(About!$N$12,Calculations!$B122,Calculations!O100)) + 'Manual Adjustment'!$B41</f>
        <v>3991.635706379162</v>
      </c>
      <c r="P10" s="6">
        <f>(Calculations!P68*'EIA SEDS data'!AT$6)+('EIA SEDS data'!AT$10*IF(About!$N$12,Calculations!$B122,Calculations!P100)) + 'Manual Adjustment'!$B41</f>
        <v>4100.7113265703647</v>
      </c>
      <c r="Q10" s="6">
        <f>(Calculations!Q68*'EIA SEDS data'!AU$6)+('EIA SEDS data'!AU$10*IF(About!$N$12,Calculations!$B122,Calculations!Q100)) + 'Manual Adjustment'!$B41</f>
        <v>3909.6970650233443</v>
      </c>
      <c r="R10" s="6">
        <f>(Calculations!R68*'EIA SEDS data'!AV$6)+('EIA SEDS data'!AV$10*IF(About!$N$12,Calculations!$B122,Calculations!R100)) + 'Manual Adjustment'!$B41</f>
        <v>3831.1175828663154</v>
      </c>
      <c r="S10" s="6">
        <f>(Calculations!S68*'EIA SEDS data'!AW$6)+('EIA SEDS data'!AW$10*IF(About!$N$12,Calculations!$B122,Calculations!S100)) + 'Manual Adjustment'!$B41</f>
        <v>3821.6119074739058</v>
      </c>
      <c r="T10" s="6">
        <f>(Calculations!T68*'EIA SEDS data'!AX$6)+('EIA SEDS data'!AX$10*IF(About!$N$12,Calculations!$B122,Calculations!T100)) + 'Manual Adjustment'!$B41</f>
        <v>3809.7140935354537</v>
      </c>
      <c r="U10" s="6">
        <f>(Calculations!U68*'EIA SEDS data'!AY$6)+('EIA SEDS data'!AY$10*IF(About!$N$12,Calculations!$B122,Calculations!U100)) + 'Manual Adjustment'!$B41</f>
        <v>3818.9072501807905</v>
      </c>
      <c r="V10" s="6">
        <f>(Calculations!V68*'EIA SEDS data'!AZ$6)+('EIA SEDS data'!AZ$10*IF(About!$N$12,Calculations!$B122,Calculations!V100)) + 'Manual Adjustment'!$B41</f>
        <v>3808.1587952863151</v>
      </c>
      <c r="W10" s="6">
        <f>(Calculations!W68*'EIA SEDS data'!BA$6)+('EIA SEDS data'!BA$10*IF(About!$N$12,Calculations!$B122,Calculations!W100)) + 'Manual Adjustment'!$B41</f>
        <v>3795.6247470538674</v>
      </c>
      <c r="X10" s="6">
        <f>(Calculations!X68*'EIA SEDS data'!BB$6)+('EIA SEDS data'!BB$10*IF(About!$N$12,Calculations!$B122,Calculations!X100)) + 'Manual Adjustment'!$B41</f>
        <v>3795.6247470538674</v>
      </c>
      <c r="Y10" s="6">
        <f>(Calculations!Y68*'EIA SEDS data'!BC$6)+('EIA SEDS data'!BC$10*IF(About!$N$12,Calculations!$B122,Calculations!Y100)) + 'Manual Adjustment'!$B41</f>
        <v>3795.6247470538674</v>
      </c>
      <c r="Z10" s="6">
        <f>(Calculations!Z68*'EIA SEDS data'!BD$6)+('EIA SEDS data'!BD$10*IF(About!$N$12,Calculations!$B122,Calculations!Z100)) + 'Manual Adjustment'!$B41</f>
        <v>3795.6247470538674</v>
      </c>
      <c r="AA10" s="6">
        <f>(Calculations!AA68*'EIA SEDS data'!BE$6)+('EIA SEDS data'!BE$10*IF(About!$N$12,Calculations!$B122,Calculations!AA100)) + 'Manual Adjustment'!$B41</f>
        <v>3795.6247470538674</v>
      </c>
      <c r="AB10" s="6">
        <f>(Calculations!AB68*'EIA SEDS data'!BF$6)+('EIA SEDS data'!BF$10*IF(About!$N$12,Calculations!$B122,Calculations!AB100)) + 'Manual Adjustment'!$B41</f>
        <v>3795.6247470538674</v>
      </c>
      <c r="AC10" s="6">
        <f>(Calculations!AC68*'EIA SEDS data'!BG$6)+('EIA SEDS data'!BG$10*IF(About!$N$12,Calculations!$B122,Calculations!AC100)) + 'Manual Adjustment'!$B41</f>
        <v>3795.6247470538674</v>
      </c>
      <c r="AD10" s="6">
        <f>(Calculations!AD68*'EIA SEDS data'!BH$6)+('EIA SEDS data'!BH$10*IF(About!$N$12,Calculations!$B122,Calculations!AD100)) + 'Manual Adjustment'!$B41</f>
        <v>3795.6247470538674</v>
      </c>
      <c r="AE10" s="6">
        <f>(Calculations!AE68*'EIA SEDS data'!BI$6)+('EIA SEDS data'!BI$10*IF(About!$N$12,Calculations!$B122,Calculations!AE100)) + 'Manual Adjustment'!$B41</f>
        <v>3795.6247470538674</v>
      </c>
      <c r="AF10" s="6">
        <f>(Calculations!AF68*'EIA SEDS data'!BJ$6)+('EIA SEDS data'!BJ$10*IF(About!$N$12,Calculations!$B122,Calculations!AF100)) + 'Manual Adjustment'!$B41</f>
        <v>3795.6247470538674</v>
      </c>
      <c r="AG10" s="6">
        <f>(Calculations!AG68*'EIA SEDS data'!BK$6)+('EIA SEDS data'!BK$10*IF(About!$N$12,Calculations!$B122,Calculations!AG100)) + 'Manual Adjustment'!$B41</f>
        <v>3795.6247470538674</v>
      </c>
    </row>
    <row r="11" spans="1:33" ht="14.75">
      <c r="A11" s="4" t="s">
        <v>496</v>
      </c>
      <c r="B11" s="6">
        <f>(Calculations!B69*'EIA SEDS data'!AF$6)+('EIA SEDS data'!AF$10*IF(About!$N$12,Calculations!$B123,Calculations!B101)) + 'Manual Adjustment'!$B42</f>
        <v>2075.3996757623909</v>
      </c>
      <c r="C11" s="6">
        <f>(Calculations!C69*'EIA SEDS data'!AG$6)+('EIA SEDS data'!AG$10*IF(About!$N$12,Calculations!$B123,Calculations!C101)) + 'Manual Adjustment'!$B42</f>
        <v>1734.505952662975</v>
      </c>
      <c r="D11" s="6">
        <f>(Calculations!D69*'EIA SEDS data'!AH$6)+('EIA SEDS data'!AH$10*IF(About!$N$12,Calculations!$B123,Calculations!D101)) + 'Manual Adjustment'!$B42</f>
        <v>1890.5829962232856</v>
      </c>
      <c r="E11" s="6">
        <f>(Calculations!E69*'EIA SEDS data'!AI$6)+('EIA SEDS data'!AI$10*IF(About!$N$12,Calculations!$B123,Calculations!E101)) + 'Manual Adjustment'!$B42</f>
        <v>1881.7335053379222</v>
      </c>
      <c r="F11" s="6">
        <f>(Calculations!F69*'EIA SEDS data'!AJ$6)+('EIA SEDS data'!AJ$10*IF(About!$N$12,Calculations!$B123,Calculations!F101)) + 'Manual Adjustment'!$B42</f>
        <v>1800.1344983366837</v>
      </c>
      <c r="G11" s="6">
        <f>(Calculations!G69*'EIA SEDS data'!AK$6)+('EIA SEDS data'!AK$10*IF(About!$N$12,Calculations!$B123,Calculations!G101)) + 'Manual Adjustment'!$B42</f>
        <v>1705.5057815095979</v>
      </c>
      <c r="H11" s="6">
        <f>(Calculations!H69*'EIA SEDS data'!AL$6)+('EIA SEDS data'!AL$10*IF(About!$N$12,Calculations!$B123,Calculations!H101)) + 'Manual Adjustment'!$B42</f>
        <v>1732.3541972736934</v>
      </c>
      <c r="I11" s="6">
        <f>(Calculations!I69*'EIA SEDS data'!AM$6)+('EIA SEDS data'!AM$10*IF(About!$N$12,Calculations!$B123,Calculations!I101)) + 'Manual Adjustment'!$B42</f>
        <v>1756.3091817567301</v>
      </c>
      <c r="J11" s="6">
        <f>(Calculations!J69*'EIA SEDS data'!AN$6)+('EIA SEDS data'!AN$10*IF(About!$N$12,Calculations!$B123,Calculations!J101)) + 'Manual Adjustment'!$B42</f>
        <v>1689.8774296355575</v>
      </c>
      <c r="K11" s="6">
        <f>(Calculations!K69*'EIA SEDS data'!AO$6)+('EIA SEDS data'!AO$10*IF(About!$N$12,Calculations!$B123,Calculations!K101)) + 'Manual Adjustment'!$B42</f>
        <v>1542.4497014319102</v>
      </c>
      <c r="L11" s="6">
        <f>(Calculations!L69*'EIA SEDS data'!AP$6)+('EIA SEDS data'!AP$10*IF(About!$N$12,Calculations!$B123,Calculations!L101)) + 'Manual Adjustment'!$B42</f>
        <v>1502.466089037111</v>
      </c>
      <c r="M11" s="6">
        <f>(Calculations!M69*'EIA SEDS data'!AQ$6)+('EIA SEDS data'!AQ$10*IF(About!$N$12,Calculations!$B123,Calculations!M101)) + 'Manual Adjustment'!$B42</f>
        <v>1451.965046094535</v>
      </c>
      <c r="N11" s="6">
        <f>(Calculations!N69*'EIA SEDS data'!AR$6)+('EIA SEDS data'!AR$10*IF(About!$N$12,Calculations!$B123,Calculations!N101)) + 'Manual Adjustment'!$B42</f>
        <v>1482.0028836950248</v>
      </c>
      <c r="O11" s="6">
        <f>(Calculations!O69*'EIA SEDS data'!AS$6)+('EIA SEDS data'!AS$10*IF(About!$N$12,Calculations!$B123,Calculations!O101)) + 'Manual Adjustment'!$B42</f>
        <v>1461.3121908564547</v>
      </c>
      <c r="P11" s="6">
        <f>(Calculations!P69*'EIA SEDS data'!AT$6)+('EIA SEDS data'!AT$10*IF(About!$N$12,Calculations!$B123,Calculations!P101)) + 'Manual Adjustment'!$B42</f>
        <v>1477.814405854092</v>
      </c>
      <c r="Q11" s="6">
        <f>(Calculations!Q69*'EIA SEDS data'!AU$6)+('EIA SEDS data'!AU$10*IF(About!$N$12,Calculations!$B123,Calculations!Q101)) + 'Manual Adjustment'!$B42</f>
        <v>1326.8998018720845</v>
      </c>
      <c r="R11" s="6">
        <f>(Calculations!R69*'EIA SEDS data'!AV$6)+('EIA SEDS data'!AV$10*IF(About!$N$12,Calculations!$B123,Calculations!R101)) + 'Manual Adjustment'!$B42</f>
        <v>1211.4805999771586</v>
      </c>
      <c r="S11" s="6">
        <f>(Calculations!S69*'EIA SEDS data'!AW$6)+('EIA SEDS data'!AW$10*IF(About!$N$12,Calculations!$B123,Calculations!S101)) + 'Manual Adjustment'!$B42</f>
        <v>1214.9728583510707</v>
      </c>
      <c r="T11" s="6">
        <f>(Calculations!T69*'EIA SEDS data'!AX$6)+('EIA SEDS data'!AX$10*IF(About!$N$12,Calculations!$B123,Calculations!T101)) + 'Manual Adjustment'!$B42</f>
        <v>1213.8192683702623</v>
      </c>
      <c r="U11" s="6">
        <f>(Calculations!U69*'EIA SEDS data'!AY$6)+('EIA SEDS data'!AY$10*IF(About!$N$12,Calculations!$B123,Calculations!U101)) + 'Manual Adjustment'!$B42</f>
        <v>1223.3134642724781</v>
      </c>
      <c r="V11" s="6">
        <f>(Calculations!V69*'EIA SEDS data'!AZ$6)+('EIA SEDS data'!AZ$10*IF(About!$N$12,Calculations!$B123,Calculations!V101)) + 'Manual Adjustment'!$B42</f>
        <v>1225.1424954704621</v>
      </c>
      <c r="W11" s="6">
        <f>(Calculations!W69*'EIA SEDS data'!BA$6)+('EIA SEDS data'!BA$10*IF(About!$N$12,Calculations!$B123,Calculations!W101)) + 'Manual Adjustment'!$B42</f>
        <v>1248.4068859517022</v>
      </c>
      <c r="X11" s="6">
        <f>(Calculations!X69*'EIA SEDS data'!BB$6)+('EIA SEDS data'!BB$10*IF(About!$N$12,Calculations!$B123,Calculations!X101)) + 'Manual Adjustment'!$B42</f>
        <v>1248.4068859517022</v>
      </c>
      <c r="Y11" s="6">
        <f>(Calculations!Y69*'EIA SEDS data'!BC$6)+('EIA SEDS data'!BC$10*IF(About!$N$12,Calculations!$B123,Calculations!Y101)) + 'Manual Adjustment'!$B42</f>
        <v>1248.4068859517022</v>
      </c>
      <c r="Z11" s="6">
        <f>(Calculations!Z69*'EIA SEDS data'!BD$6)+('EIA SEDS data'!BD$10*IF(About!$N$12,Calculations!$B123,Calculations!Z101)) + 'Manual Adjustment'!$B42</f>
        <v>1248.4068859517022</v>
      </c>
      <c r="AA11" s="6">
        <f>(Calculations!AA69*'EIA SEDS data'!BE$6)+('EIA SEDS data'!BE$10*IF(About!$N$12,Calculations!$B123,Calculations!AA101)) + 'Manual Adjustment'!$B42</f>
        <v>1248.4068859517022</v>
      </c>
      <c r="AB11" s="6">
        <f>(Calculations!AB69*'EIA SEDS data'!BF$6)+('EIA SEDS data'!BF$10*IF(About!$N$12,Calculations!$B123,Calculations!AB101)) + 'Manual Adjustment'!$B42</f>
        <v>1248.4068859517022</v>
      </c>
      <c r="AC11" s="6">
        <f>(Calculations!AC69*'EIA SEDS data'!BG$6)+('EIA SEDS data'!BG$10*IF(About!$N$12,Calculations!$B123,Calculations!AC101)) + 'Manual Adjustment'!$B42</f>
        <v>1248.4068859517022</v>
      </c>
      <c r="AD11" s="6">
        <f>(Calculations!AD69*'EIA SEDS data'!BH$6)+('EIA SEDS data'!BH$10*IF(About!$N$12,Calculations!$B123,Calculations!AD101)) + 'Manual Adjustment'!$B42</f>
        <v>1248.4068859517022</v>
      </c>
      <c r="AE11" s="6">
        <f>(Calculations!AE69*'EIA SEDS data'!BI$6)+('EIA SEDS data'!BI$10*IF(About!$N$12,Calculations!$B123,Calculations!AE101)) + 'Manual Adjustment'!$B42</f>
        <v>1248.4068859517022</v>
      </c>
      <c r="AF11" s="6">
        <f>(Calculations!AF69*'EIA SEDS data'!BJ$6)+('EIA SEDS data'!BJ$10*IF(About!$N$12,Calculations!$B123,Calculations!AF101)) + 'Manual Adjustment'!$B42</f>
        <v>1248.4068859517022</v>
      </c>
      <c r="AG11" s="6">
        <f>(Calculations!AG69*'EIA SEDS data'!BK$6)+('EIA SEDS data'!BK$10*IF(About!$N$12,Calculations!$B123,Calculations!AG101)) + 'Manual Adjustment'!$B42</f>
        <v>1248.4068859517022</v>
      </c>
    </row>
    <row r="12" spans="1:33" ht="14.75">
      <c r="A12" s="4" t="s">
        <v>497</v>
      </c>
      <c r="B12" s="6">
        <f>(Calculations!B70*'EIA SEDS data'!AF$6)+('EIA SEDS data'!AF$10*IF(About!$N$12,Calculations!$B124,Calculations!B102)) + 'Manual Adjustment'!$B43</f>
        <v>0</v>
      </c>
      <c r="C12" s="6">
        <f>(Calculations!C70*'EIA SEDS data'!AG$6)+('EIA SEDS data'!AG$10*IF(About!$N$12,Calculations!$B124,Calculations!C102)) + 'Manual Adjustment'!$B43</f>
        <v>0</v>
      </c>
      <c r="D12" s="6">
        <f>(Calculations!D70*'EIA SEDS data'!AH$6)+('EIA SEDS data'!AH$10*IF(About!$N$12,Calculations!$B124,Calculations!D102)) + 'Manual Adjustment'!$B43</f>
        <v>0</v>
      </c>
      <c r="E12" s="6">
        <f>(Calculations!E70*'EIA SEDS data'!AI$6)+('EIA SEDS data'!AI$10*IF(About!$N$12,Calculations!$B124,Calculations!E102)) + 'Manual Adjustment'!$B43</f>
        <v>0</v>
      </c>
      <c r="F12" s="6">
        <f>(Calculations!F70*'EIA SEDS data'!AJ$6)+('EIA SEDS data'!AJ$10*IF(About!$N$12,Calculations!$B124,Calculations!F102)) + 'Manual Adjustment'!$B43</f>
        <v>0</v>
      </c>
      <c r="G12" s="6">
        <f>(Calculations!G70*'EIA SEDS data'!AK$6)+('EIA SEDS data'!AK$10*IF(About!$N$12,Calculations!$B124,Calculations!G102)) + 'Manual Adjustment'!$B43</f>
        <v>0</v>
      </c>
      <c r="H12" s="6">
        <f>(Calculations!H70*'EIA SEDS data'!AL$6)+('EIA SEDS data'!AL$10*IF(About!$N$12,Calculations!$B124,Calculations!H102)) + 'Manual Adjustment'!$B43</f>
        <v>0</v>
      </c>
      <c r="I12" s="6">
        <f>(Calculations!I70*'EIA SEDS data'!AM$6)+('EIA SEDS data'!AM$10*IF(About!$N$12,Calculations!$B124,Calculations!I102)) + 'Manual Adjustment'!$B43</f>
        <v>0</v>
      </c>
      <c r="J12" s="6">
        <f>(Calculations!J70*'EIA SEDS data'!AN$6)+('EIA SEDS data'!AN$10*IF(About!$N$12,Calculations!$B124,Calculations!J102)) + 'Manual Adjustment'!$B43</f>
        <v>0</v>
      </c>
      <c r="K12" s="6">
        <f>(Calculations!K70*'EIA SEDS data'!AO$6)+('EIA SEDS data'!AO$10*IF(About!$N$12,Calculations!$B124,Calculations!K102)) + 'Manual Adjustment'!$B43</f>
        <v>0</v>
      </c>
      <c r="L12" s="6">
        <f>(Calculations!L70*'EIA SEDS data'!AP$6)+('EIA SEDS data'!AP$10*IF(About!$N$12,Calculations!$B124,Calculations!L102)) + 'Manual Adjustment'!$B43</f>
        <v>0</v>
      </c>
      <c r="M12" s="6">
        <f>(Calculations!M70*'EIA SEDS data'!AQ$6)+('EIA SEDS data'!AQ$10*IF(About!$N$12,Calculations!$B124,Calculations!M102)) + 'Manual Adjustment'!$B43</f>
        <v>0</v>
      </c>
      <c r="N12" s="6">
        <f>(Calculations!N70*'EIA SEDS data'!AR$6)+('EIA SEDS data'!AR$10*IF(About!$N$12,Calculations!$B124,Calculations!N102)) + 'Manual Adjustment'!$B43</f>
        <v>0</v>
      </c>
      <c r="O12" s="6">
        <f>(Calculations!O70*'EIA SEDS data'!AS$6)+('EIA SEDS data'!AS$10*IF(About!$N$12,Calculations!$B124,Calculations!O102)) + 'Manual Adjustment'!$B43</f>
        <v>0</v>
      </c>
      <c r="P12" s="6">
        <f>(Calculations!P70*'EIA SEDS data'!AT$6)+('EIA SEDS data'!AT$10*IF(About!$N$12,Calculations!$B124,Calculations!P102)) + 'Manual Adjustment'!$B43</f>
        <v>0</v>
      </c>
      <c r="Q12" s="6">
        <f>(Calculations!Q70*'EIA SEDS data'!AU$6)+('EIA SEDS data'!AU$10*IF(About!$N$12,Calculations!$B124,Calculations!Q102)) + 'Manual Adjustment'!$B43</f>
        <v>0</v>
      </c>
      <c r="R12" s="6">
        <f>(Calculations!R70*'EIA SEDS data'!AV$6)+('EIA SEDS data'!AV$10*IF(About!$N$12,Calculations!$B124,Calculations!R102)) + 'Manual Adjustment'!$B43</f>
        <v>0</v>
      </c>
      <c r="S12" s="6">
        <f>(Calculations!S70*'EIA SEDS data'!AW$6)+('EIA SEDS data'!AW$10*IF(About!$N$12,Calculations!$B124,Calculations!S102)) + 'Manual Adjustment'!$B43</f>
        <v>0</v>
      </c>
      <c r="T12" s="6">
        <f>(Calculations!T70*'EIA SEDS data'!AX$6)+('EIA SEDS data'!AX$10*IF(About!$N$12,Calculations!$B124,Calculations!T102)) + 'Manual Adjustment'!$B43</f>
        <v>0</v>
      </c>
      <c r="U12" s="6">
        <f>(Calculations!U70*'EIA SEDS data'!AY$6)+('EIA SEDS data'!AY$10*IF(About!$N$12,Calculations!$B124,Calculations!U102)) + 'Manual Adjustment'!$B43</f>
        <v>0</v>
      </c>
      <c r="V12" s="6">
        <f>(Calculations!V70*'EIA SEDS data'!AZ$6)+('EIA SEDS data'!AZ$10*IF(About!$N$12,Calculations!$B124,Calculations!V102)) + 'Manual Adjustment'!$B43</f>
        <v>0</v>
      </c>
      <c r="W12" s="6">
        <f>(Calculations!W70*'EIA SEDS data'!BA$6)+('EIA SEDS data'!BA$10*IF(About!$N$12,Calculations!$B124,Calculations!W102)) + 'Manual Adjustment'!$B43</f>
        <v>0</v>
      </c>
      <c r="X12" s="6">
        <f>(Calculations!X70*'EIA SEDS data'!BB$6)+('EIA SEDS data'!BB$10*IF(About!$N$12,Calculations!$B124,Calculations!X102)) + 'Manual Adjustment'!$B43</f>
        <v>0</v>
      </c>
      <c r="Y12" s="6">
        <f>(Calculations!Y70*'EIA SEDS data'!BC$6)+('EIA SEDS data'!BC$10*IF(About!$N$12,Calculations!$B124,Calculations!Y102)) + 'Manual Adjustment'!$B43</f>
        <v>0</v>
      </c>
      <c r="Z12" s="6">
        <f>(Calculations!Z70*'EIA SEDS data'!BD$6)+('EIA SEDS data'!BD$10*IF(About!$N$12,Calculations!$B124,Calculations!Z102)) + 'Manual Adjustment'!$B43</f>
        <v>0</v>
      </c>
      <c r="AA12" s="6">
        <f>(Calculations!AA70*'EIA SEDS data'!BE$6)+('EIA SEDS data'!BE$10*IF(About!$N$12,Calculations!$B124,Calculations!AA102)) + 'Manual Adjustment'!$B43</f>
        <v>0</v>
      </c>
      <c r="AB12" s="6">
        <f>(Calculations!AB70*'EIA SEDS data'!BF$6)+('EIA SEDS data'!BF$10*IF(About!$N$12,Calculations!$B124,Calculations!AB102)) + 'Manual Adjustment'!$B43</f>
        <v>0</v>
      </c>
      <c r="AC12" s="6">
        <f>(Calculations!AC70*'EIA SEDS data'!BG$6)+('EIA SEDS data'!BG$10*IF(About!$N$12,Calculations!$B124,Calculations!AC102)) + 'Manual Adjustment'!$B43</f>
        <v>0</v>
      </c>
      <c r="AD12" s="6">
        <f>(Calculations!AD70*'EIA SEDS data'!BH$6)+('EIA SEDS data'!BH$10*IF(About!$N$12,Calculations!$B124,Calculations!AD102)) + 'Manual Adjustment'!$B43</f>
        <v>0</v>
      </c>
      <c r="AE12" s="6">
        <f>(Calculations!AE70*'EIA SEDS data'!BI$6)+('EIA SEDS data'!BI$10*IF(About!$N$12,Calculations!$B124,Calculations!AE102)) + 'Manual Adjustment'!$B43</f>
        <v>0</v>
      </c>
      <c r="AF12" s="6">
        <f>(Calculations!AF70*'EIA SEDS data'!BJ$6)+('EIA SEDS data'!BJ$10*IF(About!$N$12,Calculations!$B124,Calculations!AF102)) + 'Manual Adjustment'!$B43</f>
        <v>0</v>
      </c>
      <c r="AG12" s="6">
        <f>(Calculations!AG70*'EIA SEDS data'!BK$6)+('EIA SEDS data'!BK$10*IF(About!$N$12,Calculations!$B124,Calculations!AG102)) + 'Manual Adjustment'!$B43</f>
        <v>0</v>
      </c>
    </row>
    <row r="13" spans="1:33" ht="14.75">
      <c r="A13" s="4" t="s">
        <v>498</v>
      </c>
      <c r="B13" s="6">
        <f>(Calculations!B71*'EIA SEDS data'!AF$6)+('EIA SEDS data'!AF$10*IF(About!$N$12,Calculations!$B125,Calculations!B103)) + 'Manual Adjustment'!$B44</f>
        <v>0</v>
      </c>
      <c r="C13" s="6">
        <f>(Calculations!C71*'EIA SEDS data'!AG$6)+('EIA SEDS data'!AG$10*IF(About!$N$12,Calculations!$B125,Calculations!C103)) + 'Manual Adjustment'!$B44</f>
        <v>0</v>
      </c>
      <c r="D13" s="6">
        <f>(Calculations!D71*'EIA SEDS data'!AH$6)+('EIA SEDS data'!AH$10*IF(About!$N$12,Calculations!$B125,Calculations!D103)) + 'Manual Adjustment'!$B44</f>
        <v>0</v>
      </c>
      <c r="E13" s="6">
        <f>(Calculations!E71*'EIA SEDS data'!AI$6)+('EIA SEDS data'!AI$10*IF(About!$N$12,Calculations!$B125,Calculations!E103)) + 'Manual Adjustment'!$B44</f>
        <v>0</v>
      </c>
      <c r="F13" s="6">
        <f>(Calculations!F71*'EIA SEDS data'!AJ$6)+('EIA SEDS data'!AJ$10*IF(About!$N$12,Calculations!$B125,Calculations!F103)) + 'Manual Adjustment'!$B44</f>
        <v>0</v>
      </c>
      <c r="G13" s="6">
        <f>(Calculations!G71*'EIA SEDS data'!AK$6)+('EIA SEDS data'!AK$10*IF(About!$N$12,Calculations!$B125,Calculations!G103)) + 'Manual Adjustment'!$B44</f>
        <v>0</v>
      </c>
      <c r="H13" s="6">
        <f>(Calculations!H71*'EIA SEDS data'!AL$6)+('EIA SEDS data'!AL$10*IF(About!$N$12,Calculations!$B125,Calculations!H103)) + 'Manual Adjustment'!$B44</f>
        <v>0</v>
      </c>
      <c r="I13" s="6">
        <f>(Calculations!I71*'EIA SEDS data'!AM$6)+('EIA SEDS data'!AM$10*IF(About!$N$12,Calculations!$B125,Calculations!I103)) + 'Manual Adjustment'!$B44</f>
        <v>0</v>
      </c>
      <c r="J13" s="6">
        <f>(Calculations!J71*'EIA SEDS data'!AN$6)+('EIA SEDS data'!AN$10*IF(About!$N$12,Calculations!$B125,Calculations!J103)) + 'Manual Adjustment'!$B44</f>
        <v>0</v>
      </c>
      <c r="K13" s="6">
        <f>(Calculations!K71*'EIA SEDS data'!AO$6)+('EIA SEDS data'!AO$10*IF(About!$N$12,Calculations!$B125,Calculations!K103)) + 'Manual Adjustment'!$B44</f>
        <v>0</v>
      </c>
      <c r="L13" s="6">
        <f>(Calculations!L71*'EIA SEDS data'!AP$6)+('EIA SEDS data'!AP$10*IF(About!$N$12,Calculations!$B125,Calculations!L103)) + 'Manual Adjustment'!$B44</f>
        <v>0</v>
      </c>
      <c r="M13" s="6">
        <f>(Calculations!M71*'EIA SEDS data'!AQ$6)+('EIA SEDS data'!AQ$10*IF(About!$N$12,Calculations!$B125,Calculations!M103)) + 'Manual Adjustment'!$B44</f>
        <v>0</v>
      </c>
      <c r="N13" s="6">
        <f>(Calculations!N71*'EIA SEDS data'!AR$6)+('EIA SEDS data'!AR$10*IF(About!$N$12,Calculations!$B125,Calculations!N103)) + 'Manual Adjustment'!$B44</f>
        <v>0</v>
      </c>
      <c r="O13" s="6">
        <f>(Calculations!O71*'EIA SEDS data'!AS$6)+('EIA SEDS data'!AS$10*IF(About!$N$12,Calculations!$B125,Calculations!O103)) + 'Manual Adjustment'!$B44</f>
        <v>0</v>
      </c>
      <c r="P13" s="6">
        <f>(Calculations!P71*'EIA SEDS data'!AT$6)+('EIA SEDS data'!AT$10*IF(About!$N$12,Calculations!$B125,Calculations!P103)) + 'Manual Adjustment'!$B44</f>
        <v>0</v>
      </c>
      <c r="Q13" s="6">
        <f>(Calculations!Q71*'EIA SEDS data'!AU$6)+('EIA SEDS data'!AU$10*IF(About!$N$12,Calculations!$B125,Calculations!Q103)) + 'Manual Adjustment'!$B44</f>
        <v>0</v>
      </c>
      <c r="R13" s="6">
        <f>(Calculations!R71*'EIA SEDS data'!AV$6)+('EIA SEDS data'!AV$10*IF(About!$N$12,Calculations!$B125,Calculations!R103)) + 'Manual Adjustment'!$B44</f>
        <v>0</v>
      </c>
      <c r="S13" s="6">
        <f>(Calculations!S71*'EIA SEDS data'!AW$6)+('EIA SEDS data'!AW$10*IF(About!$N$12,Calculations!$B125,Calculations!S103)) + 'Manual Adjustment'!$B44</f>
        <v>0</v>
      </c>
      <c r="T13" s="6">
        <f>(Calculations!T71*'EIA SEDS data'!AX$6)+('EIA SEDS data'!AX$10*IF(About!$N$12,Calculations!$B125,Calculations!T103)) + 'Manual Adjustment'!$B44</f>
        <v>0</v>
      </c>
      <c r="U13" s="6">
        <f>(Calculations!U71*'EIA SEDS data'!AY$6)+('EIA SEDS data'!AY$10*IF(About!$N$12,Calculations!$B125,Calculations!U103)) + 'Manual Adjustment'!$B44</f>
        <v>0</v>
      </c>
      <c r="V13" s="6">
        <f>(Calculations!V71*'EIA SEDS data'!AZ$6)+('EIA SEDS data'!AZ$10*IF(About!$N$12,Calculations!$B125,Calculations!V103)) + 'Manual Adjustment'!$B44</f>
        <v>0</v>
      </c>
      <c r="W13" s="6">
        <f>(Calculations!W71*'EIA SEDS data'!BA$6)+('EIA SEDS data'!BA$10*IF(About!$N$12,Calculations!$B125,Calculations!W103)) + 'Manual Adjustment'!$B44</f>
        <v>0</v>
      </c>
      <c r="X13" s="6">
        <f>(Calculations!X71*'EIA SEDS data'!BB$6)+('EIA SEDS data'!BB$10*IF(About!$N$12,Calculations!$B125,Calculations!X103)) + 'Manual Adjustment'!$B44</f>
        <v>0</v>
      </c>
      <c r="Y13" s="6">
        <f>(Calculations!Y71*'EIA SEDS data'!BC$6)+('EIA SEDS data'!BC$10*IF(About!$N$12,Calculations!$B125,Calculations!Y103)) + 'Manual Adjustment'!$B44</f>
        <v>0</v>
      </c>
      <c r="Z13" s="6">
        <f>(Calculations!Z71*'EIA SEDS data'!BD$6)+('EIA SEDS data'!BD$10*IF(About!$N$12,Calculations!$B125,Calculations!Z103)) + 'Manual Adjustment'!$B44</f>
        <v>0</v>
      </c>
      <c r="AA13" s="6">
        <f>(Calculations!AA71*'EIA SEDS data'!BE$6)+('EIA SEDS data'!BE$10*IF(About!$N$12,Calculations!$B125,Calculations!AA103)) + 'Manual Adjustment'!$B44</f>
        <v>0</v>
      </c>
      <c r="AB13" s="6">
        <f>(Calculations!AB71*'EIA SEDS data'!BF$6)+('EIA SEDS data'!BF$10*IF(About!$N$12,Calculations!$B125,Calculations!AB103)) + 'Manual Adjustment'!$B44</f>
        <v>0</v>
      </c>
      <c r="AC13" s="6">
        <f>(Calculations!AC71*'EIA SEDS data'!BG$6)+('EIA SEDS data'!BG$10*IF(About!$N$12,Calculations!$B125,Calculations!AC103)) + 'Manual Adjustment'!$B44</f>
        <v>0</v>
      </c>
      <c r="AD13" s="6">
        <f>(Calculations!AD71*'EIA SEDS data'!BH$6)+('EIA SEDS data'!BH$10*IF(About!$N$12,Calculations!$B125,Calculations!AD103)) + 'Manual Adjustment'!$B44</f>
        <v>0</v>
      </c>
      <c r="AE13" s="6">
        <f>(Calculations!AE71*'EIA SEDS data'!BI$6)+('EIA SEDS data'!BI$10*IF(About!$N$12,Calculations!$B125,Calculations!AE103)) + 'Manual Adjustment'!$B44</f>
        <v>0</v>
      </c>
      <c r="AF13" s="6">
        <f>(Calculations!AF71*'EIA SEDS data'!BJ$6)+('EIA SEDS data'!BJ$10*IF(About!$N$12,Calculations!$B125,Calculations!AF103)) + 'Manual Adjustment'!$B44</f>
        <v>0</v>
      </c>
      <c r="AG13" s="6">
        <f>(Calculations!AG71*'EIA SEDS data'!BK$6)+('EIA SEDS data'!BK$10*IF(About!$N$12,Calculations!$B125,Calculations!AG103)) + 'Manual Adjustment'!$B44</f>
        <v>0</v>
      </c>
    </row>
    <row r="14" spans="1:33" ht="14.75">
      <c r="A14" s="4" t="s">
        <v>499</v>
      </c>
      <c r="B14" s="6">
        <f>(Calculations!B72*'EIA SEDS data'!AF$6)+('EIA SEDS data'!AF$10*IF(About!$N$12,Calculations!$B126,Calculations!B104)) + 'Manual Adjustment'!$B45</f>
        <v>0</v>
      </c>
      <c r="C14" s="6">
        <f>(Calculations!C72*'EIA SEDS data'!AG$6)+('EIA SEDS data'!AG$10*IF(About!$N$12,Calculations!$B126,Calculations!C104)) + 'Manual Adjustment'!$B45</f>
        <v>0</v>
      </c>
      <c r="D14" s="6">
        <f>(Calculations!D72*'EIA SEDS data'!AH$6)+('EIA SEDS data'!AH$10*IF(About!$N$12,Calculations!$B126,Calculations!D104)) + 'Manual Adjustment'!$B45</f>
        <v>0</v>
      </c>
      <c r="E14" s="6">
        <f>(Calculations!E72*'EIA SEDS data'!AI$6)+('EIA SEDS data'!AI$10*IF(About!$N$12,Calculations!$B126,Calculations!E104)) + 'Manual Adjustment'!$B45</f>
        <v>0</v>
      </c>
      <c r="F14" s="6">
        <f>(Calculations!F72*'EIA SEDS data'!AJ$6)+('EIA SEDS data'!AJ$10*IF(About!$N$12,Calculations!$B126,Calculations!F104)) + 'Manual Adjustment'!$B45</f>
        <v>0</v>
      </c>
      <c r="G14" s="6">
        <f>(Calculations!G72*'EIA SEDS data'!AK$6)+('EIA SEDS data'!AK$10*IF(About!$N$12,Calculations!$B126,Calculations!G104)) + 'Manual Adjustment'!$B45</f>
        <v>0</v>
      </c>
      <c r="H14" s="6">
        <f>(Calculations!H72*'EIA SEDS data'!AL$6)+('EIA SEDS data'!AL$10*IF(About!$N$12,Calculations!$B126,Calculations!H104)) + 'Manual Adjustment'!$B45</f>
        <v>0</v>
      </c>
      <c r="I14" s="6">
        <f>(Calculations!I72*'EIA SEDS data'!AM$6)+('EIA SEDS data'!AM$10*IF(About!$N$12,Calculations!$B126,Calculations!I104)) + 'Manual Adjustment'!$B45</f>
        <v>0</v>
      </c>
      <c r="J14" s="6">
        <f>(Calculations!J72*'EIA SEDS data'!AN$6)+('EIA SEDS data'!AN$10*IF(About!$N$12,Calculations!$B126,Calculations!J104)) + 'Manual Adjustment'!$B45</f>
        <v>0</v>
      </c>
      <c r="K14" s="6">
        <f>(Calculations!K72*'EIA SEDS data'!AO$6)+('EIA SEDS data'!AO$10*IF(About!$N$12,Calculations!$B126,Calculations!K104)) + 'Manual Adjustment'!$B45</f>
        <v>0</v>
      </c>
      <c r="L14" s="6">
        <f>(Calculations!L72*'EIA SEDS data'!AP$6)+('EIA SEDS data'!AP$10*IF(About!$N$12,Calculations!$B126,Calculations!L104)) + 'Manual Adjustment'!$B45</f>
        <v>0</v>
      </c>
      <c r="M14" s="6">
        <f>(Calculations!M72*'EIA SEDS data'!AQ$6)+('EIA SEDS data'!AQ$10*IF(About!$N$12,Calculations!$B126,Calculations!M104)) + 'Manual Adjustment'!$B45</f>
        <v>0</v>
      </c>
      <c r="N14" s="6">
        <f>(Calculations!N72*'EIA SEDS data'!AR$6)+('EIA SEDS data'!AR$10*IF(About!$N$12,Calculations!$B126,Calculations!N104)) + 'Manual Adjustment'!$B45</f>
        <v>0</v>
      </c>
      <c r="O14" s="6">
        <f>(Calculations!O72*'EIA SEDS data'!AS$6)+('EIA SEDS data'!AS$10*IF(About!$N$12,Calculations!$B126,Calculations!O104)) + 'Manual Adjustment'!$B45</f>
        <v>0</v>
      </c>
      <c r="P14" s="6">
        <f>(Calculations!P72*'EIA SEDS data'!AT$6)+('EIA SEDS data'!AT$10*IF(About!$N$12,Calculations!$B126,Calculations!P104)) + 'Manual Adjustment'!$B45</f>
        <v>0</v>
      </c>
      <c r="Q14" s="6">
        <f>(Calculations!Q72*'EIA SEDS data'!AU$6)+('EIA SEDS data'!AU$10*IF(About!$N$12,Calculations!$B126,Calculations!Q104)) + 'Manual Adjustment'!$B45</f>
        <v>0</v>
      </c>
      <c r="R14" s="6">
        <f>(Calculations!R72*'EIA SEDS data'!AV$6)+('EIA SEDS data'!AV$10*IF(About!$N$12,Calculations!$B126,Calculations!R104)) + 'Manual Adjustment'!$B45</f>
        <v>0</v>
      </c>
      <c r="S14" s="6">
        <f>(Calculations!S72*'EIA SEDS data'!AW$6)+('EIA SEDS data'!AW$10*IF(About!$N$12,Calculations!$B126,Calculations!S104)) + 'Manual Adjustment'!$B45</f>
        <v>0</v>
      </c>
      <c r="T14" s="6">
        <f>(Calculations!T72*'EIA SEDS data'!AX$6)+('EIA SEDS data'!AX$10*IF(About!$N$12,Calculations!$B126,Calculations!T104)) + 'Manual Adjustment'!$B45</f>
        <v>0</v>
      </c>
      <c r="U14" s="6">
        <f>(Calculations!U72*'EIA SEDS data'!AY$6)+('EIA SEDS data'!AY$10*IF(About!$N$12,Calculations!$B126,Calculations!U104)) + 'Manual Adjustment'!$B45</f>
        <v>0</v>
      </c>
      <c r="V14" s="6">
        <f>(Calculations!V72*'EIA SEDS data'!AZ$6)+('EIA SEDS data'!AZ$10*IF(About!$N$12,Calculations!$B126,Calculations!V104)) + 'Manual Adjustment'!$B45</f>
        <v>0</v>
      </c>
      <c r="W14" s="6">
        <f>(Calculations!W72*'EIA SEDS data'!BA$6)+('EIA SEDS data'!BA$10*IF(About!$N$12,Calculations!$B126,Calculations!W104)) + 'Manual Adjustment'!$B45</f>
        <v>0</v>
      </c>
      <c r="X14" s="6">
        <f>(Calculations!X72*'EIA SEDS data'!BB$6)+('EIA SEDS data'!BB$10*IF(About!$N$12,Calculations!$B126,Calculations!X104)) + 'Manual Adjustment'!$B45</f>
        <v>0</v>
      </c>
      <c r="Y14" s="6">
        <f>(Calculations!Y72*'EIA SEDS data'!BC$6)+('EIA SEDS data'!BC$10*IF(About!$N$12,Calculations!$B126,Calculations!Y104)) + 'Manual Adjustment'!$B45</f>
        <v>0</v>
      </c>
      <c r="Z14" s="6">
        <f>(Calculations!Z72*'EIA SEDS data'!BD$6)+('EIA SEDS data'!BD$10*IF(About!$N$12,Calculations!$B126,Calculations!Z104)) + 'Manual Adjustment'!$B45</f>
        <v>0</v>
      </c>
      <c r="AA14" s="6">
        <f>(Calculations!AA72*'EIA SEDS data'!BE$6)+('EIA SEDS data'!BE$10*IF(About!$N$12,Calculations!$B126,Calculations!AA104)) + 'Manual Adjustment'!$B45</f>
        <v>0</v>
      </c>
      <c r="AB14" s="6">
        <f>(Calculations!AB72*'EIA SEDS data'!BF$6)+('EIA SEDS data'!BF$10*IF(About!$N$12,Calculations!$B126,Calculations!AB104)) + 'Manual Adjustment'!$B45</f>
        <v>0</v>
      </c>
      <c r="AC14" s="6">
        <f>(Calculations!AC72*'EIA SEDS data'!BG$6)+('EIA SEDS data'!BG$10*IF(About!$N$12,Calculations!$B126,Calculations!AC104)) + 'Manual Adjustment'!$B45</f>
        <v>0</v>
      </c>
      <c r="AD14" s="6">
        <f>(Calculations!AD72*'EIA SEDS data'!BH$6)+('EIA SEDS data'!BH$10*IF(About!$N$12,Calculations!$B126,Calculations!AD104)) + 'Manual Adjustment'!$B45</f>
        <v>0</v>
      </c>
      <c r="AE14" s="6">
        <f>(Calculations!AE72*'EIA SEDS data'!BI$6)+('EIA SEDS data'!BI$10*IF(About!$N$12,Calculations!$B126,Calculations!AE104)) + 'Manual Adjustment'!$B45</f>
        <v>0</v>
      </c>
      <c r="AF14" s="6">
        <f>(Calculations!AF72*'EIA SEDS data'!BJ$6)+('EIA SEDS data'!BJ$10*IF(About!$N$12,Calculations!$B126,Calculations!AF104)) + 'Manual Adjustment'!$B45</f>
        <v>0</v>
      </c>
      <c r="AG14" s="6">
        <f>(Calculations!AG72*'EIA SEDS data'!BK$6)+('EIA SEDS data'!BK$10*IF(About!$N$12,Calculations!$B126,Calculations!AG104)) + 'Manual Adjustment'!$B45</f>
        <v>0</v>
      </c>
    </row>
    <row r="15" spans="1:33" ht="14.75">
      <c r="A15" s="4" t="s">
        <v>500</v>
      </c>
      <c r="B15" s="6">
        <f>(Calculations!B73*'EIA SEDS data'!AF$6)+('EIA SEDS data'!AF$10*IF(About!$N$12,Calculations!$B127,Calculations!B105)) + 'Manual Adjustment'!$B46</f>
        <v>0</v>
      </c>
      <c r="C15" s="6">
        <f>(Calculations!C73*'EIA SEDS data'!AG$6)+('EIA SEDS data'!AG$10*IF(About!$N$12,Calculations!$B127,Calculations!C105)) + 'Manual Adjustment'!$B46</f>
        <v>0</v>
      </c>
      <c r="D15" s="6">
        <f>(Calculations!D73*'EIA SEDS data'!AH$6)+('EIA SEDS data'!AH$10*IF(About!$N$12,Calculations!$B127,Calculations!D105)) + 'Manual Adjustment'!$B46</f>
        <v>0</v>
      </c>
      <c r="E15" s="6">
        <f>(Calculations!E73*'EIA SEDS data'!AI$6)+('EIA SEDS data'!AI$10*IF(About!$N$12,Calculations!$B127,Calculations!E105)) + 'Manual Adjustment'!$B46</f>
        <v>0</v>
      </c>
      <c r="F15" s="6">
        <f>(Calculations!F73*'EIA SEDS data'!AJ$6)+('EIA SEDS data'!AJ$10*IF(About!$N$12,Calculations!$B127,Calculations!F105)) + 'Manual Adjustment'!$B46</f>
        <v>0</v>
      </c>
      <c r="G15" s="6">
        <f>(Calculations!G73*'EIA SEDS data'!AK$6)+('EIA SEDS data'!AK$10*IF(About!$N$12,Calculations!$B127,Calculations!G105)) + 'Manual Adjustment'!$B46</f>
        <v>0</v>
      </c>
      <c r="H15" s="6">
        <f>(Calculations!H73*'EIA SEDS data'!AL$6)+('EIA SEDS data'!AL$10*IF(About!$N$12,Calculations!$B127,Calculations!H105)) + 'Manual Adjustment'!$B46</f>
        <v>0</v>
      </c>
      <c r="I15" s="6">
        <f>(Calculations!I73*'EIA SEDS data'!AM$6)+('EIA SEDS data'!AM$10*IF(About!$N$12,Calculations!$B127,Calculations!I105)) + 'Manual Adjustment'!$B46</f>
        <v>0</v>
      </c>
      <c r="J15" s="6">
        <f>(Calculations!J73*'EIA SEDS data'!AN$6)+('EIA SEDS data'!AN$10*IF(About!$N$12,Calculations!$B127,Calculations!J105)) + 'Manual Adjustment'!$B46</f>
        <v>0</v>
      </c>
      <c r="K15" s="6">
        <f>(Calculations!K73*'EIA SEDS data'!AO$6)+('EIA SEDS data'!AO$10*IF(About!$N$12,Calculations!$B127,Calculations!K105)) + 'Manual Adjustment'!$B46</f>
        <v>0</v>
      </c>
      <c r="L15" s="6">
        <f>(Calculations!L73*'EIA SEDS data'!AP$6)+('EIA SEDS data'!AP$10*IF(About!$N$12,Calculations!$B127,Calculations!L105)) + 'Manual Adjustment'!$B46</f>
        <v>0</v>
      </c>
      <c r="M15" s="6">
        <f>(Calculations!M73*'EIA SEDS data'!AQ$6)+('EIA SEDS data'!AQ$10*IF(About!$N$12,Calculations!$B127,Calculations!M105)) + 'Manual Adjustment'!$B46</f>
        <v>0</v>
      </c>
      <c r="N15" s="6">
        <f>(Calculations!N73*'EIA SEDS data'!AR$6)+('EIA SEDS data'!AR$10*IF(About!$N$12,Calculations!$B127,Calculations!N105)) + 'Manual Adjustment'!$B46</f>
        <v>0</v>
      </c>
      <c r="O15" s="6">
        <f>(Calculations!O73*'EIA SEDS data'!AS$6)+('EIA SEDS data'!AS$10*IF(About!$N$12,Calculations!$B127,Calculations!O105)) + 'Manual Adjustment'!$B46</f>
        <v>0</v>
      </c>
      <c r="P15" s="6">
        <f>(Calculations!P73*'EIA SEDS data'!AT$6)+('EIA SEDS data'!AT$10*IF(About!$N$12,Calculations!$B127,Calculations!P105)) + 'Manual Adjustment'!$B46</f>
        <v>0</v>
      </c>
      <c r="Q15" s="6">
        <f>(Calculations!Q73*'EIA SEDS data'!AU$6)+('EIA SEDS data'!AU$10*IF(About!$N$12,Calculations!$B127,Calculations!Q105)) + 'Manual Adjustment'!$B46</f>
        <v>0</v>
      </c>
      <c r="R15" s="6">
        <f>(Calculations!R73*'EIA SEDS data'!AV$6)+('EIA SEDS data'!AV$10*IF(About!$N$12,Calculations!$B127,Calculations!R105)) + 'Manual Adjustment'!$B46</f>
        <v>0</v>
      </c>
      <c r="S15" s="6">
        <f>(Calculations!S73*'EIA SEDS data'!AW$6)+('EIA SEDS data'!AW$10*IF(About!$N$12,Calculations!$B127,Calculations!S105)) + 'Manual Adjustment'!$B46</f>
        <v>0</v>
      </c>
      <c r="T15" s="6">
        <f>(Calculations!T73*'EIA SEDS data'!AX$6)+('EIA SEDS data'!AX$10*IF(About!$N$12,Calculations!$B127,Calculations!T105)) + 'Manual Adjustment'!$B46</f>
        <v>0</v>
      </c>
      <c r="U15" s="6">
        <f>(Calculations!U73*'EIA SEDS data'!AY$6)+('EIA SEDS data'!AY$10*IF(About!$N$12,Calculations!$B127,Calculations!U105)) + 'Manual Adjustment'!$B46</f>
        <v>0</v>
      </c>
      <c r="V15" s="6">
        <f>(Calculations!V73*'EIA SEDS data'!AZ$6)+('EIA SEDS data'!AZ$10*IF(About!$N$12,Calculations!$B127,Calculations!V105)) + 'Manual Adjustment'!$B46</f>
        <v>0</v>
      </c>
      <c r="W15" s="6">
        <f>(Calculations!W73*'EIA SEDS data'!BA$6)+('EIA SEDS data'!BA$10*IF(About!$N$12,Calculations!$B127,Calculations!W105)) + 'Manual Adjustment'!$B46</f>
        <v>0</v>
      </c>
      <c r="X15" s="6">
        <f>(Calculations!X73*'EIA SEDS data'!BB$6)+('EIA SEDS data'!BB$10*IF(About!$N$12,Calculations!$B127,Calculations!X105)) + 'Manual Adjustment'!$B46</f>
        <v>0</v>
      </c>
      <c r="Y15" s="6">
        <f>(Calculations!Y73*'EIA SEDS data'!BC$6)+('EIA SEDS data'!BC$10*IF(About!$N$12,Calculations!$B127,Calculations!Y105)) + 'Manual Adjustment'!$B46</f>
        <v>0</v>
      </c>
      <c r="Z15" s="6">
        <f>(Calculations!Z73*'EIA SEDS data'!BD$6)+('EIA SEDS data'!BD$10*IF(About!$N$12,Calculations!$B127,Calculations!Z105)) + 'Manual Adjustment'!$B46</f>
        <v>0</v>
      </c>
      <c r="AA15" s="6">
        <f>(Calculations!AA73*'EIA SEDS data'!BE$6)+('EIA SEDS data'!BE$10*IF(About!$N$12,Calculations!$B127,Calculations!AA105)) + 'Manual Adjustment'!$B46</f>
        <v>0</v>
      </c>
      <c r="AB15" s="6">
        <f>(Calculations!AB73*'EIA SEDS data'!BF$6)+('EIA SEDS data'!BF$10*IF(About!$N$12,Calculations!$B127,Calculations!AB105)) + 'Manual Adjustment'!$B46</f>
        <v>0</v>
      </c>
      <c r="AC15" s="6">
        <f>(Calculations!AC73*'EIA SEDS data'!BG$6)+('EIA SEDS data'!BG$10*IF(About!$N$12,Calculations!$B127,Calculations!AC105)) + 'Manual Adjustment'!$B46</f>
        <v>0</v>
      </c>
      <c r="AD15" s="6">
        <f>(Calculations!AD73*'EIA SEDS data'!BH$6)+('EIA SEDS data'!BH$10*IF(About!$N$12,Calculations!$B127,Calculations!AD105)) + 'Manual Adjustment'!$B46</f>
        <v>0</v>
      </c>
      <c r="AE15" s="6">
        <f>(Calculations!AE73*'EIA SEDS data'!BI$6)+('EIA SEDS data'!BI$10*IF(About!$N$12,Calculations!$B127,Calculations!AE105)) + 'Manual Adjustment'!$B46</f>
        <v>0</v>
      </c>
      <c r="AF15" s="6">
        <f>(Calculations!AF73*'EIA SEDS data'!BJ$6)+('EIA SEDS data'!BJ$10*IF(About!$N$12,Calculations!$B127,Calculations!AF105)) + 'Manual Adjustment'!$B46</f>
        <v>0</v>
      </c>
      <c r="AG15" s="6">
        <f>(Calculations!AG73*'EIA SEDS data'!BK$6)+('EIA SEDS data'!BK$10*IF(About!$N$12,Calculations!$B127,Calculations!AG105)) + 'Manual Adjustment'!$B46</f>
        <v>0</v>
      </c>
    </row>
    <row r="16" spans="1:33" ht="14.75">
      <c r="A16" s="4" t="s">
        <v>501</v>
      </c>
      <c r="B16" s="6">
        <f>(Calculations!B74*'EIA SEDS data'!AF$6)+('EIA SEDS data'!AF$10*IF(About!$N$12,Calculations!$B128,Calculations!B106)) + 'Manual Adjustment'!$B47</f>
        <v>0</v>
      </c>
      <c r="C16" s="6">
        <f>(Calculations!C74*'EIA SEDS data'!AG$6)+('EIA SEDS data'!AG$10*IF(About!$N$12,Calculations!$B128,Calculations!C106)) + 'Manual Adjustment'!$B47</f>
        <v>0</v>
      </c>
      <c r="D16" s="6">
        <f>(Calculations!D74*'EIA SEDS data'!AH$6)+('EIA SEDS data'!AH$10*IF(About!$N$12,Calculations!$B128,Calculations!D106)) + 'Manual Adjustment'!$B47</f>
        <v>0</v>
      </c>
      <c r="E16" s="6">
        <f>(Calculations!E74*'EIA SEDS data'!AI$6)+('EIA SEDS data'!AI$10*IF(About!$N$12,Calculations!$B128,Calculations!E106)) + 'Manual Adjustment'!$B47</f>
        <v>0</v>
      </c>
      <c r="F16" s="6">
        <f>(Calculations!F74*'EIA SEDS data'!AJ$6)+('EIA SEDS data'!AJ$10*IF(About!$N$12,Calculations!$B128,Calculations!F106)) + 'Manual Adjustment'!$B47</f>
        <v>0</v>
      </c>
      <c r="G16" s="6">
        <f>(Calculations!G74*'EIA SEDS data'!AK$6)+('EIA SEDS data'!AK$10*IF(About!$N$12,Calculations!$B128,Calculations!G106)) + 'Manual Adjustment'!$B47</f>
        <v>0</v>
      </c>
      <c r="H16" s="6">
        <f>(Calculations!H74*'EIA SEDS data'!AL$6)+('EIA SEDS data'!AL$10*IF(About!$N$12,Calculations!$B128,Calculations!H106)) + 'Manual Adjustment'!$B47</f>
        <v>0</v>
      </c>
      <c r="I16" s="6">
        <f>(Calculations!I74*'EIA SEDS data'!AM$6)+('EIA SEDS data'!AM$10*IF(About!$N$12,Calculations!$B128,Calculations!I106)) + 'Manual Adjustment'!$B47</f>
        <v>0</v>
      </c>
      <c r="J16" s="6">
        <f>(Calculations!J74*'EIA SEDS data'!AN$6)+('EIA SEDS data'!AN$10*IF(About!$N$12,Calculations!$B128,Calculations!J106)) + 'Manual Adjustment'!$B47</f>
        <v>0</v>
      </c>
      <c r="K16" s="6">
        <f>(Calculations!K74*'EIA SEDS data'!AO$6)+('EIA SEDS data'!AO$10*IF(About!$N$12,Calculations!$B128,Calculations!K106)) + 'Manual Adjustment'!$B47</f>
        <v>0</v>
      </c>
      <c r="L16" s="6">
        <f>(Calculations!L74*'EIA SEDS data'!AP$6)+('EIA SEDS data'!AP$10*IF(About!$N$12,Calculations!$B128,Calculations!L106)) + 'Manual Adjustment'!$B47</f>
        <v>0</v>
      </c>
      <c r="M16" s="6">
        <f>(Calculations!M74*'EIA SEDS data'!AQ$6)+('EIA SEDS data'!AQ$10*IF(About!$N$12,Calculations!$B128,Calculations!M106)) + 'Manual Adjustment'!$B47</f>
        <v>0</v>
      </c>
      <c r="N16" s="6">
        <f>(Calculations!N74*'EIA SEDS data'!AR$6)+('EIA SEDS data'!AR$10*IF(About!$N$12,Calculations!$B128,Calculations!N106)) + 'Manual Adjustment'!$B47</f>
        <v>0</v>
      </c>
      <c r="O16" s="6">
        <f>(Calculations!O74*'EIA SEDS data'!AS$6)+('EIA SEDS data'!AS$10*IF(About!$N$12,Calculations!$B128,Calculations!O106)) + 'Manual Adjustment'!$B47</f>
        <v>0</v>
      </c>
      <c r="P16" s="6">
        <f>(Calculations!P74*'EIA SEDS data'!AT$6)+('EIA SEDS data'!AT$10*IF(About!$N$12,Calculations!$B128,Calculations!P106)) + 'Manual Adjustment'!$B47</f>
        <v>0</v>
      </c>
      <c r="Q16" s="6">
        <f>(Calculations!Q74*'EIA SEDS data'!AU$6)+('EIA SEDS data'!AU$10*IF(About!$N$12,Calculations!$B128,Calculations!Q106)) + 'Manual Adjustment'!$B47</f>
        <v>0</v>
      </c>
      <c r="R16" s="6">
        <f>(Calculations!R74*'EIA SEDS data'!AV$6)+('EIA SEDS data'!AV$10*IF(About!$N$12,Calculations!$B128,Calculations!R106)) + 'Manual Adjustment'!$B47</f>
        <v>0</v>
      </c>
      <c r="S16" s="6">
        <f>(Calculations!S74*'EIA SEDS data'!AW$6)+('EIA SEDS data'!AW$10*IF(About!$N$12,Calculations!$B128,Calculations!S106)) + 'Manual Adjustment'!$B47</f>
        <v>0</v>
      </c>
      <c r="T16" s="6">
        <f>(Calculations!T74*'EIA SEDS data'!AX$6)+('EIA SEDS data'!AX$10*IF(About!$N$12,Calculations!$B128,Calculations!T106)) + 'Manual Adjustment'!$B47</f>
        <v>0</v>
      </c>
      <c r="U16" s="6">
        <f>(Calculations!U74*'EIA SEDS data'!AY$6)+('EIA SEDS data'!AY$10*IF(About!$N$12,Calculations!$B128,Calculations!U106)) + 'Manual Adjustment'!$B47</f>
        <v>0</v>
      </c>
      <c r="V16" s="6">
        <f>(Calculations!V74*'EIA SEDS data'!AZ$6)+('EIA SEDS data'!AZ$10*IF(About!$N$12,Calculations!$B128,Calculations!V106)) + 'Manual Adjustment'!$B47</f>
        <v>0</v>
      </c>
      <c r="W16" s="6">
        <f>(Calculations!W74*'EIA SEDS data'!BA$6)+('EIA SEDS data'!BA$10*IF(About!$N$12,Calculations!$B128,Calculations!W106)) + 'Manual Adjustment'!$B47</f>
        <v>0</v>
      </c>
      <c r="X16" s="6">
        <f>(Calculations!X74*'EIA SEDS data'!BB$6)+('EIA SEDS data'!BB$10*IF(About!$N$12,Calculations!$B128,Calculations!X106)) + 'Manual Adjustment'!$B47</f>
        <v>0</v>
      </c>
      <c r="Y16" s="6">
        <f>(Calculations!Y74*'EIA SEDS data'!BC$6)+('EIA SEDS data'!BC$10*IF(About!$N$12,Calculations!$B128,Calculations!Y106)) + 'Manual Adjustment'!$B47</f>
        <v>0</v>
      </c>
      <c r="Z16" s="6">
        <f>(Calculations!Z74*'EIA SEDS data'!BD$6)+('EIA SEDS data'!BD$10*IF(About!$N$12,Calculations!$B128,Calculations!Z106)) + 'Manual Adjustment'!$B47</f>
        <v>0</v>
      </c>
      <c r="AA16" s="6">
        <f>(Calculations!AA74*'EIA SEDS data'!BE$6)+('EIA SEDS data'!BE$10*IF(About!$N$12,Calculations!$B128,Calculations!AA106)) + 'Manual Adjustment'!$B47</f>
        <v>0</v>
      </c>
      <c r="AB16" s="6">
        <f>(Calculations!AB74*'EIA SEDS data'!BF$6)+('EIA SEDS data'!BF$10*IF(About!$N$12,Calculations!$B128,Calculations!AB106)) + 'Manual Adjustment'!$B47</f>
        <v>0</v>
      </c>
      <c r="AC16" s="6">
        <f>(Calculations!AC74*'EIA SEDS data'!BG$6)+('EIA SEDS data'!BG$10*IF(About!$N$12,Calculations!$B128,Calculations!AC106)) + 'Manual Adjustment'!$B47</f>
        <v>0</v>
      </c>
      <c r="AD16" s="6">
        <f>(Calculations!AD74*'EIA SEDS data'!BH$6)+('EIA SEDS data'!BH$10*IF(About!$N$12,Calculations!$B128,Calculations!AD106)) + 'Manual Adjustment'!$B47</f>
        <v>0</v>
      </c>
      <c r="AE16" s="6">
        <f>(Calculations!AE74*'EIA SEDS data'!BI$6)+('EIA SEDS data'!BI$10*IF(About!$N$12,Calculations!$B128,Calculations!AE106)) + 'Manual Adjustment'!$B47</f>
        <v>0</v>
      </c>
      <c r="AF16" s="6">
        <f>(Calculations!AF74*'EIA SEDS data'!BJ$6)+('EIA SEDS data'!BJ$10*IF(About!$N$12,Calculations!$B128,Calculations!AF106)) + 'Manual Adjustment'!$B47</f>
        <v>0</v>
      </c>
      <c r="AG16" s="6">
        <f>(Calculations!AG74*'EIA SEDS data'!BK$6)+('EIA SEDS data'!BK$10*IF(About!$N$12,Calculations!$B128,Calculations!AG106)) + 'Manual Adjustment'!$B47</f>
        <v>0</v>
      </c>
    </row>
    <row r="17" spans="1:33" ht="14.75">
      <c r="A17" s="4" t="s">
        <v>502</v>
      </c>
      <c r="B17" s="6">
        <f>(Calculations!B75*'EIA SEDS data'!AF$6)+('EIA SEDS data'!AF$10*IF(About!$N$12,Calculations!$B129,Calculations!B107)) + 'Manual Adjustment'!$B48</f>
        <v>0</v>
      </c>
      <c r="C17" s="6">
        <f>(Calculations!C75*'EIA SEDS data'!AG$6)+('EIA SEDS data'!AG$10*IF(About!$N$12,Calculations!$B129,Calculations!C107)) + 'Manual Adjustment'!$B48</f>
        <v>0</v>
      </c>
      <c r="D17" s="6">
        <f>(Calculations!D75*'EIA SEDS data'!AH$6)+('EIA SEDS data'!AH$10*IF(About!$N$12,Calculations!$B129,Calculations!D107)) + 'Manual Adjustment'!$B48</f>
        <v>0</v>
      </c>
      <c r="E17" s="6">
        <f>(Calculations!E75*'EIA SEDS data'!AI$6)+('EIA SEDS data'!AI$10*IF(About!$N$12,Calculations!$B129,Calculations!E107)) + 'Manual Adjustment'!$B48</f>
        <v>0</v>
      </c>
      <c r="F17" s="6">
        <f>(Calculations!F75*'EIA SEDS data'!AJ$6)+('EIA SEDS data'!AJ$10*IF(About!$N$12,Calculations!$B129,Calculations!F107)) + 'Manual Adjustment'!$B48</f>
        <v>0</v>
      </c>
      <c r="G17" s="6">
        <f>(Calculations!G75*'EIA SEDS data'!AK$6)+('EIA SEDS data'!AK$10*IF(About!$N$12,Calculations!$B129,Calculations!G107)) + 'Manual Adjustment'!$B48</f>
        <v>0</v>
      </c>
      <c r="H17" s="6">
        <f>(Calculations!H75*'EIA SEDS data'!AL$6)+('EIA SEDS data'!AL$10*IF(About!$N$12,Calculations!$B129,Calculations!H107)) + 'Manual Adjustment'!$B48</f>
        <v>0</v>
      </c>
      <c r="I17" s="6">
        <f>(Calculations!I75*'EIA SEDS data'!AM$6)+('EIA SEDS data'!AM$10*IF(About!$N$12,Calculations!$B129,Calculations!I107)) + 'Manual Adjustment'!$B48</f>
        <v>0</v>
      </c>
      <c r="J17" s="6">
        <f>(Calculations!J75*'EIA SEDS data'!AN$6)+('EIA SEDS data'!AN$10*IF(About!$N$12,Calculations!$B129,Calculations!J107)) + 'Manual Adjustment'!$B48</f>
        <v>0</v>
      </c>
      <c r="K17" s="6">
        <f>(Calculations!K75*'EIA SEDS data'!AO$6)+('EIA SEDS data'!AO$10*IF(About!$N$12,Calculations!$B129,Calculations!K107)) + 'Manual Adjustment'!$B48</f>
        <v>0</v>
      </c>
      <c r="L17" s="6">
        <f>(Calculations!L75*'EIA SEDS data'!AP$6)+('EIA SEDS data'!AP$10*IF(About!$N$12,Calculations!$B129,Calculations!L107)) + 'Manual Adjustment'!$B48</f>
        <v>0</v>
      </c>
      <c r="M17" s="6">
        <f>(Calculations!M75*'EIA SEDS data'!AQ$6)+('EIA SEDS data'!AQ$10*IF(About!$N$12,Calculations!$B129,Calculations!M107)) + 'Manual Adjustment'!$B48</f>
        <v>0</v>
      </c>
      <c r="N17" s="6">
        <f>(Calculations!N75*'EIA SEDS data'!AR$6)+('EIA SEDS data'!AR$10*IF(About!$N$12,Calculations!$B129,Calculations!N107)) + 'Manual Adjustment'!$B48</f>
        <v>0</v>
      </c>
      <c r="O17" s="6">
        <f>(Calculations!O75*'EIA SEDS data'!AS$6)+('EIA SEDS data'!AS$10*IF(About!$N$12,Calculations!$B129,Calculations!O107)) + 'Manual Adjustment'!$B48</f>
        <v>0</v>
      </c>
      <c r="P17" s="6">
        <f>(Calculations!P75*'EIA SEDS data'!AT$6)+('EIA SEDS data'!AT$10*IF(About!$N$12,Calculations!$B129,Calculations!P107)) + 'Manual Adjustment'!$B48</f>
        <v>0</v>
      </c>
      <c r="Q17" s="6">
        <f>(Calculations!Q75*'EIA SEDS data'!AU$6)+('EIA SEDS data'!AU$10*IF(About!$N$12,Calculations!$B129,Calculations!Q107)) + 'Manual Adjustment'!$B48</f>
        <v>0</v>
      </c>
      <c r="R17" s="6">
        <f>(Calculations!R75*'EIA SEDS data'!AV$6)+('EIA SEDS data'!AV$10*IF(About!$N$12,Calculations!$B129,Calculations!R107)) + 'Manual Adjustment'!$B48</f>
        <v>0</v>
      </c>
      <c r="S17" s="6">
        <f>(Calculations!S75*'EIA SEDS data'!AW$6)+('EIA SEDS data'!AW$10*IF(About!$N$12,Calculations!$B129,Calculations!S107)) + 'Manual Adjustment'!$B48</f>
        <v>0</v>
      </c>
      <c r="T17" s="6">
        <f>(Calculations!T75*'EIA SEDS data'!AX$6)+('EIA SEDS data'!AX$10*IF(About!$N$12,Calculations!$B129,Calculations!T107)) + 'Manual Adjustment'!$B48</f>
        <v>0</v>
      </c>
      <c r="U17" s="6">
        <f>(Calculations!U75*'EIA SEDS data'!AY$6)+('EIA SEDS data'!AY$10*IF(About!$N$12,Calculations!$B129,Calculations!U107)) + 'Manual Adjustment'!$B48</f>
        <v>0</v>
      </c>
      <c r="V17" s="6">
        <f>(Calculations!V75*'EIA SEDS data'!AZ$6)+('EIA SEDS data'!AZ$10*IF(About!$N$12,Calculations!$B129,Calculations!V107)) + 'Manual Adjustment'!$B48</f>
        <v>0</v>
      </c>
      <c r="W17" s="6">
        <f>(Calculations!W75*'EIA SEDS data'!BA$6)+('EIA SEDS data'!BA$10*IF(About!$N$12,Calculations!$B129,Calculations!W107)) + 'Manual Adjustment'!$B48</f>
        <v>0</v>
      </c>
      <c r="X17" s="6">
        <f>(Calculations!X75*'EIA SEDS data'!BB$6)+('EIA SEDS data'!BB$10*IF(About!$N$12,Calculations!$B129,Calculations!X107)) + 'Manual Adjustment'!$B48</f>
        <v>0</v>
      </c>
      <c r="Y17" s="6">
        <f>(Calculations!Y75*'EIA SEDS data'!BC$6)+('EIA SEDS data'!BC$10*IF(About!$N$12,Calculations!$B129,Calculations!Y107)) + 'Manual Adjustment'!$B48</f>
        <v>0</v>
      </c>
      <c r="Z17" s="6">
        <f>(Calculations!Z75*'EIA SEDS data'!BD$6)+('EIA SEDS data'!BD$10*IF(About!$N$12,Calculations!$B129,Calculations!Z107)) + 'Manual Adjustment'!$B48</f>
        <v>0</v>
      </c>
      <c r="AA17" s="6">
        <f>(Calculations!AA75*'EIA SEDS data'!BE$6)+('EIA SEDS data'!BE$10*IF(About!$N$12,Calculations!$B129,Calculations!AA107)) + 'Manual Adjustment'!$B48</f>
        <v>0</v>
      </c>
      <c r="AB17" s="6">
        <f>(Calculations!AB75*'EIA SEDS data'!BF$6)+('EIA SEDS data'!BF$10*IF(About!$N$12,Calculations!$B129,Calculations!AB107)) + 'Manual Adjustment'!$B48</f>
        <v>0</v>
      </c>
      <c r="AC17" s="6">
        <f>(Calculations!AC75*'EIA SEDS data'!BG$6)+('EIA SEDS data'!BG$10*IF(About!$N$12,Calculations!$B129,Calculations!AC107)) + 'Manual Adjustment'!$B48</f>
        <v>0</v>
      </c>
      <c r="AD17" s="6">
        <f>(Calculations!AD75*'EIA SEDS data'!BH$6)+('EIA SEDS data'!BH$10*IF(About!$N$12,Calculations!$B129,Calculations!AD107)) + 'Manual Adjustment'!$B48</f>
        <v>0</v>
      </c>
      <c r="AE17" s="6">
        <f>(Calculations!AE75*'EIA SEDS data'!BI$6)+('EIA SEDS data'!BI$10*IF(About!$N$12,Calculations!$B129,Calculations!AE107)) + 'Manual Adjustment'!$B48</f>
        <v>0</v>
      </c>
      <c r="AF17" s="6">
        <f>(Calculations!AF75*'EIA SEDS data'!BJ$6)+('EIA SEDS data'!BJ$10*IF(About!$N$12,Calculations!$B129,Calculations!AF107)) + 'Manual Adjustment'!$B48</f>
        <v>0</v>
      </c>
      <c r="AG17" s="6">
        <f>(Calculations!AG75*'EIA SEDS data'!BK$6)+('EIA SEDS data'!BK$10*IF(About!$N$12,Calculations!$B129,Calculations!AG107)) + 'Manual Adjustment'!$B48</f>
        <v>0</v>
      </c>
    </row>
    <row r="18" spans="1:33" ht="14.75">
      <c r="A18" s="4"/>
    </row>
    <row r="19" spans="1:33" ht="14.75">
      <c r="A19" s="4"/>
      <c r="B19" s="63"/>
      <c r="C19" s="69"/>
      <c r="D19" s="69"/>
      <c r="E19" s="69"/>
      <c r="F19" s="69"/>
      <c r="G19" s="69"/>
      <c r="H19" s="69"/>
      <c r="I19" s="69"/>
      <c r="J19" s="69"/>
      <c r="K19" s="69"/>
      <c r="L19" s="69"/>
      <c r="M19" s="69"/>
    </row>
    <row r="20" spans="1:33" ht="14.75">
      <c r="A20" s="4"/>
      <c r="B20" s="6"/>
    </row>
    <row r="21" spans="1:33" ht="15.75" customHeight="1">
      <c r="A21" s="4"/>
    </row>
    <row r="22" spans="1:33" ht="15.75" customHeight="1">
      <c r="A22" s="4"/>
      <c r="B22" s="69"/>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BB87-251A-4D69-A5F7-6BB562CB4B40}">
  <dimension ref="A1:AG1000"/>
  <sheetViews>
    <sheetView workbookViewId="0">
      <selection activeCell="B2" sqref="B2"/>
    </sheetView>
  </sheetViews>
  <sheetFormatPr defaultColWidth="12.6640625" defaultRowHeight="15" customHeight="1"/>
  <cols>
    <col min="1" max="1" width="22.83203125" style="112" customWidth="1"/>
    <col min="2" max="33" width="7.6640625" style="112" customWidth="1"/>
    <col min="34" max="16384" width="12.6640625" style="112"/>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1">
        <f>'EIA SEDS data'!AF7+'EIA SEDS data'!AF15+'Manual Adjustment'!$B$51</f>
        <v>8528700.6363636367</v>
      </c>
      <c r="C2" s="1">
        <f>'EIA SEDS data'!AG7+'EIA SEDS data'!AG15+'Manual Adjustment'!$B$51</f>
        <v>8528700.6363636367</v>
      </c>
      <c r="D2" s="1">
        <f>'EIA SEDS data'!AH7+'EIA SEDS data'!AH15+'Manual Adjustment'!$B$51</f>
        <v>8528700.6363636367</v>
      </c>
      <c r="E2" s="1">
        <f>'EIA SEDS data'!AI7+'EIA SEDS data'!AI15+'Manual Adjustment'!$B$51</f>
        <v>8528700.6363636367</v>
      </c>
      <c r="F2" s="1">
        <f>'EIA SEDS data'!AJ7+'EIA SEDS data'!AJ15+'Manual Adjustment'!$B$51</f>
        <v>8528700.6363636367</v>
      </c>
      <c r="G2" s="1">
        <f>'EIA SEDS data'!AK7+'EIA SEDS data'!AK15+'Manual Adjustment'!$B$51</f>
        <v>8528700.6363636367</v>
      </c>
      <c r="H2" s="1">
        <f>'EIA SEDS data'!AL7+'EIA SEDS data'!AL15+'Manual Adjustment'!$B$51</f>
        <v>8528700.6363636367</v>
      </c>
      <c r="I2" s="1">
        <f>'EIA SEDS data'!AM7+'EIA SEDS data'!AM15+'Manual Adjustment'!$B$51</f>
        <v>8528700.6363636367</v>
      </c>
      <c r="J2" s="1">
        <f>'EIA SEDS data'!AN7+'EIA SEDS data'!AN15+'Manual Adjustment'!$B$51</f>
        <v>8528700.6363636367</v>
      </c>
      <c r="K2" s="1">
        <f>'EIA SEDS data'!AO7+'EIA SEDS data'!AO15+'Manual Adjustment'!$B$51</f>
        <v>8528700.6363636367</v>
      </c>
      <c r="L2" s="1">
        <f>'EIA SEDS data'!AP7+'EIA SEDS data'!AP15+'Manual Adjustment'!$B$51</f>
        <v>8528700.6363636367</v>
      </c>
      <c r="M2" s="1">
        <f>'EIA SEDS data'!AQ7+'EIA SEDS data'!AQ15+'Manual Adjustment'!$B$51</f>
        <v>8528700.6363636367</v>
      </c>
      <c r="N2" s="1">
        <f>'EIA SEDS data'!AR7+'EIA SEDS data'!AR15+'Manual Adjustment'!$B$51</f>
        <v>8528700.6363636367</v>
      </c>
      <c r="O2" s="1">
        <f>'EIA SEDS data'!AS7+'EIA SEDS data'!AS15+'Manual Adjustment'!$B$51</f>
        <v>8528700.6363636367</v>
      </c>
      <c r="P2" s="1">
        <f>'EIA SEDS data'!AT7+'EIA SEDS data'!AT15+'Manual Adjustment'!$B$51</f>
        <v>8528700.6363636367</v>
      </c>
      <c r="Q2" s="1">
        <f>'EIA SEDS data'!AU7+'EIA SEDS data'!AU15+'Manual Adjustment'!$B$51</f>
        <v>8528700.6363636367</v>
      </c>
      <c r="R2" s="1">
        <f>'EIA SEDS data'!AV7+'EIA SEDS data'!AV15+'Manual Adjustment'!$B$51</f>
        <v>8528700.6363636367</v>
      </c>
      <c r="S2" s="1">
        <f>'EIA SEDS data'!AW7+'EIA SEDS data'!AW15+'Manual Adjustment'!$B$51</f>
        <v>8528700.6363636367</v>
      </c>
      <c r="T2" s="1">
        <f>'EIA SEDS data'!AX7+'EIA SEDS data'!AX15+'Manual Adjustment'!$B$51</f>
        <v>8528700.6363636367</v>
      </c>
      <c r="U2" s="1">
        <f>'EIA SEDS data'!AY7+'EIA SEDS data'!AY15+'Manual Adjustment'!$B$51</f>
        <v>8528700.6363636367</v>
      </c>
      <c r="V2" s="1">
        <f>'EIA SEDS data'!AZ7+'EIA SEDS data'!AZ15+'Manual Adjustment'!$B$51</f>
        <v>8528700.6363636367</v>
      </c>
      <c r="W2" s="1">
        <f>'EIA SEDS data'!BA7+'EIA SEDS data'!BA15+'Manual Adjustment'!$B$51</f>
        <v>8528700.6363636367</v>
      </c>
      <c r="X2" s="1">
        <f>'EIA SEDS data'!BB7+'EIA SEDS data'!BB15+'Manual Adjustment'!$B$51</f>
        <v>8528700.6363636367</v>
      </c>
      <c r="Y2" s="1">
        <f>'EIA SEDS data'!BC7+'EIA SEDS data'!BC15+'Manual Adjustment'!$B$51</f>
        <v>8528700.6363636367</v>
      </c>
      <c r="Z2" s="1">
        <f>'EIA SEDS data'!BD7+'EIA SEDS data'!BD15+'Manual Adjustment'!$B$51</f>
        <v>8528700.6363636367</v>
      </c>
      <c r="AA2" s="1">
        <f>'EIA SEDS data'!BE7+'EIA SEDS data'!BE15+'Manual Adjustment'!$B$51</f>
        <v>8528700.6363636367</v>
      </c>
      <c r="AB2" s="1">
        <f>'EIA SEDS data'!BF7+'EIA SEDS data'!BF15+'Manual Adjustment'!$B$51</f>
        <v>8528700.6363636367</v>
      </c>
      <c r="AC2" s="1">
        <f>'EIA SEDS data'!BG7+'EIA SEDS data'!BG15+'Manual Adjustment'!$B$51</f>
        <v>8528700.6363636367</v>
      </c>
      <c r="AD2" s="1">
        <f>'EIA SEDS data'!BH7+'EIA SEDS data'!BH15+'Manual Adjustment'!$B$51</f>
        <v>8528700.6363636367</v>
      </c>
      <c r="AE2" s="1">
        <f>'EIA SEDS data'!BI7+'EIA SEDS data'!BI15+'Manual Adjustment'!$B$51</f>
        <v>8528700.6363636367</v>
      </c>
      <c r="AF2" s="1">
        <f>'EIA SEDS data'!BJ7+'EIA SEDS data'!BJ15+'Manual Adjustment'!$B$51</f>
        <v>8528700.6363636367</v>
      </c>
      <c r="AG2" s="1">
        <f>'EIA SEDS data'!BK7+'EIA SEDS data'!BK15+'Manual Adjustment'!$B$51</f>
        <v>8528700.6363636367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Cross border connections</vt:lpstr>
      <vt:lpstr>AEO Table 3</vt:lpstr>
      <vt:lpstr>Calculations</vt:lpstr>
      <vt:lpstr>ReEDs Generation Data</vt:lpstr>
      <vt:lpstr>EIA SEDS data</vt:lpstr>
      <vt:lpstr>State Generation Costs Calcs</vt:lpstr>
      <vt:lpstr>OLD_USdata_EIaE-BIE</vt:lpstr>
      <vt:lpstr>OLD_USdata_EIaE-BEE</vt:lpstr>
      <vt:lpstr>Manual Adjustment</vt:lpstr>
      <vt:lpstr>OLD_ODOEbeforeHB21</vt:lpstr>
      <vt:lpstr>OregonElectricity_ODOE</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2016-02-04T22:14:05Z</dcterms:created>
  <dcterms:modified xsi:type="dcterms:W3CDTF">2021-06-07T20:16:16Z</dcterms:modified>
</cp:coreProperties>
</file>